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drawings/drawing3.xml" ContentType="application/vnd.openxmlformats-officedocument.drawing+xml"/>
  <Override PartName="/xl/tables/table3.xml" ContentType="application/vnd.openxmlformats-officedocument.spreadsheetml.table+xml"/>
  <Override PartName="/xl/queryTables/queryTable2.xml" ContentType="application/vnd.openxmlformats-officedocument.spreadsheetml.queryTable+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tables/table4.xml" ContentType="application/vnd.openxmlformats-officedocument.spreadsheetml.table+xml"/>
  <Override PartName="/xl/queryTables/queryTable3.xml" ContentType="application/vnd.openxmlformats-officedocument.spreadsheetml.queryTable+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tables/table5.xml" ContentType="application/vnd.openxmlformats-officedocument.spreadsheetml.table+xml"/>
  <Override PartName="/xl/queryTables/queryTable4.xml" ContentType="application/vnd.openxmlformats-officedocument.spreadsheetml.queryTable+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tables/table6.xml" ContentType="application/vnd.openxmlformats-officedocument.spreadsheetml.table+xml"/>
  <Override PartName="/xl/queryTables/queryTable5.xml" ContentType="application/vnd.openxmlformats-officedocument.spreadsheetml.queryTable+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tables/table7.xml" ContentType="application/vnd.openxmlformats-officedocument.spreadsheetml.table+xml"/>
  <Override PartName="/xl/queryTables/queryTable6.xml" ContentType="application/vnd.openxmlformats-officedocument.spreadsheetml.queryTab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tables/table8.xml" ContentType="application/vnd.openxmlformats-officedocument.spreadsheetml.table+xml"/>
  <Override PartName="/xl/queryTables/queryTable7.xml" ContentType="application/vnd.openxmlformats-officedocument.spreadsheetml.queryTable+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charts/chart13.xml" ContentType="application/vnd.openxmlformats-officedocument.drawingml.chart+xml"/>
  <Override PartName="/xl/theme/themeOverride4.xml" ContentType="application/vnd.openxmlformats-officedocument.themeOverride+xml"/>
  <Override PartName="/xl/charts/chart14.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maccartney\Documents\Wild and Scenic Documents\Mileage, River tables, etc\Emma's Table\"/>
    </mc:Choice>
  </mc:AlternateContent>
  <bookViews>
    <workbookView xWindow="0" yWindow="0" windowWidth="28800" windowHeight="11700" firstSheet="3" activeTab="3"/>
  </bookViews>
  <sheets>
    <sheet name="Instructions" sheetId="48" state="hidden" r:id="rId1"/>
    <sheet name="Legends" sheetId="49" state="hidden" r:id="rId2"/>
    <sheet name="Data" sheetId="33" state="hidden" r:id="rId3"/>
    <sheet name="WSR Table" sheetId="37" r:id="rId4"/>
    <sheet name="WSRs by Agency(s) " sheetId="42" r:id="rId5"/>
    <sheet name="WSRs by State(s) " sheetId="47" r:id="rId6"/>
    <sheet name="WSRs by Year" sheetId="38" r:id="rId7"/>
    <sheet name="Partnership WSRs" sheetId="39" r:id="rId8"/>
    <sheet name="2(a)(ii) WSRs" sheetId="40" r:id="rId9"/>
    <sheet name="5(a) Studies" sheetId="41" r:id="rId10"/>
    <sheet name="Summary" sheetId="50" r:id="rId11"/>
  </sheets>
  <definedNames>
    <definedName name="ExternalData_1" localSheetId="8" hidden="1">'2(a)(ii) WSRs'!$AK$12:$BN$29</definedName>
    <definedName name="ExternalData_1" localSheetId="9" hidden="1">'5(a) Studies'!$V$13:$AL$158</definedName>
    <definedName name="ExternalData_1" localSheetId="7" hidden="1">'Partnership WSRs'!$P$12:$Z$25</definedName>
    <definedName name="ExternalData_1" localSheetId="3" hidden="1">'WSR Table'!$K$4:$T$305</definedName>
    <definedName name="ExternalData_1" localSheetId="4" hidden="1">'WSRs by Agency(s) '!$AR$14:$BV$222</definedName>
    <definedName name="ExternalData_1" localSheetId="5" hidden="1">'WSRs by State(s) '!$AN$16:$BU$308</definedName>
    <definedName name="ExternalData_1" localSheetId="6" hidden="1">'WSRs by Year'!$R$4:$Y$267</definedName>
    <definedName name="_xlnm.Print_Area" localSheetId="8">'2(a)(ii) WSRs'!$A$1:$AE$41</definedName>
    <definedName name="_xlnm.Print_Area" localSheetId="9">'5(a) Studies'!$A$1:$Q$170</definedName>
    <definedName name="_xlnm.Print_Area" localSheetId="0">Instructions!$B$2:$N$35</definedName>
    <definedName name="_xlnm.Print_Area" localSheetId="7">'Partnership WSRs'!$B$2:$AF$28</definedName>
    <definedName name="_xlnm.Print_Area" localSheetId="3">'WSR Table'!$B$2:$J$309</definedName>
    <definedName name="_xlnm.Print_Area" localSheetId="4">'WSRs by Agency(s) '!$B$1:$AM$223</definedName>
    <definedName name="_xlnm.Print_Area" localSheetId="5">'WSRs by State(s) '!$A$1:$AM$321</definedName>
    <definedName name="_xlnm.Print_Area" localSheetId="6">'WSRs by Year'!$A$1:$P$267</definedName>
    <definedName name="_xlnm.Print_Area">#REF!</definedName>
    <definedName name="Print_Area_2">#REF!</definedName>
    <definedName name="_xlnm.Print_Titles" localSheetId="3">'WSR Table'!$2:$4</definedName>
  </definedNames>
  <calcPr calcId="162913" calcOnSave="0"/>
  <customWorkbookViews>
    <customWorkbookView name="Partnership WSRs" guid="{796A35CD-5D9A-47F0-A477-C6ADC27008C0}" maximized="1" xWindow="-8" yWindow="-8" windowWidth="1296" windowHeight="1000" activeSheetId="14"/>
    <customWorkbookView name="5(a) Studies" guid="{FF972854-E847-419E-8B7E-6F0EC553F439}" maximized="1" xWindow="-8" yWindow="-8" windowWidth="1296" windowHeight="1000" activeSheetId="8"/>
    <customWorkbookView name="WSRs by State(s)" guid="{3EB36692-54C8-42C9-B500-1833FCE7D441}" maximized="1" xWindow="-8" yWindow="-8" windowWidth="1296" windowHeight="1000" activeSheetId="5"/>
    <customWorkbookView name="WSR By Year" guid="{09BD8E98-1F32-49C9-9EF6-F3B4DDE393E9}" maximized="1" xWindow="-8" yWindow="-8" windowWidth="1296" windowHeight="1000" activeSheetId="18"/>
    <customWorkbookView name="WSR by Agency" guid="{42607BF0-5E07-4C9A-AD6B-E0A03D2BE5C1}" maximized="1" xWindow="-8" yWindow="-8" windowWidth="1296" windowHeight="1000" activeSheetId="4"/>
    <customWorkbookView name="Full Page" guid="{6E9A775E-C4AE-4C39-B9BE-25A709EE5D90}" maximized="1" xWindow="-8" yWindow="-8" windowWidth="1296" windowHeight="1000" activeSheetId="10"/>
    <customWorkbookView name="WSR Table" guid="{E6747776-4AC0-4563-B0C2-D4CAC7AA208C}" maximized="1" xWindow="-8" yWindow="-8" windowWidth="1296" windowHeight="1000" activeSheetId="10"/>
  </customWorkbookViews>
</workbook>
</file>

<file path=xl/calcChain.xml><?xml version="1.0" encoding="utf-8"?>
<calcChain xmlns="http://schemas.openxmlformats.org/spreadsheetml/2006/main">
  <c r="AC308" i="33" l="1"/>
  <c r="AC310" i="33"/>
  <c r="I38" i="50" l="1"/>
  <c r="I21" i="50"/>
  <c r="I154" i="41" l="1"/>
  <c r="I153" i="41"/>
  <c r="E119" i="41" l="1"/>
  <c r="D113" i="41" l="1"/>
  <c r="B305" i="37" l="1"/>
  <c r="C305" i="37"/>
  <c r="D305" i="37"/>
  <c r="E305" i="37"/>
  <c r="F305" i="37"/>
  <c r="G305" i="37"/>
  <c r="H305" i="37"/>
  <c r="I305" i="37"/>
  <c r="J305" i="37"/>
  <c r="B306" i="37"/>
  <c r="C306" i="37"/>
  <c r="D306" i="37"/>
  <c r="E306" i="37"/>
  <c r="AL336" i="33" l="1"/>
  <c r="B267" i="38"/>
  <c r="C267" i="38"/>
  <c r="D267" i="38"/>
  <c r="E267" i="38"/>
  <c r="F267" i="38"/>
  <c r="G267" i="38"/>
  <c r="H267" i="38"/>
  <c r="B14" i="38"/>
  <c r="B17" i="47" l="1"/>
  <c r="C17" i="47" l="1"/>
  <c r="D17" i="47"/>
  <c r="E17" i="47"/>
  <c r="F17" i="47"/>
  <c r="G17" i="47"/>
  <c r="H17" i="47"/>
  <c r="I17" i="47"/>
  <c r="J17" i="47"/>
  <c r="K17" i="47"/>
  <c r="L17" i="47"/>
  <c r="M17" i="47"/>
  <c r="N17" i="47"/>
  <c r="O17" i="47"/>
  <c r="P17" i="47"/>
  <c r="Q17" i="47"/>
  <c r="R17" i="47"/>
  <c r="S17" i="47"/>
  <c r="T17" i="47"/>
  <c r="U17" i="47"/>
  <c r="V17" i="47"/>
  <c r="W17" i="47"/>
  <c r="X17" i="47"/>
  <c r="Y17" i="47"/>
  <c r="Z17" i="47"/>
  <c r="AA17" i="47"/>
  <c r="AB17" i="47"/>
  <c r="AC17" i="47"/>
  <c r="AD17" i="47"/>
  <c r="AE17" i="47"/>
  <c r="AF17" i="47"/>
  <c r="AG17" i="47"/>
  <c r="C18" i="47"/>
  <c r="D18" i="47"/>
  <c r="E18" i="47"/>
  <c r="F18" i="47"/>
  <c r="G18" i="47"/>
  <c r="H18" i="47"/>
  <c r="I18" i="47"/>
  <c r="J18" i="47"/>
  <c r="K18" i="47"/>
  <c r="L18" i="47"/>
  <c r="M18" i="47"/>
  <c r="N18" i="47"/>
  <c r="O18" i="47"/>
  <c r="P18" i="47"/>
  <c r="Q18" i="47"/>
  <c r="R18" i="47"/>
  <c r="S18" i="47"/>
  <c r="T18" i="47"/>
  <c r="U18" i="47"/>
  <c r="V18" i="47"/>
  <c r="W18" i="47"/>
  <c r="X18" i="47"/>
  <c r="Y18" i="47"/>
  <c r="Z18" i="47"/>
  <c r="AA18" i="47"/>
  <c r="AB18" i="47"/>
  <c r="AC18" i="47"/>
  <c r="AD18" i="47"/>
  <c r="AE18" i="47"/>
  <c r="AF18" i="47"/>
  <c r="AG18" i="47"/>
  <c r="C19" i="47"/>
  <c r="D19" i="47"/>
  <c r="E19" i="47"/>
  <c r="F19" i="47"/>
  <c r="G19" i="47"/>
  <c r="H19" i="47"/>
  <c r="I19" i="47"/>
  <c r="J19" i="47"/>
  <c r="K19" i="47"/>
  <c r="L19" i="47"/>
  <c r="M19" i="47"/>
  <c r="N19" i="47"/>
  <c r="O19" i="47"/>
  <c r="P19" i="47"/>
  <c r="Q19" i="47"/>
  <c r="R19" i="47"/>
  <c r="S19" i="47"/>
  <c r="T19" i="47"/>
  <c r="U19" i="47"/>
  <c r="V19" i="47"/>
  <c r="W19" i="47"/>
  <c r="X19" i="47"/>
  <c r="Y19" i="47"/>
  <c r="Z19" i="47"/>
  <c r="AA19" i="47"/>
  <c r="AB19" i="47"/>
  <c r="AJ17" i="47" s="1"/>
  <c r="G4" i="50" s="1"/>
  <c r="AC19" i="47"/>
  <c r="AD19" i="47"/>
  <c r="AE19" i="47"/>
  <c r="AF19" i="47"/>
  <c r="AG19" i="47"/>
  <c r="C20" i="47"/>
  <c r="D20" i="47"/>
  <c r="E20" i="47"/>
  <c r="F20" i="47"/>
  <c r="G20" i="47"/>
  <c r="H20" i="47"/>
  <c r="I20" i="47"/>
  <c r="J20" i="47"/>
  <c r="K20" i="47"/>
  <c r="L20" i="47"/>
  <c r="M20" i="47"/>
  <c r="N20" i="47"/>
  <c r="O20" i="47"/>
  <c r="P20" i="47"/>
  <c r="Q20" i="47"/>
  <c r="R20" i="47"/>
  <c r="S20" i="47"/>
  <c r="T20" i="47"/>
  <c r="U20" i="47"/>
  <c r="V20" i="47"/>
  <c r="W20" i="47"/>
  <c r="X20" i="47"/>
  <c r="Y20" i="47"/>
  <c r="Z20" i="47"/>
  <c r="AA20" i="47"/>
  <c r="AB20" i="47"/>
  <c r="AC20" i="47"/>
  <c r="AD20" i="47"/>
  <c r="AE20" i="47"/>
  <c r="AF20" i="47"/>
  <c r="AG20" i="47"/>
  <c r="C21" i="47"/>
  <c r="D21" i="47"/>
  <c r="E21" i="47"/>
  <c r="F21" i="47"/>
  <c r="G21" i="47"/>
  <c r="H21" i="47"/>
  <c r="I21" i="47"/>
  <c r="J21" i="47"/>
  <c r="K21" i="47"/>
  <c r="L21" i="47"/>
  <c r="M21" i="47"/>
  <c r="N21" i="47"/>
  <c r="O21" i="47"/>
  <c r="P21" i="47"/>
  <c r="Q21" i="47"/>
  <c r="R21" i="47"/>
  <c r="S21" i="47"/>
  <c r="T21" i="47"/>
  <c r="U21" i="47"/>
  <c r="V21" i="47"/>
  <c r="W21" i="47"/>
  <c r="X21" i="47"/>
  <c r="Y21" i="47"/>
  <c r="Z21" i="47"/>
  <c r="AA21" i="47"/>
  <c r="AB21" i="47"/>
  <c r="AC21" i="47"/>
  <c r="AD21" i="47"/>
  <c r="AE21" i="47"/>
  <c r="AF21" i="47"/>
  <c r="AG21" i="47"/>
  <c r="C22" i="47"/>
  <c r="D22" i="47"/>
  <c r="E22" i="47"/>
  <c r="F22" i="47"/>
  <c r="G22" i="47"/>
  <c r="H22" i="47"/>
  <c r="I22" i="47"/>
  <c r="J22" i="47"/>
  <c r="K22" i="47"/>
  <c r="L22" i="47"/>
  <c r="M22" i="47"/>
  <c r="N22" i="47"/>
  <c r="O22" i="47"/>
  <c r="P22" i="47"/>
  <c r="Q22" i="47"/>
  <c r="R22" i="47"/>
  <c r="S22" i="47"/>
  <c r="T22" i="47"/>
  <c r="U22" i="47"/>
  <c r="V22" i="47"/>
  <c r="W22" i="47"/>
  <c r="X22" i="47"/>
  <c r="Y22" i="47"/>
  <c r="Z22" i="47"/>
  <c r="AA22" i="47"/>
  <c r="AB22" i="47"/>
  <c r="AC22" i="47"/>
  <c r="AD22" i="47"/>
  <c r="AE22" i="47"/>
  <c r="AF22" i="47"/>
  <c r="AG22" i="47"/>
  <c r="C23" i="47"/>
  <c r="D23" i="47"/>
  <c r="E23" i="47"/>
  <c r="F23" i="47"/>
  <c r="G23" i="47"/>
  <c r="H23" i="47"/>
  <c r="I23" i="47"/>
  <c r="J23" i="47"/>
  <c r="K23" i="47"/>
  <c r="L23" i="47"/>
  <c r="M23" i="47"/>
  <c r="N23" i="47"/>
  <c r="O23" i="47"/>
  <c r="P23" i="47"/>
  <c r="Q23" i="47"/>
  <c r="R23" i="47"/>
  <c r="S23" i="47"/>
  <c r="T23" i="47"/>
  <c r="U23" i="47"/>
  <c r="V23" i="47"/>
  <c r="W23" i="47"/>
  <c r="X23" i="47"/>
  <c r="Y23" i="47"/>
  <c r="Z23" i="47"/>
  <c r="AA23" i="47"/>
  <c r="AB23" i="47"/>
  <c r="AC23" i="47"/>
  <c r="AD23" i="47"/>
  <c r="AE23" i="47"/>
  <c r="AF23" i="47"/>
  <c r="AG23" i="47"/>
  <c r="C24" i="47"/>
  <c r="D24" i="47"/>
  <c r="E24" i="47"/>
  <c r="F24" i="47"/>
  <c r="G24" i="47"/>
  <c r="H24" i="47"/>
  <c r="I24" i="47"/>
  <c r="J24" i="47"/>
  <c r="K24" i="47"/>
  <c r="L24" i="47"/>
  <c r="M24" i="47"/>
  <c r="N24" i="47"/>
  <c r="O24" i="47"/>
  <c r="P24" i="47"/>
  <c r="Q24" i="47"/>
  <c r="R24" i="47"/>
  <c r="S24" i="47"/>
  <c r="T24" i="47"/>
  <c r="U24" i="47"/>
  <c r="V24" i="47"/>
  <c r="W24" i="47"/>
  <c r="X24" i="47"/>
  <c r="Y24" i="47"/>
  <c r="Z24" i="47"/>
  <c r="AA24" i="47"/>
  <c r="AB24" i="47"/>
  <c r="AC24" i="47"/>
  <c r="AD24" i="47"/>
  <c r="AE24" i="47"/>
  <c r="AF24" i="47"/>
  <c r="AG24" i="47"/>
  <c r="C25" i="47"/>
  <c r="D25" i="47"/>
  <c r="E25" i="47"/>
  <c r="F25" i="47"/>
  <c r="G25" i="47"/>
  <c r="H25" i="47"/>
  <c r="I25" i="47"/>
  <c r="J25" i="47"/>
  <c r="K25" i="47"/>
  <c r="L25" i="47"/>
  <c r="M25" i="47"/>
  <c r="N25" i="47"/>
  <c r="O25" i="47"/>
  <c r="P25" i="47"/>
  <c r="Q25" i="47"/>
  <c r="R25" i="47"/>
  <c r="S25" i="47"/>
  <c r="T25" i="47"/>
  <c r="U25" i="47"/>
  <c r="V25" i="47"/>
  <c r="W25" i="47"/>
  <c r="X25" i="47"/>
  <c r="Y25" i="47"/>
  <c r="Z25" i="47"/>
  <c r="AA25" i="47"/>
  <c r="AB25" i="47"/>
  <c r="AC25" i="47"/>
  <c r="AD25" i="47"/>
  <c r="AE25" i="47"/>
  <c r="AF25" i="47"/>
  <c r="AG25" i="47"/>
  <c r="C26" i="47"/>
  <c r="D26" i="47"/>
  <c r="E26" i="47"/>
  <c r="F26" i="47"/>
  <c r="G26" i="47"/>
  <c r="H26" i="47"/>
  <c r="I26" i="47"/>
  <c r="J26" i="47"/>
  <c r="K26" i="47"/>
  <c r="L26" i="47"/>
  <c r="M26" i="47"/>
  <c r="N26" i="47"/>
  <c r="O26" i="47"/>
  <c r="P26" i="47"/>
  <c r="Q26" i="47"/>
  <c r="R26" i="47"/>
  <c r="S26" i="47"/>
  <c r="T26" i="47"/>
  <c r="U26" i="47"/>
  <c r="V26" i="47"/>
  <c r="W26" i="47"/>
  <c r="X26" i="47"/>
  <c r="Y26" i="47"/>
  <c r="Z26" i="47"/>
  <c r="AA26" i="47"/>
  <c r="AB26" i="47"/>
  <c r="AC26" i="47"/>
  <c r="AD26" i="47"/>
  <c r="AE26" i="47"/>
  <c r="AF26" i="47"/>
  <c r="AG26" i="47"/>
  <c r="C27" i="47"/>
  <c r="D27" i="47"/>
  <c r="E27" i="47"/>
  <c r="F27" i="47"/>
  <c r="G27" i="47"/>
  <c r="H27" i="47"/>
  <c r="I27" i="47"/>
  <c r="J27" i="47"/>
  <c r="K27" i="47"/>
  <c r="L27" i="47"/>
  <c r="M27" i="47"/>
  <c r="N27" i="47"/>
  <c r="O27" i="47"/>
  <c r="P27" i="47"/>
  <c r="Q27" i="47"/>
  <c r="R27" i="47"/>
  <c r="S27" i="47"/>
  <c r="T27" i="47"/>
  <c r="U27" i="47"/>
  <c r="V27" i="47"/>
  <c r="W27" i="47"/>
  <c r="X27" i="47"/>
  <c r="Y27" i="47"/>
  <c r="Z27" i="47"/>
  <c r="AA27" i="47"/>
  <c r="AB27" i="47"/>
  <c r="AC27" i="47"/>
  <c r="AD27" i="47"/>
  <c r="AE27" i="47"/>
  <c r="AF27" i="47"/>
  <c r="AG27" i="47"/>
  <c r="C28" i="47"/>
  <c r="D28" i="47"/>
  <c r="E28" i="47"/>
  <c r="F28" i="47"/>
  <c r="G28" i="47"/>
  <c r="H28" i="47"/>
  <c r="I28" i="47"/>
  <c r="J28" i="47"/>
  <c r="K28" i="47"/>
  <c r="L28" i="47"/>
  <c r="M28" i="47"/>
  <c r="N28" i="47"/>
  <c r="O28" i="47"/>
  <c r="P28" i="47"/>
  <c r="Q28" i="47"/>
  <c r="R28" i="47"/>
  <c r="S28" i="47"/>
  <c r="T28" i="47"/>
  <c r="U28" i="47"/>
  <c r="V28" i="47"/>
  <c r="W28" i="47"/>
  <c r="X28" i="47"/>
  <c r="Y28" i="47"/>
  <c r="Z28" i="47"/>
  <c r="AA28" i="47"/>
  <c r="AB28" i="47"/>
  <c r="AC28" i="47"/>
  <c r="AD28" i="47"/>
  <c r="AE28" i="47"/>
  <c r="AF28" i="47"/>
  <c r="AG28" i="47"/>
  <c r="C29" i="47"/>
  <c r="D29" i="47"/>
  <c r="E29" i="47"/>
  <c r="F29" i="47"/>
  <c r="G29" i="47"/>
  <c r="H29" i="47"/>
  <c r="I29" i="47"/>
  <c r="J29" i="47"/>
  <c r="K29" i="47"/>
  <c r="L29" i="47"/>
  <c r="M29" i="47"/>
  <c r="N29" i="47"/>
  <c r="O29" i="47"/>
  <c r="P29" i="47"/>
  <c r="Q29" i="47"/>
  <c r="R29" i="47"/>
  <c r="S29" i="47"/>
  <c r="T29" i="47"/>
  <c r="U29" i="47"/>
  <c r="V29" i="47"/>
  <c r="W29" i="47"/>
  <c r="X29" i="47"/>
  <c r="Y29" i="47"/>
  <c r="Z29" i="47"/>
  <c r="AA29" i="47"/>
  <c r="AB29" i="47"/>
  <c r="AC29" i="47"/>
  <c r="AD29" i="47"/>
  <c r="AE29" i="47"/>
  <c r="AF29" i="47"/>
  <c r="AG29" i="47"/>
  <c r="C30" i="47"/>
  <c r="D30" i="47"/>
  <c r="E30" i="47"/>
  <c r="F30" i="47"/>
  <c r="G30" i="47"/>
  <c r="H30" i="47"/>
  <c r="I30" i="47"/>
  <c r="J30" i="47"/>
  <c r="K30" i="47"/>
  <c r="L30" i="47"/>
  <c r="M30" i="47"/>
  <c r="N30" i="47"/>
  <c r="O30" i="47"/>
  <c r="P30" i="47"/>
  <c r="Q30" i="47"/>
  <c r="R30" i="47"/>
  <c r="S30" i="47"/>
  <c r="T30" i="47"/>
  <c r="U30" i="47"/>
  <c r="V30" i="47"/>
  <c r="W30" i="47"/>
  <c r="X30" i="47"/>
  <c r="Y30" i="47"/>
  <c r="Z30" i="47"/>
  <c r="AA30" i="47"/>
  <c r="AB30" i="47"/>
  <c r="AC30" i="47"/>
  <c r="AD30" i="47"/>
  <c r="AE30" i="47"/>
  <c r="AF30" i="47"/>
  <c r="AG30" i="47"/>
  <c r="C31" i="47"/>
  <c r="D31" i="47"/>
  <c r="E31" i="47"/>
  <c r="F31" i="47"/>
  <c r="G31" i="47"/>
  <c r="H31" i="47"/>
  <c r="I31" i="47"/>
  <c r="J31" i="47"/>
  <c r="K31" i="47"/>
  <c r="L31" i="47"/>
  <c r="M31" i="47"/>
  <c r="N31" i="47"/>
  <c r="O31" i="47"/>
  <c r="P31" i="47"/>
  <c r="Q31" i="47"/>
  <c r="R31" i="47"/>
  <c r="S31" i="47"/>
  <c r="T31" i="47"/>
  <c r="U31" i="47"/>
  <c r="V31" i="47"/>
  <c r="W31" i="47"/>
  <c r="X31" i="47"/>
  <c r="Y31" i="47"/>
  <c r="Z31" i="47"/>
  <c r="AA31" i="47"/>
  <c r="AB31" i="47"/>
  <c r="AC31" i="47"/>
  <c r="AD31" i="47"/>
  <c r="AE31" i="47"/>
  <c r="AF31" i="47"/>
  <c r="AG31" i="47"/>
  <c r="C32" i="47"/>
  <c r="D32" i="47"/>
  <c r="E32" i="47"/>
  <c r="F32" i="47"/>
  <c r="G32" i="47"/>
  <c r="H32" i="47"/>
  <c r="I32" i="47"/>
  <c r="J32" i="47"/>
  <c r="K32" i="47"/>
  <c r="L32" i="47"/>
  <c r="M32" i="47"/>
  <c r="N32" i="47"/>
  <c r="O32" i="47"/>
  <c r="P32" i="47"/>
  <c r="Q32" i="47"/>
  <c r="R32" i="47"/>
  <c r="S32" i="47"/>
  <c r="T32" i="47"/>
  <c r="U32" i="47"/>
  <c r="V32" i="47"/>
  <c r="W32" i="47"/>
  <c r="X32" i="47"/>
  <c r="Y32" i="47"/>
  <c r="Z32" i="47"/>
  <c r="AA32" i="47"/>
  <c r="AB32" i="47"/>
  <c r="AC32" i="47"/>
  <c r="AD32" i="47"/>
  <c r="AE32" i="47"/>
  <c r="AF32" i="47"/>
  <c r="AG32" i="47"/>
  <c r="C33" i="47"/>
  <c r="D33" i="47"/>
  <c r="E33" i="47"/>
  <c r="F33" i="47"/>
  <c r="G33" i="47"/>
  <c r="H33" i="47"/>
  <c r="I33" i="47"/>
  <c r="J33" i="47"/>
  <c r="K33" i="47"/>
  <c r="L33" i="47"/>
  <c r="M33" i="47"/>
  <c r="N33" i="47"/>
  <c r="O33" i="47"/>
  <c r="P33" i="47"/>
  <c r="Q33" i="47"/>
  <c r="R33" i="47"/>
  <c r="S33" i="47"/>
  <c r="T33" i="47"/>
  <c r="U33" i="47"/>
  <c r="V33" i="47"/>
  <c r="W33" i="47"/>
  <c r="X33" i="47"/>
  <c r="Y33" i="47"/>
  <c r="Z33" i="47"/>
  <c r="AA33" i="47"/>
  <c r="AB33" i="47"/>
  <c r="AC33" i="47"/>
  <c r="AD33" i="47"/>
  <c r="AE33" i="47"/>
  <c r="AF33" i="47"/>
  <c r="AG33" i="47"/>
  <c r="C34" i="47"/>
  <c r="D34" i="47"/>
  <c r="E34" i="47"/>
  <c r="F34" i="47"/>
  <c r="G34" i="47"/>
  <c r="H34" i="47"/>
  <c r="I34" i="47"/>
  <c r="J34" i="47"/>
  <c r="K34" i="47"/>
  <c r="L34" i="47"/>
  <c r="M34" i="47"/>
  <c r="N34" i="47"/>
  <c r="O34" i="47"/>
  <c r="P34" i="47"/>
  <c r="Q34" i="47"/>
  <c r="R34" i="47"/>
  <c r="S34" i="47"/>
  <c r="T34" i="47"/>
  <c r="U34" i="47"/>
  <c r="V34" i="47"/>
  <c r="W34" i="47"/>
  <c r="X34" i="47"/>
  <c r="Y34" i="47"/>
  <c r="Z34" i="47"/>
  <c r="AA34" i="47"/>
  <c r="AB34" i="47"/>
  <c r="AC34" i="47"/>
  <c r="AD34" i="47"/>
  <c r="AE34" i="47"/>
  <c r="AF34" i="47"/>
  <c r="AG34" i="47"/>
  <c r="C35" i="47"/>
  <c r="D35" i="47"/>
  <c r="E35" i="47"/>
  <c r="F35" i="47"/>
  <c r="G35" i="47"/>
  <c r="H35" i="47"/>
  <c r="I35" i="47"/>
  <c r="J35" i="47"/>
  <c r="K35" i="47"/>
  <c r="L35" i="47"/>
  <c r="M35" i="47"/>
  <c r="N35" i="47"/>
  <c r="O35" i="47"/>
  <c r="P35" i="47"/>
  <c r="Q35" i="47"/>
  <c r="R35" i="47"/>
  <c r="S35" i="47"/>
  <c r="T35" i="47"/>
  <c r="U35" i="47"/>
  <c r="V35" i="47"/>
  <c r="W35" i="47"/>
  <c r="X35" i="47"/>
  <c r="Y35" i="47"/>
  <c r="Z35" i="47"/>
  <c r="AA35" i="47"/>
  <c r="AB35" i="47"/>
  <c r="AC35" i="47"/>
  <c r="AD35" i="47"/>
  <c r="AE35" i="47"/>
  <c r="AF35" i="47"/>
  <c r="AG35" i="47"/>
  <c r="C36" i="47"/>
  <c r="D36" i="47"/>
  <c r="E36" i="47"/>
  <c r="F36" i="47"/>
  <c r="G36" i="47"/>
  <c r="H36" i="47"/>
  <c r="I36" i="47"/>
  <c r="J36" i="47"/>
  <c r="K36" i="47"/>
  <c r="L36" i="47"/>
  <c r="M36" i="47"/>
  <c r="N36" i="47"/>
  <c r="O36" i="47"/>
  <c r="P36" i="47"/>
  <c r="Q36" i="47"/>
  <c r="R36" i="47"/>
  <c r="S36" i="47"/>
  <c r="T36" i="47"/>
  <c r="U36" i="47"/>
  <c r="V36" i="47"/>
  <c r="W36" i="47"/>
  <c r="X36" i="47"/>
  <c r="Y36" i="47"/>
  <c r="Z36" i="47"/>
  <c r="AA36" i="47"/>
  <c r="AB36" i="47"/>
  <c r="AC36" i="47"/>
  <c r="AD36" i="47"/>
  <c r="AE36" i="47"/>
  <c r="AF36" i="47"/>
  <c r="AG36" i="47"/>
  <c r="C37" i="47"/>
  <c r="D37" i="47"/>
  <c r="E37" i="47"/>
  <c r="F37" i="47"/>
  <c r="G37" i="47"/>
  <c r="H37" i="47"/>
  <c r="I37" i="47"/>
  <c r="J37" i="47"/>
  <c r="K37" i="47"/>
  <c r="L37" i="47"/>
  <c r="M37" i="47"/>
  <c r="N37" i="47"/>
  <c r="O37" i="47"/>
  <c r="P37" i="47"/>
  <c r="Q37" i="47"/>
  <c r="R37" i="47"/>
  <c r="S37" i="47"/>
  <c r="T37" i="47"/>
  <c r="U37" i="47"/>
  <c r="V37" i="47"/>
  <c r="W37" i="47"/>
  <c r="X37" i="47"/>
  <c r="Y37" i="47"/>
  <c r="Z37" i="47"/>
  <c r="AA37" i="47"/>
  <c r="AB37" i="47"/>
  <c r="AC37" i="47"/>
  <c r="AD37" i="47"/>
  <c r="AE37" i="47"/>
  <c r="AF37" i="47"/>
  <c r="AG37" i="47"/>
  <c r="C38" i="47"/>
  <c r="D38" i="47"/>
  <c r="E38" i="47"/>
  <c r="F38" i="47"/>
  <c r="G38" i="47"/>
  <c r="H38" i="47"/>
  <c r="I38" i="47"/>
  <c r="J38" i="47"/>
  <c r="K38" i="47"/>
  <c r="L38" i="47"/>
  <c r="M38" i="47"/>
  <c r="N38" i="47"/>
  <c r="O38" i="47"/>
  <c r="P38" i="47"/>
  <c r="Q38" i="47"/>
  <c r="R38" i="47"/>
  <c r="S38" i="47"/>
  <c r="T38" i="47"/>
  <c r="U38" i="47"/>
  <c r="V38" i="47"/>
  <c r="W38" i="47"/>
  <c r="X38" i="47"/>
  <c r="Y38" i="47"/>
  <c r="Z38" i="47"/>
  <c r="AA38" i="47"/>
  <c r="AB38" i="47"/>
  <c r="AC38" i="47"/>
  <c r="AD38" i="47"/>
  <c r="AE38" i="47"/>
  <c r="AF38" i="47"/>
  <c r="AG38" i="47"/>
  <c r="C39" i="47"/>
  <c r="D39" i="47"/>
  <c r="E39" i="47"/>
  <c r="F39" i="47"/>
  <c r="G39" i="47"/>
  <c r="H39" i="47"/>
  <c r="I39" i="47"/>
  <c r="J39" i="47"/>
  <c r="K39" i="47"/>
  <c r="L39" i="47"/>
  <c r="M39" i="47"/>
  <c r="N39" i="47"/>
  <c r="O39" i="47"/>
  <c r="P39" i="47"/>
  <c r="Q39" i="47"/>
  <c r="R39" i="47"/>
  <c r="S39" i="47"/>
  <c r="T39" i="47"/>
  <c r="U39" i="47"/>
  <c r="V39" i="47"/>
  <c r="W39" i="47"/>
  <c r="X39" i="47"/>
  <c r="Y39" i="47"/>
  <c r="Z39" i="47"/>
  <c r="AA39" i="47"/>
  <c r="AB39" i="47"/>
  <c r="AC39" i="47"/>
  <c r="AD39" i="47"/>
  <c r="AE39" i="47"/>
  <c r="AF39" i="47"/>
  <c r="AG39" i="47"/>
  <c r="C40" i="47"/>
  <c r="D40" i="47"/>
  <c r="E40" i="47"/>
  <c r="F40" i="47"/>
  <c r="G40" i="47"/>
  <c r="H40" i="47"/>
  <c r="I40" i="47"/>
  <c r="J40" i="47"/>
  <c r="K40" i="47"/>
  <c r="L40" i="47"/>
  <c r="M40" i="47"/>
  <c r="N40" i="47"/>
  <c r="O40" i="47"/>
  <c r="P40" i="47"/>
  <c r="Q40" i="47"/>
  <c r="R40" i="47"/>
  <c r="S40" i="47"/>
  <c r="T40" i="47"/>
  <c r="U40" i="47"/>
  <c r="V40" i="47"/>
  <c r="W40" i="47"/>
  <c r="X40" i="47"/>
  <c r="Y40" i="47"/>
  <c r="Z40" i="47"/>
  <c r="AA40" i="47"/>
  <c r="AB40" i="47"/>
  <c r="AC40" i="47"/>
  <c r="AD40" i="47"/>
  <c r="AE40" i="47"/>
  <c r="AF40" i="47"/>
  <c r="AG40" i="47"/>
  <c r="C41" i="47"/>
  <c r="D41" i="47"/>
  <c r="E41" i="47"/>
  <c r="F41" i="47"/>
  <c r="G41" i="47"/>
  <c r="H41" i="47"/>
  <c r="I41" i="47"/>
  <c r="J41" i="47"/>
  <c r="K41" i="47"/>
  <c r="L41" i="47"/>
  <c r="M41" i="47"/>
  <c r="N41" i="47"/>
  <c r="O41" i="47"/>
  <c r="P41" i="47"/>
  <c r="Q41" i="47"/>
  <c r="R41" i="47"/>
  <c r="S41" i="47"/>
  <c r="T41" i="47"/>
  <c r="U41" i="47"/>
  <c r="V41" i="47"/>
  <c r="W41" i="47"/>
  <c r="X41" i="47"/>
  <c r="Y41" i="47"/>
  <c r="Z41" i="47"/>
  <c r="AA41" i="47"/>
  <c r="AB41" i="47"/>
  <c r="AC41" i="47"/>
  <c r="AD41" i="47"/>
  <c r="AE41" i="47"/>
  <c r="AF41" i="47"/>
  <c r="AG41" i="47"/>
  <c r="C42" i="47"/>
  <c r="D42" i="47"/>
  <c r="E42" i="47"/>
  <c r="F42" i="47"/>
  <c r="G42" i="47"/>
  <c r="H42" i="47"/>
  <c r="I42" i="47"/>
  <c r="J42" i="47"/>
  <c r="K42" i="47"/>
  <c r="L42" i="47"/>
  <c r="M42" i="47"/>
  <c r="N42" i="47"/>
  <c r="O42" i="47"/>
  <c r="P42" i="47"/>
  <c r="Q42" i="47"/>
  <c r="R42" i="47"/>
  <c r="S42" i="47"/>
  <c r="T42" i="47"/>
  <c r="U42" i="47"/>
  <c r="V42" i="47"/>
  <c r="W42" i="47"/>
  <c r="X42" i="47"/>
  <c r="Y42" i="47"/>
  <c r="Z42" i="47"/>
  <c r="AA42" i="47"/>
  <c r="AB42" i="47"/>
  <c r="AC42" i="47"/>
  <c r="AD42" i="47"/>
  <c r="AE42" i="47"/>
  <c r="AF42" i="47"/>
  <c r="AG42" i="47"/>
  <c r="C43" i="47"/>
  <c r="D43" i="47"/>
  <c r="E43" i="47"/>
  <c r="F43" i="47"/>
  <c r="G43" i="47"/>
  <c r="H43" i="47"/>
  <c r="I43" i="47"/>
  <c r="J43" i="47"/>
  <c r="K43" i="47"/>
  <c r="L43" i="47"/>
  <c r="M43" i="47"/>
  <c r="N43" i="47"/>
  <c r="O43" i="47"/>
  <c r="P43" i="47"/>
  <c r="Q43" i="47"/>
  <c r="R43" i="47"/>
  <c r="S43" i="47"/>
  <c r="T43" i="47"/>
  <c r="U43" i="47"/>
  <c r="V43" i="47"/>
  <c r="W43" i="47"/>
  <c r="X43" i="47"/>
  <c r="Y43" i="47"/>
  <c r="Z43" i="47"/>
  <c r="AA43" i="47"/>
  <c r="AB43" i="47"/>
  <c r="AC43" i="47"/>
  <c r="AD43" i="47"/>
  <c r="AE43" i="47"/>
  <c r="AF43" i="47"/>
  <c r="AG43" i="47"/>
  <c r="C44" i="47"/>
  <c r="D44" i="47"/>
  <c r="E44" i="47"/>
  <c r="F44" i="47"/>
  <c r="G44" i="47"/>
  <c r="H44" i="47"/>
  <c r="I44" i="47"/>
  <c r="J44" i="47"/>
  <c r="K44" i="47"/>
  <c r="L44" i="47"/>
  <c r="M44" i="47"/>
  <c r="N44" i="47"/>
  <c r="O44" i="47"/>
  <c r="P44" i="47"/>
  <c r="Q44" i="47"/>
  <c r="R44" i="47"/>
  <c r="S44" i="47"/>
  <c r="T44" i="47"/>
  <c r="U44" i="47"/>
  <c r="V44" i="47"/>
  <c r="W44" i="47"/>
  <c r="X44" i="47"/>
  <c r="Y44" i="47"/>
  <c r="Z44" i="47"/>
  <c r="AA44" i="47"/>
  <c r="AB44" i="47"/>
  <c r="AC44" i="47"/>
  <c r="AD44" i="47"/>
  <c r="AE44" i="47"/>
  <c r="AF44" i="47"/>
  <c r="AG44" i="47"/>
  <c r="C45" i="47"/>
  <c r="D45" i="47"/>
  <c r="E45" i="47"/>
  <c r="F45" i="47"/>
  <c r="G45" i="47"/>
  <c r="H45" i="47"/>
  <c r="I45" i="47"/>
  <c r="J45" i="47"/>
  <c r="K45" i="47"/>
  <c r="L45" i="47"/>
  <c r="M45" i="47"/>
  <c r="N45" i="47"/>
  <c r="O45" i="47"/>
  <c r="P45" i="47"/>
  <c r="Q45" i="47"/>
  <c r="R45" i="47"/>
  <c r="S45" i="47"/>
  <c r="T45" i="47"/>
  <c r="U45" i="47"/>
  <c r="V45" i="47"/>
  <c r="W45" i="47"/>
  <c r="X45" i="47"/>
  <c r="Y45" i="47"/>
  <c r="Z45" i="47"/>
  <c r="AA45" i="47"/>
  <c r="AB45" i="47"/>
  <c r="AC45" i="47"/>
  <c r="AD45" i="47"/>
  <c r="AE45" i="47"/>
  <c r="AF45" i="47"/>
  <c r="AG45" i="47"/>
  <c r="C46" i="47"/>
  <c r="D46" i="47"/>
  <c r="E46" i="47"/>
  <c r="F46" i="47"/>
  <c r="G46" i="47"/>
  <c r="H46" i="47"/>
  <c r="I46" i="47"/>
  <c r="J46" i="47"/>
  <c r="K46" i="47"/>
  <c r="L46" i="47"/>
  <c r="M46" i="47"/>
  <c r="N46" i="47"/>
  <c r="O46" i="47"/>
  <c r="P46" i="47"/>
  <c r="Q46" i="47"/>
  <c r="R46" i="47"/>
  <c r="S46" i="47"/>
  <c r="T46" i="47"/>
  <c r="U46" i="47"/>
  <c r="V46" i="47"/>
  <c r="W46" i="47"/>
  <c r="X46" i="47"/>
  <c r="C5" i="50" s="1"/>
  <c r="Y46" i="47"/>
  <c r="D5" i="50" s="1"/>
  <c r="Z46" i="47"/>
  <c r="E5" i="50" s="1"/>
  <c r="AA46" i="47"/>
  <c r="AB46" i="47"/>
  <c r="AJ18" i="47" s="1"/>
  <c r="G5" i="50" s="1"/>
  <c r="AC46" i="47"/>
  <c r="AD46" i="47"/>
  <c r="AE46" i="47"/>
  <c r="AF46" i="47"/>
  <c r="AG46" i="47"/>
  <c r="C47" i="47"/>
  <c r="D47" i="47"/>
  <c r="E47" i="47"/>
  <c r="F47" i="47"/>
  <c r="G47" i="47"/>
  <c r="H47" i="47"/>
  <c r="I47" i="47"/>
  <c r="J47" i="47"/>
  <c r="K47" i="47"/>
  <c r="L47" i="47"/>
  <c r="M47" i="47"/>
  <c r="N47" i="47"/>
  <c r="O47" i="47"/>
  <c r="P47" i="47"/>
  <c r="Q47" i="47"/>
  <c r="R47" i="47"/>
  <c r="S47" i="47"/>
  <c r="T47" i="47"/>
  <c r="U47" i="47"/>
  <c r="V47" i="47"/>
  <c r="W47" i="47"/>
  <c r="X47" i="47"/>
  <c r="Y47" i="47"/>
  <c r="Z47" i="47"/>
  <c r="AA47" i="47"/>
  <c r="AB47" i="47"/>
  <c r="AC47" i="47"/>
  <c r="AD47" i="47"/>
  <c r="AE47" i="47"/>
  <c r="AF47" i="47"/>
  <c r="AG47" i="47"/>
  <c r="C48" i="47"/>
  <c r="D48" i="47"/>
  <c r="E48" i="47"/>
  <c r="F48" i="47"/>
  <c r="G48" i="47"/>
  <c r="H48" i="47"/>
  <c r="I48" i="47"/>
  <c r="J48" i="47"/>
  <c r="K48" i="47"/>
  <c r="L48" i="47"/>
  <c r="M48" i="47"/>
  <c r="N48" i="47"/>
  <c r="O48" i="47"/>
  <c r="P48" i="47"/>
  <c r="Q48" i="47"/>
  <c r="R48" i="47"/>
  <c r="S48" i="47"/>
  <c r="T48" i="47"/>
  <c r="U48" i="47"/>
  <c r="V48" i="47"/>
  <c r="W48" i="47"/>
  <c r="X48" i="47"/>
  <c r="Y48" i="47"/>
  <c r="Z48" i="47"/>
  <c r="AA48" i="47"/>
  <c r="AB48" i="47"/>
  <c r="AC48" i="47"/>
  <c r="AD48" i="47"/>
  <c r="AE48" i="47"/>
  <c r="AF48" i="47"/>
  <c r="AG48" i="47"/>
  <c r="C49" i="47"/>
  <c r="D49" i="47"/>
  <c r="E49" i="47"/>
  <c r="F49" i="47"/>
  <c r="G49" i="47"/>
  <c r="H49" i="47"/>
  <c r="I49" i="47"/>
  <c r="J49" i="47"/>
  <c r="K49" i="47"/>
  <c r="L49" i="47"/>
  <c r="M49" i="47"/>
  <c r="N49" i="47"/>
  <c r="O49" i="47"/>
  <c r="P49" i="47"/>
  <c r="Q49" i="47"/>
  <c r="R49" i="47"/>
  <c r="S49" i="47"/>
  <c r="T49" i="47"/>
  <c r="U49" i="47"/>
  <c r="V49" i="47"/>
  <c r="W49" i="47"/>
  <c r="X49" i="47"/>
  <c r="Y49" i="47"/>
  <c r="Z49" i="47"/>
  <c r="AA49" i="47"/>
  <c r="AB49" i="47"/>
  <c r="AC49" i="47"/>
  <c r="AD49" i="47"/>
  <c r="AE49" i="47"/>
  <c r="AF49" i="47"/>
  <c r="AG49" i="47"/>
  <c r="C50" i="47"/>
  <c r="D50" i="47"/>
  <c r="E50" i="47"/>
  <c r="F50" i="47"/>
  <c r="G50" i="47"/>
  <c r="H50" i="47"/>
  <c r="I50" i="47"/>
  <c r="J50" i="47"/>
  <c r="K50" i="47"/>
  <c r="L50" i="47"/>
  <c r="M50" i="47"/>
  <c r="N50" i="47"/>
  <c r="O50" i="47"/>
  <c r="P50" i="47"/>
  <c r="Q50" i="47"/>
  <c r="R50" i="47"/>
  <c r="S50" i="47"/>
  <c r="T50" i="47"/>
  <c r="U50" i="47"/>
  <c r="V50" i="47"/>
  <c r="W50" i="47"/>
  <c r="X50" i="47"/>
  <c r="C6" i="50" s="1"/>
  <c r="Y50" i="47"/>
  <c r="D6" i="50" s="1"/>
  <c r="Z50" i="47"/>
  <c r="E6" i="50" s="1"/>
  <c r="AA50" i="47"/>
  <c r="AB50" i="47"/>
  <c r="AJ19" i="47" s="1"/>
  <c r="G6" i="50" s="1"/>
  <c r="AC50" i="47"/>
  <c r="AD50" i="47"/>
  <c r="AE50" i="47"/>
  <c r="AF50" i="47"/>
  <c r="AG50" i="47"/>
  <c r="C51" i="47"/>
  <c r="D51" i="47"/>
  <c r="E51" i="47"/>
  <c r="F51" i="47"/>
  <c r="G51" i="47"/>
  <c r="H51" i="47"/>
  <c r="I51" i="47"/>
  <c r="J51" i="47"/>
  <c r="K51" i="47"/>
  <c r="L51" i="47"/>
  <c r="M51" i="47"/>
  <c r="N51" i="47"/>
  <c r="O51" i="47"/>
  <c r="P51" i="47"/>
  <c r="Q51" i="47"/>
  <c r="R51" i="47"/>
  <c r="S51" i="47"/>
  <c r="T51" i="47"/>
  <c r="U51" i="47"/>
  <c r="V51" i="47"/>
  <c r="W51" i="47"/>
  <c r="X51" i="47"/>
  <c r="Y51" i="47"/>
  <c r="Z51" i="47"/>
  <c r="AA51" i="47"/>
  <c r="AB51" i="47"/>
  <c r="AC51" i="47"/>
  <c r="AD51" i="47"/>
  <c r="AE51" i="47"/>
  <c r="AF51" i="47"/>
  <c r="AG51" i="47"/>
  <c r="C52" i="47"/>
  <c r="D52" i="47"/>
  <c r="E52" i="47"/>
  <c r="F52" i="47"/>
  <c r="G52" i="47"/>
  <c r="H52" i="47"/>
  <c r="I52" i="47"/>
  <c r="J52" i="47"/>
  <c r="K52" i="47"/>
  <c r="L52" i="47"/>
  <c r="M52" i="47"/>
  <c r="N52" i="47"/>
  <c r="O52" i="47"/>
  <c r="P52" i="47"/>
  <c r="Q52" i="47"/>
  <c r="R52" i="47"/>
  <c r="S52" i="47"/>
  <c r="T52" i="47"/>
  <c r="U52" i="47"/>
  <c r="V52" i="47"/>
  <c r="W52" i="47"/>
  <c r="X52" i="47"/>
  <c r="Y52" i="47"/>
  <c r="Z52" i="47"/>
  <c r="AA52" i="47"/>
  <c r="AB52" i="47"/>
  <c r="AC52" i="47"/>
  <c r="AD52" i="47"/>
  <c r="AE52" i="47"/>
  <c r="AF52" i="47"/>
  <c r="AG52" i="47"/>
  <c r="C53" i="47"/>
  <c r="D53" i="47"/>
  <c r="E53" i="47"/>
  <c r="F53" i="47"/>
  <c r="G53" i="47"/>
  <c r="H53" i="47"/>
  <c r="I53" i="47"/>
  <c r="J53" i="47"/>
  <c r="K53" i="47"/>
  <c r="L53" i="47"/>
  <c r="M53" i="47"/>
  <c r="N53" i="47"/>
  <c r="O53" i="47"/>
  <c r="P53" i="47"/>
  <c r="Q53" i="47"/>
  <c r="R53" i="47"/>
  <c r="S53" i="47"/>
  <c r="T53" i="47"/>
  <c r="U53" i="47"/>
  <c r="V53" i="47"/>
  <c r="W53" i="47"/>
  <c r="X53" i="47"/>
  <c r="Y53" i="47"/>
  <c r="Z53" i="47"/>
  <c r="AA53" i="47"/>
  <c r="AB53" i="47"/>
  <c r="AC53" i="47"/>
  <c r="AD53" i="47"/>
  <c r="AE53" i="47"/>
  <c r="AF53" i="47"/>
  <c r="AG53" i="47"/>
  <c r="C54" i="47"/>
  <c r="D54" i="47"/>
  <c r="E54" i="47"/>
  <c r="F54" i="47"/>
  <c r="G54" i="47"/>
  <c r="H54" i="47"/>
  <c r="I54" i="47"/>
  <c r="J54" i="47"/>
  <c r="K54" i="47"/>
  <c r="L54" i="47"/>
  <c r="M54" i="47"/>
  <c r="N54" i="47"/>
  <c r="O54" i="47"/>
  <c r="P54" i="47"/>
  <c r="Q54" i="47"/>
  <c r="R54" i="47"/>
  <c r="S54" i="47"/>
  <c r="T54" i="47"/>
  <c r="U54" i="47"/>
  <c r="V54" i="47"/>
  <c r="W54" i="47"/>
  <c r="X54" i="47"/>
  <c r="Y54" i="47"/>
  <c r="Z54" i="47"/>
  <c r="AA54" i="47"/>
  <c r="AB54" i="47"/>
  <c r="AC54" i="47"/>
  <c r="AD54" i="47"/>
  <c r="AE54" i="47"/>
  <c r="AF54" i="47"/>
  <c r="AG54" i="47"/>
  <c r="C55" i="47"/>
  <c r="D55" i="47"/>
  <c r="E55" i="47"/>
  <c r="F55" i="47"/>
  <c r="G55" i="47"/>
  <c r="H55" i="47"/>
  <c r="I55" i="47"/>
  <c r="J55" i="47"/>
  <c r="K55" i="47"/>
  <c r="L55" i="47"/>
  <c r="M55" i="47"/>
  <c r="N55" i="47"/>
  <c r="O55" i="47"/>
  <c r="P55" i="47"/>
  <c r="Q55" i="47"/>
  <c r="R55" i="47"/>
  <c r="S55" i="47"/>
  <c r="T55" i="47"/>
  <c r="U55" i="47"/>
  <c r="V55" i="47"/>
  <c r="W55" i="47"/>
  <c r="X55" i="47"/>
  <c r="Y55" i="47"/>
  <c r="Z55" i="47"/>
  <c r="AA55" i="47"/>
  <c r="AB55" i="47"/>
  <c r="AC55" i="47"/>
  <c r="AD55" i="47"/>
  <c r="AE55" i="47"/>
  <c r="AF55" i="47"/>
  <c r="AG55" i="47"/>
  <c r="C56" i="47"/>
  <c r="D56" i="47"/>
  <c r="E56" i="47"/>
  <c r="F56" i="47"/>
  <c r="G56" i="47"/>
  <c r="H56" i="47"/>
  <c r="I56" i="47"/>
  <c r="J56" i="47"/>
  <c r="K56" i="47"/>
  <c r="L56" i="47"/>
  <c r="M56" i="47"/>
  <c r="N56" i="47"/>
  <c r="O56" i="47"/>
  <c r="P56" i="47"/>
  <c r="Q56" i="47"/>
  <c r="R56" i="47"/>
  <c r="S56" i="47"/>
  <c r="T56" i="47"/>
  <c r="U56" i="47"/>
  <c r="V56" i="47"/>
  <c r="W56" i="47"/>
  <c r="X56" i="47"/>
  <c r="Y56" i="47"/>
  <c r="Z56" i="47"/>
  <c r="AA56" i="47"/>
  <c r="AB56" i="47"/>
  <c r="AC56" i="47"/>
  <c r="AD56" i="47"/>
  <c r="AE56" i="47"/>
  <c r="AF56" i="47"/>
  <c r="AG56" i="47"/>
  <c r="C57" i="47"/>
  <c r="D57" i="47"/>
  <c r="E57" i="47"/>
  <c r="F57" i="47"/>
  <c r="G57" i="47"/>
  <c r="H57" i="47"/>
  <c r="I57" i="47"/>
  <c r="J57" i="47"/>
  <c r="K57" i="47"/>
  <c r="L57" i="47"/>
  <c r="M57" i="47"/>
  <c r="N57" i="47"/>
  <c r="O57" i="47"/>
  <c r="P57" i="47"/>
  <c r="Q57" i="47"/>
  <c r="R57" i="47"/>
  <c r="S57" i="47"/>
  <c r="T57" i="47"/>
  <c r="U57" i="47"/>
  <c r="V57" i="47"/>
  <c r="W57" i="47"/>
  <c r="X57" i="47"/>
  <c r="Y57" i="47"/>
  <c r="Z57" i="47"/>
  <c r="AA57" i="47"/>
  <c r="AB57" i="47"/>
  <c r="AC57" i="47"/>
  <c r="AD57" i="47"/>
  <c r="AE57" i="47"/>
  <c r="AF57" i="47"/>
  <c r="AG57" i="47"/>
  <c r="C58" i="47"/>
  <c r="D58" i="47"/>
  <c r="E58" i="47"/>
  <c r="F58" i="47"/>
  <c r="G58" i="47"/>
  <c r="H58" i="47"/>
  <c r="I58" i="47"/>
  <c r="J58" i="47"/>
  <c r="K58" i="47"/>
  <c r="L58" i="47"/>
  <c r="M58" i="47"/>
  <c r="N58" i="47"/>
  <c r="O58" i="47"/>
  <c r="P58" i="47"/>
  <c r="Q58" i="47"/>
  <c r="R58" i="47"/>
  <c r="S58" i="47"/>
  <c r="T58" i="47"/>
  <c r="U58" i="47"/>
  <c r="V58" i="47"/>
  <c r="W58" i="47"/>
  <c r="X58" i="47"/>
  <c r="Y58" i="47"/>
  <c r="Z58" i="47"/>
  <c r="AA58" i="47"/>
  <c r="AB58" i="47"/>
  <c r="AC58" i="47"/>
  <c r="AD58" i="47"/>
  <c r="AE58" i="47"/>
  <c r="AF58" i="47"/>
  <c r="AG58" i="47"/>
  <c r="C59" i="47"/>
  <c r="D59" i="47"/>
  <c r="E59" i="47"/>
  <c r="F59" i="47"/>
  <c r="G59" i="47"/>
  <c r="H59" i="47"/>
  <c r="I59" i="47"/>
  <c r="J59" i="47"/>
  <c r="K59" i="47"/>
  <c r="L59" i="47"/>
  <c r="M59" i="47"/>
  <c r="N59" i="47"/>
  <c r="O59" i="47"/>
  <c r="P59" i="47"/>
  <c r="Q59" i="47"/>
  <c r="R59" i="47"/>
  <c r="S59" i="47"/>
  <c r="T59" i="47"/>
  <c r="U59" i="47"/>
  <c r="V59" i="47"/>
  <c r="W59" i="47"/>
  <c r="X59" i="47"/>
  <c r="Y59" i="47"/>
  <c r="Z59" i="47"/>
  <c r="AA59" i="47"/>
  <c r="AB59" i="47"/>
  <c r="AC59" i="47"/>
  <c r="AD59" i="47"/>
  <c r="AE59" i="47"/>
  <c r="AF59" i="47"/>
  <c r="AG59" i="47"/>
  <c r="C60" i="47"/>
  <c r="D60" i="47"/>
  <c r="E60" i="47"/>
  <c r="F60" i="47"/>
  <c r="G60" i="47"/>
  <c r="H60" i="47"/>
  <c r="I60" i="47"/>
  <c r="J60" i="47"/>
  <c r="K60" i="47"/>
  <c r="L60" i="47"/>
  <c r="M60" i="47"/>
  <c r="N60" i="47"/>
  <c r="O60" i="47"/>
  <c r="P60" i="47"/>
  <c r="Q60" i="47"/>
  <c r="R60" i="47"/>
  <c r="S60" i="47"/>
  <c r="T60" i="47"/>
  <c r="U60" i="47"/>
  <c r="V60" i="47"/>
  <c r="W60" i="47"/>
  <c r="X60" i="47"/>
  <c r="C7" i="50" s="1"/>
  <c r="Y60" i="47"/>
  <c r="D7" i="50" s="1"/>
  <c r="Z60" i="47"/>
  <c r="E7" i="50" s="1"/>
  <c r="AA60" i="47"/>
  <c r="AB60" i="47"/>
  <c r="AJ20" i="47" s="1"/>
  <c r="G7" i="50" s="1"/>
  <c r="AC60" i="47"/>
  <c r="AD60" i="47"/>
  <c r="AE60" i="47"/>
  <c r="AF60" i="47"/>
  <c r="AG60" i="47"/>
  <c r="C61" i="47"/>
  <c r="D61" i="47"/>
  <c r="E61" i="47"/>
  <c r="F61" i="47"/>
  <c r="G61" i="47"/>
  <c r="H61" i="47"/>
  <c r="I61" i="47"/>
  <c r="J61" i="47"/>
  <c r="K61" i="47"/>
  <c r="L61" i="47"/>
  <c r="M61" i="47"/>
  <c r="N61" i="47"/>
  <c r="O61" i="47"/>
  <c r="P61" i="47"/>
  <c r="Q61" i="47"/>
  <c r="R61" i="47"/>
  <c r="S61" i="47"/>
  <c r="T61" i="47"/>
  <c r="U61" i="47"/>
  <c r="V61" i="47"/>
  <c r="W61" i="47"/>
  <c r="X61" i="47"/>
  <c r="Y61" i="47"/>
  <c r="Z61" i="47"/>
  <c r="AA61" i="47"/>
  <c r="AB61" i="47"/>
  <c r="AC61" i="47"/>
  <c r="AD61" i="47"/>
  <c r="AE61" i="47"/>
  <c r="AF61" i="47"/>
  <c r="AG61" i="47"/>
  <c r="C62" i="47"/>
  <c r="D62" i="47"/>
  <c r="E62" i="47"/>
  <c r="F62" i="47"/>
  <c r="G62" i="47"/>
  <c r="H62" i="47"/>
  <c r="I62" i="47"/>
  <c r="J62" i="47"/>
  <c r="K62" i="47"/>
  <c r="L62" i="47"/>
  <c r="M62" i="47"/>
  <c r="N62" i="47"/>
  <c r="O62" i="47"/>
  <c r="P62" i="47"/>
  <c r="Q62" i="47"/>
  <c r="R62" i="47"/>
  <c r="S62" i="47"/>
  <c r="T62" i="47"/>
  <c r="U62" i="47"/>
  <c r="V62" i="47"/>
  <c r="W62" i="47"/>
  <c r="X62" i="47"/>
  <c r="Y62" i="47"/>
  <c r="Z62" i="47"/>
  <c r="AA62" i="47"/>
  <c r="AB62" i="47"/>
  <c r="AC62" i="47"/>
  <c r="AD62" i="47"/>
  <c r="AE62" i="47"/>
  <c r="AF62" i="47"/>
  <c r="AG62" i="47"/>
  <c r="C63" i="47"/>
  <c r="D63" i="47"/>
  <c r="E63" i="47"/>
  <c r="F63" i="47"/>
  <c r="G63" i="47"/>
  <c r="H63" i="47"/>
  <c r="I63" i="47"/>
  <c r="J63" i="47"/>
  <c r="K63" i="47"/>
  <c r="L63" i="47"/>
  <c r="M63" i="47"/>
  <c r="N63" i="47"/>
  <c r="O63" i="47"/>
  <c r="P63" i="47"/>
  <c r="Q63" i="47"/>
  <c r="R63" i="47"/>
  <c r="S63" i="47"/>
  <c r="T63" i="47"/>
  <c r="U63" i="47"/>
  <c r="V63" i="47"/>
  <c r="W63" i="47"/>
  <c r="X63" i="47"/>
  <c r="Y63" i="47"/>
  <c r="Z63" i="47"/>
  <c r="AA63" i="47"/>
  <c r="AB63" i="47"/>
  <c r="AC63" i="47"/>
  <c r="AD63" i="47"/>
  <c r="AE63" i="47"/>
  <c r="AF63" i="47"/>
  <c r="AG63" i="47"/>
  <c r="C64" i="47"/>
  <c r="D64" i="47"/>
  <c r="E64" i="47"/>
  <c r="F64" i="47"/>
  <c r="G64" i="47"/>
  <c r="H64" i="47"/>
  <c r="I64" i="47"/>
  <c r="J64" i="47"/>
  <c r="K64" i="47"/>
  <c r="L64" i="47"/>
  <c r="M64" i="47"/>
  <c r="N64" i="47"/>
  <c r="O64" i="47"/>
  <c r="P64" i="47"/>
  <c r="Q64" i="47"/>
  <c r="R64" i="47"/>
  <c r="S64" i="47"/>
  <c r="T64" i="47"/>
  <c r="U64" i="47"/>
  <c r="V64" i="47"/>
  <c r="W64" i="47"/>
  <c r="X64" i="47"/>
  <c r="Y64" i="47"/>
  <c r="Z64" i="47"/>
  <c r="AA64" i="47"/>
  <c r="AB64" i="47"/>
  <c r="AC64" i="47"/>
  <c r="AD64" i="47"/>
  <c r="AE64" i="47"/>
  <c r="AF64" i="47"/>
  <c r="AG64" i="47"/>
  <c r="C65" i="47"/>
  <c r="D65" i="47"/>
  <c r="E65" i="47"/>
  <c r="F65" i="47"/>
  <c r="G65" i="47"/>
  <c r="H65" i="47"/>
  <c r="I65" i="47"/>
  <c r="J65" i="47"/>
  <c r="K65" i="47"/>
  <c r="L65" i="47"/>
  <c r="M65" i="47"/>
  <c r="N65" i="47"/>
  <c r="O65" i="47"/>
  <c r="P65" i="47"/>
  <c r="Q65" i="47"/>
  <c r="R65" i="47"/>
  <c r="S65" i="47"/>
  <c r="T65" i="47"/>
  <c r="U65" i="47"/>
  <c r="V65" i="47"/>
  <c r="W65" i="47"/>
  <c r="X65" i="47"/>
  <c r="Y65" i="47"/>
  <c r="Z65" i="47"/>
  <c r="AA65" i="47"/>
  <c r="AB65" i="47"/>
  <c r="AC65" i="47"/>
  <c r="AD65" i="47"/>
  <c r="AE65" i="47"/>
  <c r="AF65" i="47"/>
  <c r="AG65" i="47"/>
  <c r="C66" i="47"/>
  <c r="D66" i="47"/>
  <c r="E66" i="47"/>
  <c r="F66" i="47"/>
  <c r="G66" i="47"/>
  <c r="H66" i="47"/>
  <c r="I66" i="47"/>
  <c r="J66" i="47"/>
  <c r="K66" i="47"/>
  <c r="L66" i="47"/>
  <c r="M66" i="47"/>
  <c r="N66" i="47"/>
  <c r="O66" i="47"/>
  <c r="P66" i="47"/>
  <c r="Q66" i="47"/>
  <c r="R66" i="47"/>
  <c r="S66" i="47"/>
  <c r="T66" i="47"/>
  <c r="U66" i="47"/>
  <c r="V66" i="47"/>
  <c r="W66" i="47"/>
  <c r="X66" i="47"/>
  <c r="Y66" i="47"/>
  <c r="Z66" i="47"/>
  <c r="AA66" i="47"/>
  <c r="AB66" i="47"/>
  <c r="AC66" i="47"/>
  <c r="AD66" i="47"/>
  <c r="AE66" i="47"/>
  <c r="AF66" i="47"/>
  <c r="AG66" i="47"/>
  <c r="C67" i="47"/>
  <c r="D67" i="47"/>
  <c r="E67" i="47"/>
  <c r="F67" i="47"/>
  <c r="G67" i="47"/>
  <c r="H67" i="47"/>
  <c r="I67" i="47"/>
  <c r="J67" i="47"/>
  <c r="K67" i="47"/>
  <c r="L67" i="47"/>
  <c r="M67" i="47"/>
  <c r="N67" i="47"/>
  <c r="O67" i="47"/>
  <c r="P67" i="47"/>
  <c r="Q67" i="47"/>
  <c r="R67" i="47"/>
  <c r="S67" i="47"/>
  <c r="T67" i="47"/>
  <c r="U67" i="47"/>
  <c r="V67" i="47"/>
  <c r="W67" i="47"/>
  <c r="X67" i="47"/>
  <c r="Y67" i="47"/>
  <c r="Z67" i="47"/>
  <c r="AA67" i="47"/>
  <c r="AB67" i="47"/>
  <c r="AC67" i="47"/>
  <c r="AD67" i="47"/>
  <c r="AE67" i="47"/>
  <c r="AF67" i="47"/>
  <c r="AG67" i="47"/>
  <c r="C68" i="47"/>
  <c r="D68" i="47"/>
  <c r="E68" i="47"/>
  <c r="F68" i="47"/>
  <c r="G68" i="47"/>
  <c r="H68" i="47"/>
  <c r="I68" i="47"/>
  <c r="J68" i="47"/>
  <c r="K68" i="47"/>
  <c r="L68" i="47"/>
  <c r="M68" i="47"/>
  <c r="N68" i="47"/>
  <c r="O68" i="47"/>
  <c r="P68" i="47"/>
  <c r="Q68" i="47"/>
  <c r="R68" i="47"/>
  <c r="S68" i="47"/>
  <c r="T68" i="47"/>
  <c r="U68" i="47"/>
  <c r="V68" i="47"/>
  <c r="W68" i="47"/>
  <c r="X68" i="47"/>
  <c r="Y68" i="47"/>
  <c r="Z68" i="47"/>
  <c r="AA68" i="47"/>
  <c r="AB68" i="47"/>
  <c r="AC68" i="47"/>
  <c r="AD68" i="47"/>
  <c r="AE68" i="47"/>
  <c r="AF68" i="47"/>
  <c r="AG68" i="47"/>
  <c r="C69" i="47"/>
  <c r="D69" i="47"/>
  <c r="E69" i="47"/>
  <c r="F69" i="47"/>
  <c r="G69" i="47"/>
  <c r="H69" i="47"/>
  <c r="I69" i="47"/>
  <c r="J69" i="47"/>
  <c r="K69" i="47"/>
  <c r="L69" i="47"/>
  <c r="M69" i="47"/>
  <c r="N69" i="47"/>
  <c r="O69" i="47"/>
  <c r="P69" i="47"/>
  <c r="Q69" i="47"/>
  <c r="R69" i="47"/>
  <c r="S69" i="47"/>
  <c r="T69" i="47"/>
  <c r="U69" i="47"/>
  <c r="V69" i="47"/>
  <c r="W69" i="47"/>
  <c r="X69" i="47"/>
  <c r="Y69" i="47"/>
  <c r="Z69" i="47"/>
  <c r="AA69" i="47"/>
  <c r="AB69" i="47"/>
  <c r="AC69" i="47"/>
  <c r="AD69" i="47"/>
  <c r="AE69" i="47"/>
  <c r="AF69" i="47"/>
  <c r="AG69" i="47"/>
  <c r="C70" i="47"/>
  <c r="D70" i="47"/>
  <c r="E70" i="47"/>
  <c r="F70" i="47"/>
  <c r="G70" i="47"/>
  <c r="H70" i="47"/>
  <c r="I70" i="47"/>
  <c r="J70" i="47"/>
  <c r="K70" i="47"/>
  <c r="L70" i="47"/>
  <c r="M70" i="47"/>
  <c r="N70" i="47"/>
  <c r="O70" i="47"/>
  <c r="P70" i="47"/>
  <c r="Q70" i="47"/>
  <c r="R70" i="47"/>
  <c r="S70" i="47"/>
  <c r="T70" i="47"/>
  <c r="U70" i="47"/>
  <c r="V70" i="47"/>
  <c r="W70" i="47"/>
  <c r="X70" i="47"/>
  <c r="Y70" i="47"/>
  <c r="Z70" i="47"/>
  <c r="AA70" i="47"/>
  <c r="AB70" i="47"/>
  <c r="AC70" i="47"/>
  <c r="AD70" i="47"/>
  <c r="AE70" i="47"/>
  <c r="AF70" i="47"/>
  <c r="AG70" i="47"/>
  <c r="C71" i="47"/>
  <c r="D71" i="47"/>
  <c r="E71" i="47"/>
  <c r="F71" i="47"/>
  <c r="G71" i="47"/>
  <c r="H71" i="47"/>
  <c r="I71" i="47"/>
  <c r="J71" i="47"/>
  <c r="K71" i="47"/>
  <c r="L71" i="47"/>
  <c r="M71" i="47"/>
  <c r="N71" i="47"/>
  <c r="O71" i="47"/>
  <c r="P71" i="47"/>
  <c r="Q71" i="47"/>
  <c r="R71" i="47"/>
  <c r="S71" i="47"/>
  <c r="T71" i="47"/>
  <c r="U71" i="47"/>
  <c r="V71" i="47"/>
  <c r="W71" i="47"/>
  <c r="X71" i="47"/>
  <c r="Y71" i="47"/>
  <c r="Z71" i="47"/>
  <c r="AA71" i="47"/>
  <c r="AB71" i="47"/>
  <c r="AC71" i="47"/>
  <c r="AD71" i="47"/>
  <c r="AE71" i="47"/>
  <c r="AF71" i="47"/>
  <c r="AG71" i="47"/>
  <c r="C72" i="47"/>
  <c r="D72" i="47"/>
  <c r="E72" i="47"/>
  <c r="F72" i="47"/>
  <c r="G72" i="47"/>
  <c r="H72" i="47"/>
  <c r="I72" i="47"/>
  <c r="J72" i="47"/>
  <c r="K72" i="47"/>
  <c r="L72" i="47"/>
  <c r="M72" i="47"/>
  <c r="N72" i="47"/>
  <c r="O72" i="47"/>
  <c r="P72" i="47"/>
  <c r="Q72" i="47"/>
  <c r="R72" i="47"/>
  <c r="S72" i="47"/>
  <c r="T72" i="47"/>
  <c r="U72" i="47"/>
  <c r="V72" i="47"/>
  <c r="W72" i="47"/>
  <c r="X72" i="47"/>
  <c r="Y72" i="47"/>
  <c r="Z72" i="47"/>
  <c r="AA72" i="47"/>
  <c r="AB72" i="47"/>
  <c r="AC72" i="47"/>
  <c r="AD72" i="47"/>
  <c r="AE72" i="47"/>
  <c r="AF72" i="47"/>
  <c r="AG72" i="47"/>
  <c r="C73" i="47"/>
  <c r="D73" i="47"/>
  <c r="E73" i="47"/>
  <c r="F73" i="47"/>
  <c r="G73" i="47"/>
  <c r="H73" i="47"/>
  <c r="I73" i="47"/>
  <c r="J73" i="47"/>
  <c r="K73" i="47"/>
  <c r="L73" i="47"/>
  <c r="M73" i="47"/>
  <c r="N73" i="47"/>
  <c r="O73" i="47"/>
  <c r="P73" i="47"/>
  <c r="Q73" i="47"/>
  <c r="R73" i="47"/>
  <c r="S73" i="47"/>
  <c r="T73" i="47"/>
  <c r="U73" i="47"/>
  <c r="V73" i="47"/>
  <c r="W73" i="47"/>
  <c r="X73" i="47"/>
  <c r="Y73" i="47"/>
  <c r="Z73" i="47"/>
  <c r="AA73" i="47"/>
  <c r="AB73" i="47"/>
  <c r="AC73" i="47"/>
  <c r="AD73" i="47"/>
  <c r="AE73" i="47"/>
  <c r="AF73" i="47"/>
  <c r="AG73" i="47"/>
  <c r="C74" i="47"/>
  <c r="D74" i="47"/>
  <c r="E74" i="47"/>
  <c r="F74" i="47"/>
  <c r="G74" i="47"/>
  <c r="H74" i="47"/>
  <c r="I74" i="47"/>
  <c r="J74" i="47"/>
  <c r="K74" i="47"/>
  <c r="L74" i="47"/>
  <c r="M74" i="47"/>
  <c r="N74" i="47"/>
  <c r="O74" i="47"/>
  <c r="P74" i="47"/>
  <c r="Q74" i="47"/>
  <c r="R74" i="47"/>
  <c r="S74" i="47"/>
  <c r="T74" i="47"/>
  <c r="U74" i="47"/>
  <c r="V74" i="47"/>
  <c r="W74" i="47"/>
  <c r="X74" i="47"/>
  <c r="Y74" i="47"/>
  <c r="Z74" i="47"/>
  <c r="AA74" i="47"/>
  <c r="AB74" i="47"/>
  <c r="AC74" i="47"/>
  <c r="AD74" i="47"/>
  <c r="AE74" i="47"/>
  <c r="AF74" i="47"/>
  <c r="AG74" i="47"/>
  <c r="C75" i="47"/>
  <c r="D75" i="47"/>
  <c r="E75" i="47"/>
  <c r="F75" i="47"/>
  <c r="G75" i="47"/>
  <c r="H75" i="47"/>
  <c r="I75" i="47"/>
  <c r="J75" i="47"/>
  <c r="K75" i="47"/>
  <c r="L75" i="47"/>
  <c r="M75" i="47"/>
  <c r="N75" i="47"/>
  <c r="O75" i="47"/>
  <c r="P75" i="47"/>
  <c r="Q75" i="47"/>
  <c r="R75" i="47"/>
  <c r="S75" i="47"/>
  <c r="T75" i="47"/>
  <c r="U75" i="47"/>
  <c r="V75" i="47"/>
  <c r="W75" i="47"/>
  <c r="X75" i="47"/>
  <c r="Y75" i="47"/>
  <c r="Z75" i="47"/>
  <c r="AA75" i="47"/>
  <c r="AB75" i="47"/>
  <c r="AC75" i="47"/>
  <c r="AD75" i="47"/>
  <c r="AE75" i="47"/>
  <c r="AF75" i="47"/>
  <c r="AG75" i="47"/>
  <c r="C76" i="47"/>
  <c r="D76" i="47"/>
  <c r="E76" i="47"/>
  <c r="F76" i="47"/>
  <c r="G76" i="47"/>
  <c r="H76" i="47"/>
  <c r="I76" i="47"/>
  <c r="J76" i="47"/>
  <c r="K76" i="47"/>
  <c r="L76" i="47"/>
  <c r="M76" i="47"/>
  <c r="N76" i="47"/>
  <c r="O76" i="47"/>
  <c r="P76" i="47"/>
  <c r="Q76" i="47"/>
  <c r="R76" i="47"/>
  <c r="S76" i="47"/>
  <c r="T76" i="47"/>
  <c r="U76" i="47"/>
  <c r="V76" i="47"/>
  <c r="W76" i="47"/>
  <c r="X76" i="47"/>
  <c r="Y76" i="47"/>
  <c r="Z76" i="47"/>
  <c r="AA76" i="47"/>
  <c r="AB76" i="47"/>
  <c r="AC76" i="47"/>
  <c r="AD76" i="47"/>
  <c r="AE76" i="47"/>
  <c r="AF76" i="47"/>
  <c r="AG76" i="47"/>
  <c r="C77" i="47"/>
  <c r="D77" i="47"/>
  <c r="E77" i="47"/>
  <c r="F77" i="47"/>
  <c r="G77" i="47"/>
  <c r="H77" i="47"/>
  <c r="I77" i="47"/>
  <c r="J77" i="47"/>
  <c r="K77" i="47"/>
  <c r="L77" i="47"/>
  <c r="M77" i="47"/>
  <c r="N77" i="47"/>
  <c r="O77" i="47"/>
  <c r="P77" i="47"/>
  <c r="Q77" i="47"/>
  <c r="R77" i="47"/>
  <c r="S77" i="47"/>
  <c r="T77" i="47"/>
  <c r="U77" i="47"/>
  <c r="V77" i="47"/>
  <c r="W77" i="47"/>
  <c r="X77" i="47"/>
  <c r="Y77" i="47"/>
  <c r="Z77" i="47"/>
  <c r="AA77" i="47"/>
  <c r="AB77" i="47"/>
  <c r="AC77" i="47"/>
  <c r="AD77" i="47"/>
  <c r="AE77" i="47"/>
  <c r="AF77" i="47"/>
  <c r="AG77" i="47"/>
  <c r="C78" i="47"/>
  <c r="D78" i="47"/>
  <c r="E78" i="47"/>
  <c r="F78" i="47"/>
  <c r="G78" i="47"/>
  <c r="H78" i="47"/>
  <c r="I78" i="47"/>
  <c r="J78" i="47"/>
  <c r="K78" i="47"/>
  <c r="L78" i="47"/>
  <c r="M78" i="47"/>
  <c r="N78" i="47"/>
  <c r="O78" i="47"/>
  <c r="P78" i="47"/>
  <c r="Q78" i="47"/>
  <c r="R78" i="47"/>
  <c r="S78" i="47"/>
  <c r="T78" i="47"/>
  <c r="U78" i="47"/>
  <c r="V78" i="47"/>
  <c r="W78" i="47"/>
  <c r="X78" i="47"/>
  <c r="Y78" i="47"/>
  <c r="Z78" i="47"/>
  <c r="AA78" i="47"/>
  <c r="AB78" i="47"/>
  <c r="AC78" i="47"/>
  <c r="AD78" i="47"/>
  <c r="AE78" i="47"/>
  <c r="AF78" i="47"/>
  <c r="AG78" i="47"/>
  <c r="C79" i="47"/>
  <c r="D79" i="47"/>
  <c r="E79" i="47"/>
  <c r="F79" i="47"/>
  <c r="G79" i="47"/>
  <c r="H79" i="47"/>
  <c r="I79" i="47"/>
  <c r="J79" i="47"/>
  <c r="K79" i="47"/>
  <c r="L79" i="47"/>
  <c r="M79" i="47"/>
  <c r="N79" i="47"/>
  <c r="O79" i="47"/>
  <c r="P79" i="47"/>
  <c r="Q79" i="47"/>
  <c r="R79" i="47"/>
  <c r="S79" i="47"/>
  <c r="T79" i="47"/>
  <c r="U79" i="47"/>
  <c r="V79" i="47"/>
  <c r="W79" i="47"/>
  <c r="X79" i="47"/>
  <c r="Y79" i="47"/>
  <c r="Z79" i="47"/>
  <c r="AA79" i="47"/>
  <c r="AB79" i="47"/>
  <c r="AC79" i="47"/>
  <c r="AD79" i="47"/>
  <c r="AE79" i="47"/>
  <c r="AF79" i="47"/>
  <c r="AG79" i="47"/>
  <c r="C80" i="47"/>
  <c r="D80" i="47"/>
  <c r="E80" i="47"/>
  <c r="F80" i="47"/>
  <c r="G80" i="47"/>
  <c r="H80" i="47"/>
  <c r="I80" i="47"/>
  <c r="J80" i="47"/>
  <c r="K80" i="47"/>
  <c r="L80" i="47"/>
  <c r="M80" i="47"/>
  <c r="N80" i="47"/>
  <c r="O80" i="47"/>
  <c r="P80" i="47"/>
  <c r="Q80" i="47"/>
  <c r="R80" i="47"/>
  <c r="S80" i="47"/>
  <c r="T80" i="47"/>
  <c r="U80" i="47"/>
  <c r="V80" i="47"/>
  <c r="W80" i="47"/>
  <c r="X80" i="47"/>
  <c r="Y80" i="47"/>
  <c r="Z80" i="47"/>
  <c r="AA80" i="47"/>
  <c r="AB80" i="47"/>
  <c r="AC80" i="47"/>
  <c r="AD80" i="47"/>
  <c r="AE80" i="47"/>
  <c r="AF80" i="47"/>
  <c r="AG80" i="47"/>
  <c r="C81" i="47"/>
  <c r="D81" i="47"/>
  <c r="E81" i="47"/>
  <c r="F81" i="47"/>
  <c r="G81" i="47"/>
  <c r="H81" i="47"/>
  <c r="I81" i="47"/>
  <c r="J81" i="47"/>
  <c r="K81" i="47"/>
  <c r="L81" i="47"/>
  <c r="M81" i="47"/>
  <c r="N81" i="47"/>
  <c r="O81" i="47"/>
  <c r="P81" i="47"/>
  <c r="Q81" i="47"/>
  <c r="R81" i="47"/>
  <c r="S81" i="47"/>
  <c r="T81" i="47"/>
  <c r="U81" i="47"/>
  <c r="V81" i="47"/>
  <c r="W81" i="47"/>
  <c r="X81" i="47"/>
  <c r="Y81" i="47"/>
  <c r="Z81" i="47"/>
  <c r="AA81" i="47"/>
  <c r="AB81" i="47"/>
  <c r="AC81" i="47"/>
  <c r="AD81" i="47"/>
  <c r="AE81" i="47"/>
  <c r="AF81" i="47"/>
  <c r="AG81" i="47"/>
  <c r="C82" i="47"/>
  <c r="D82" i="47"/>
  <c r="E82" i="47"/>
  <c r="F82" i="47"/>
  <c r="G82" i="47"/>
  <c r="H82" i="47"/>
  <c r="I82" i="47"/>
  <c r="J82" i="47"/>
  <c r="K82" i="47"/>
  <c r="L82" i="47"/>
  <c r="M82" i="47"/>
  <c r="N82" i="47"/>
  <c r="O82" i="47"/>
  <c r="P82" i="47"/>
  <c r="Q82" i="47"/>
  <c r="R82" i="47"/>
  <c r="S82" i="47"/>
  <c r="T82" i="47"/>
  <c r="U82" i="47"/>
  <c r="V82" i="47"/>
  <c r="W82" i="47"/>
  <c r="X82" i="47"/>
  <c r="Y82" i="47"/>
  <c r="Z82" i="47"/>
  <c r="AA82" i="47"/>
  <c r="AB82" i="47"/>
  <c r="AC82" i="47"/>
  <c r="AD82" i="47"/>
  <c r="AE82" i="47"/>
  <c r="AF82" i="47"/>
  <c r="AG82" i="47"/>
  <c r="C83" i="47"/>
  <c r="D83" i="47"/>
  <c r="E83" i="47"/>
  <c r="F83" i="47"/>
  <c r="G83" i="47"/>
  <c r="H83" i="47"/>
  <c r="I83" i="47"/>
  <c r="J83" i="47"/>
  <c r="K83" i="47"/>
  <c r="L83" i="47"/>
  <c r="M83" i="47"/>
  <c r="N83" i="47"/>
  <c r="O83" i="47"/>
  <c r="P83" i="47"/>
  <c r="Q83" i="47"/>
  <c r="R83" i="47"/>
  <c r="S83" i="47"/>
  <c r="T83" i="47"/>
  <c r="U83" i="47"/>
  <c r="V83" i="47"/>
  <c r="W83" i="47"/>
  <c r="X83" i="47"/>
  <c r="Y83" i="47"/>
  <c r="Z83" i="47"/>
  <c r="AA83" i="47"/>
  <c r="AB83" i="47"/>
  <c r="AC83" i="47"/>
  <c r="AD83" i="47"/>
  <c r="AE83" i="47"/>
  <c r="AF83" i="47"/>
  <c r="AG83" i="47"/>
  <c r="C84" i="47"/>
  <c r="D84" i="47"/>
  <c r="E84" i="47"/>
  <c r="F84" i="47"/>
  <c r="G84" i="47"/>
  <c r="H84" i="47"/>
  <c r="I84" i="47"/>
  <c r="J84" i="47"/>
  <c r="K84" i="47"/>
  <c r="L84" i="47"/>
  <c r="M84" i="47"/>
  <c r="N84" i="47"/>
  <c r="O84" i="47"/>
  <c r="P84" i="47"/>
  <c r="Q84" i="47"/>
  <c r="R84" i="47"/>
  <c r="S84" i="47"/>
  <c r="T84" i="47"/>
  <c r="U84" i="47"/>
  <c r="V84" i="47"/>
  <c r="W84" i="47"/>
  <c r="X84" i="47"/>
  <c r="C8" i="50" s="1"/>
  <c r="Y84" i="47"/>
  <c r="D8" i="50" s="1"/>
  <c r="Z84" i="47"/>
  <c r="E8" i="50" s="1"/>
  <c r="AA84" i="47"/>
  <c r="AB84" i="47"/>
  <c r="AJ21" i="47" s="1"/>
  <c r="G8" i="50" s="1"/>
  <c r="AC84" i="47"/>
  <c r="AD84" i="47"/>
  <c r="AE84" i="47"/>
  <c r="AF84" i="47"/>
  <c r="AG84" i="47"/>
  <c r="C85" i="47"/>
  <c r="D85" i="47"/>
  <c r="E85" i="47"/>
  <c r="F85" i="47"/>
  <c r="G85" i="47"/>
  <c r="H85" i="47"/>
  <c r="I85" i="47"/>
  <c r="J85" i="47"/>
  <c r="K85" i="47"/>
  <c r="L85" i="47"/>
  <c r="M85" i="47"/>
  <c r="N85" i="47"/>
  <c r="O85" i="47"/>
  <c r="P85" i="47"/>
  <c r="Q85" i="47"/>
  <c r="R85" i="47"/>
  <c r="S85" i="47"/>
  <c r="T85" i="47"/>
  <c r="U85" i="47"/>
  <c r="V85" i="47"/>
  <c r="W85" i="47"/>
  <c r="X85" i="47"/>
  <c r="Y85" i="47"/>
  <c r="Z85" i="47"/>
  <c r="AA85" i="47"/>
  <c r="AB85" i="47"/>
  <c r="AC85" i="47"/>
  <c r="AD85" i="47"/>
  <c r="AE85" i="47"/>
  <c r="AF85" i="47"/>
  <c r="AG85" i="47"/>
  <c r="C86" i="47"/>
  <c r="D86" i="47"/>
  <c r="E86" i="47"/>
  <c r="F86" i="47"/>
  <c r="G86" i="47"/>
  <c r="H86" i="47"/>
  <c r="I86" i="47"/>
  <c r="J86" i="47"/>
  <c r="K86" i="47"/>
  <c r="L86" i="47"/>
  <c r="M86" i="47"/>
  <c r="N86" i="47"/>
  <c r="O86" i="47"/>
  <c r="P86" i="47"/>
  <c r="Q86" i="47"/>
  <c r="R86" i="47"/>
  <c r="S86" i="47"/>
  <c r="T86" i="47"/>
  <c r="U86" i="47"/>
  <c r="V86" i="47"/>
  <c r="W86" i="47"/>
  <c r="X86" i="47"/>
  <c r="Y86" i="47"/>
  <c r="Z86" i="47"/>
  <c r="AA86" i="47"/>
  <c r="AB86" i="47"/>
  <c r="AC86" i="47"/>
  <c r="AD86" i="47"/>
  <c r="AE86" i="47"/>
  <c r="AF86" i="47"/>
  <c r="AG86" i="47"/>
  <c r="C87" i="47"/>
  <c r="D87" i="47"/>
  <c r="E87" i="47"/>
  <c r="F87" i="47"/>
  <c r="G87" i="47"/>
  <c r="H87" i="47"/>
  <c r="I87" i="47"/>
  <c r="J87" i="47"/>
  <c r="K87" i="47"/>
  <c r="L87" i="47"/>
  <c r="M87" i="47"/>
  <c r="N87" i="47"/>
  <c r="O87" i="47"/>
  <c r="P87" i="47"/>
  <c r="Q87" i="47"/>
  <c r="R87" i="47"/>
  <c r="S87" i="47"/>
  <c r="T87" i="47"/>
  <c r="U87" i="47"/>
  <c r="V87" i="47"/>
  <c r="W87" i="47"/>
  <c r="X87" i="47"/>
  <c r="C9" i="50" s="1"/>
  <c r="Y87" i="47"/>
  <c r="D9" i="50" s="1"/>
  <c r="Z87" i="47"/>
  <c r="E9" i="50" s="1"/>
  <c r="AA87" i="47"/>
  <c r="AB87" i="47"/>
  <c r="AJ22" i="47" s="1"/>
  <c r="G9" i="50" s="1"/>
  <c r="AC87" i="47"/>
  <c r="AD87" i="47"/>
  <c r="AE87" i="47"/>
  <c r="AF87" i="47"/>
  <c r="AG87" i="47"/>
  <c r="C88" i="47"/>
  <c r="D88" i="47"/>
  <c r="E88" i="47"/>
  <c r="F88" i="47"/>
  <c r="G88" i="47"/>
  <c r="H88" i="47"/>
  <c r="I88" i="47"/>
  <c r="J88" i="47"/>
  <c r="K88" i="47"/>
  <c r="L88" i="47"/>
  <c r="M88" i="47"/>
  <c r="N88" i="47"/>
  <c r="O88" i="47"/>
  <c r="P88" i="47"/>
  <c r="Q88" i="47"/>
  <c r="R88" i="47"/>
  <c r="S88" i="47"/>
  <c r="T88" i="47"/>
  <c r="U88" i="47"/>
  <c r="V88" i="47"/>
  <c r="W88" i="47"/>
  <c r="X88" i="47"/>
  <c r="Y88" i="47"/>
  <c r="Z88" i="47"/>
  <c r="AA88" i="47"/>
  <c r="AB88" i="47"/>
  <c r="AC88" i="47"/>
  <c r="AD88" i="47"/>
  <c r="AE88" i="47"/>
  <c r="AF88" i="47"/>
  <c r="AG88" i="47"/>
  <c r="C89" i="47"/>
  <c r="D89" i="47"/>
  <c r="E89" i="47"/>
  <c r="F89" i="47"/>
  <c r="G89" i="47"/>
  <c r="H89" i="47"/>
  <c r="I89" i="47"/>
  <c r="J89" i="47"/>
  <c r="K89" i="47"/>
  <c r="L89" i="47"/>
  <c r="M89" i="47"/>
  <c r="N89" i="47"/>
  <c r="O89" i="47"/>
  <c r="P89" i="47"/>
  <c r="Q89" i="47"/>
  <c r="R89" i="47"/>
  <c r="S89" i="47"/>
  <c r="T89" i="47"/>
  <c r="U89" i="47"/>
  <c r="V89" i="47"/>
  <c r="W89" i="47"/>
  <c r="X89" i="47"/>
  <c r="Y89" i="47"/>
  <c r="Z89" i="47"/>
  <c r="AA89" i="47"/>
  <c r="AB89" i="47"/>
  <c r="AC89" i="47"/>
  <c r="AD89" i="47"/>
  <c r="AE89" i="47"/>
  <c r="AF89" i="47"/>
  <c r="AG89" i="47"/>
  <c r="C90" i="47"/>
  <c r="D90" i="47"/>
  <c r="E90" i="47"/>
  <c r="F90" i="47"/>
  <c r="G90" i="47"/>
  <c r="H90" i="47"/>
  <c r="I90" i="47"/>
  <c r="J90" i="47"/>
  <c r="K90" i="47"/>
  <c r="L90" i="47"/>
  <c r="M90" i="47"/>
  <c r="N90" i="47"/>
  <c r="O90" i="47"/>
  <c r="P90" i="47"/>
  <c r="Q90" i="47"/>
  <c r="R90" i="47"/>
  <c r="S90" i="47"/>
  <c r="T90" i="47"/>
  <c r="U90" i="47"/>
  <c r="V90" i="47"/>
  <c r="W90" i="47"/>
  <c r="X90" i="47"/>
  <c r="C10" i="50" s="1"/>
  <c r="Y90" i="47"/>
  <c r="D10" i="50" s="1"/>
  <c r="Z90" i="47"/>
  <c r="E10" i="50" s="1"/>
  <c r="AA90" i="47"/>
  <c r="AB90" i="47"/>
  <c r="AJ23" i="47" s="1"/>
  <c r="G10" i="50" s="1"/>
  <c r="AC90" i="47"/>
  <c r="AD90" i="47"/>
  <c r="AE90" i="47"/>
  <c r="AF90" i="47"/>
  <c r="AG90" i="47"/>
  <c r="C91" i="47"/>
  <c r="D91" i="47"/>
  <c r="E91" i="47"/>
  <c r="F91" i="47"/>
  <c r="G91" i="47"/>
  <c r="H91" i="47"/>
  <c r="I91" i="47"/>
  <c r="J91" i="47"/>
  <c r="K91" i="47"/>
  <c r="L91" i="47"/>
  <c r="M91" i="47"/>
  <c r="N91" i="47"/>
  <c r="O91" i="47"/>
  <c r="P91" i="47"/>
  <c r="Q91" i="47"/>
  <c r="R91" i="47"/>
  <c r="S91" i="47"/>
  <c r="T91" i="47"/>
  <c r="U91" i="47"/>
  <c r="V91" i="47"/>
  <c r="W91" i="47"/>
  <c r="X91" i="47"/>
  <c r="Y91" i="47"/>
  <c r="Z91" i="47"/>
  <c r="AA91" i="47"/>
  <c r="AB91" i="47"/>
  <c r="AC91" i="47"/>
  <c r="AD91" i="47"/>
  <c r="AE91" i="47"/>
  <c r="AF91" i="47"/>
  <c r="AG91" i="47"/>
  <c r="C92" i="47"/>
  <c r="D92" i="47"/>
  <c r="E92" i="47"/>
  <c r="F92" i="47"/>
  <c r="G92" i="47"/>
  <c r="H92" i="47"/>
  <c r="I92" i="47"/>
  <c r="J92" i="47"/>
  <c r="K92" i="47"/>
  <c r="L92" i="47"/>
  <c r="M92" i="47"/>
  <c r="N92" i="47"/>
  <c r="O92" i="47"/>
  <c r="P92" i="47"/>
  <c r="Q92" i="47"/>
  <c r="R92" i="47"/>
  <c r="S92" i="47"/>
  <c r="T92" i="47"/>
  <c r="U92" i="47"/>
  <c r="V92" i="47"/>
  <c r="W92" i="47"/>
  <c r="X92" i="47"/>
  <c r="Y92" i="47"/>
  <c r="Z92" i="47"/>
  <c r="AA92" i="47"/>
  <c r="AB92" i="47"/>
  <c r="AC92" i="47"/>
  <c r="AD92" i="47"/>
  <c r="AE92" i="47"/>
  <c r="AF92" i="47"/>
  <c r="AG92" i="47"/>
  <c r="C93" i="47"/>
  <c r="D93" i="47"/>
  <c r="E93" i="47"/>
  <c r="F93" i="47"/>
  <c r="G93" i="47"/>
  <c r="H93" i="47"/>
  <c r="I93" i="47"/>
  <c r="J93" i="47"/>
  <c r="K93" i="47"/>
  <c r="L93" i="47"/>
  <c r="M93" i="47"/>
  <c r="N93" i="47"/>
  <c r="O93" i="47"/>
  <c r="P93" i="47"/>
  <c r="Q93" i="47"/>
  <c r="R93" i="47"/>
  <c r="S93" i="47"/>
  <c r="T93" i="47"/>
  <c r="U93" i="47"/>
  <c r="V93" i="47"/>
  <c r="W93" i="47"/>
  <c r="X93" i="47"/>
  <c r="Y93" i="47"/>
  <c r="Z93" i="47"/>
  <c r="AA93" i="47"/>
  <c r="AB93" i="47"/>
  <c r="AC93" i="47"/>
  <c r="AD93" i="47"/>
  <c r="AE93" i="47"/>
  <c r="AF93" i="47"/>
  <c r="AG93" i="47"/>
  <c r="C94" i="47"/>
  <c r="D94" i="47"/>
  <c r="E94" i="47"/>
  <c r="F94" i="47"/>
  <c r="G94" i="47"/>
  <c r="H94" i="47"/>
  <c r="I94" i="47"/>
  <c r="J94" i="47"/>
  <c r="K94" i="47"/>
  <c r="L94" i="47"/>
  <c r="M94" i="47"/>
  <c r="N94" i="47"/>
  <c r="O94" i="47"/>
  <c r="P94" i="47"/>
  <c r="Q94" i="47"/>
  <c r="R94" i="47"/>
  <c r="S94" i="47"/>
  <c r="T94" i="47"/>
  <c r="U94" i="47"/>
  <c r="V94" i="47"/>
  <c r="W94" i="47"/>
  <c r="X94" i="47"/>
  <c r="C11" i="50" s="1"/>
  <c r="Y94" i="47"/>
  <c r="D11" i="50" s="1"/>
  <c r="Z94" i="47"/>
  <c r="E11" i="50" s="1"/>
  <c r="AA94" i="47"/>
  <c r="AB94" i="47"/>
  <c r="AJ24" i="47" s="1"/>
  <c r="G11" i="50" s="1"/>
  <c r="AC94" i="47"/>
  <c r="AD94" i="47"/>
  <c r="AE94" i="47"/>
  <c r="AF94" i="47"/>
  <c r="AG94" i="47"/>
  <c r="C95" i="47"/>
  <c r="D95" i="47"/>
  <c r="E95" i="47"/>
  <c r="F95" i="47"/>
  <c r="G95" i="47"/>
  <c r="H95" i="47"/>
  <c r="I95" i="47"/>
  <c r="J95" i="47"/>
  <c r="K95" i="47"/>
  <c r="L95" i="47"/>
  <c r="M95" i="47"/>
  <c r="N95" i="47"/>
  <c r="O95" i="47"/>
  <c r="P95" i="47"/>
  <c r="Q95" i="47"/>
  <c r="R95" i="47"/>
  <c r="S95" i="47"/>
  <c r="T95" i="47"/>
  <c r="U95" i="47"/>
  <c r="V95" i="47"/>
  <c r="W95" i="47"/>
  <c r="X95" i="47"/>
  <c r="Y95" i="47"/>
  <c r="Z95" i="47"/>
  <c r="AA95" i="47"/>
  <c r="AB95" i="47"/>
  <c r="AC95" i="47"/>
  <c r="AD95" i="47"/>
  <c r="AE95" i="47"/>
  <c r="AF95" i="47"/>
  <c r="AG95" i="47"/>
  <c r="C96" i="47"/>
  <c r="D96" i="47"/>
  <c r="E96" i="47"/>
  <c r="F96" i="47"/>
  <c r="G96" i="47"/>
  <c r="H96" i="47"/>
  <c r="I96" i="47"/>
  <c r="J96" i="47"/>
  <c r="K96" i="47"/>
  <c r="L96" i="47"/>
  <c r="M96" i="47"/>
  <c r="N96" i="47"/>
  <c r="O96" i="47"/>
  <c r="P96" i="47"/>
  <c r="Q96" i="47"/>
  <c r="R96" i="47"/>
  <c r="S96" i="47"/>
  <c r="T96" i="47"/>
  <c r="U96" i="47"/>
  <c r="V96" i="47"/>
  <c r="W96" i="47"/>
  <c r="X96" i="47"/>
  <c r="Y96" i="47"/>
  <c r="Z96" i="47"/>
  <c r="AA96" i="47"/>
  <c r="AB96" i="47"/>
  <c r="AC96" i="47"/>
  <c r="AD96" i="47"/>
  <c r="AE96" i="47"/>
  <c r="AF96" i="47"/>
  <c r="AG96" i="47"/>
  <c r="C97" i="47"/>
  <c r="D97" i="47"/>
  <c r="E97" i="47"/>
  <c r="F97" i="47"/>
  <c r="G97" i="47"/>
  <c r="H97" i="47"/>
  <c r="I97" i="47"/>
  <c r="J97" i="47"/>
  <c r="K97" i="47"/>
  <c r="L97" i="47"/>
  <c r="M97" i="47"/>
  <c r="N97" i="47"/>
  <c r="O97" i="47"/>
  <c r="P97" i="47"/>
  <c r="Q97" i="47"/>
  <c r="R97" i="47"/>
  <c r="S97" i="47"/>
  <c r="T97" i="47"/>
  <c r="U97" i="47"/>
  <c r="V97" i="47"/>
  <c r="W97" i="47"/>
  <c r="X97" i="47"/>
  <c r="C12" i="50" s="1"/>
  <c r="Y97" i="47"/>
  <c r="D12" i="50" s="1"/>
  <c r="Z97" i="47"/>
  <c r="E12" i="50" s="1"/>
  <c r="AA97" i="47"/>
  <c r="AB97" i="47"/>
  <c r="AJ25" i="47" s="1"/>
  <c r="G12" i="50" s="1"/>
  <c r="AC97" i="47"/>
  <c r="AD97" i="47"/>
  <c r="AE97" i="47"/>
  <c r="AF97" i="47"/>
  <c r="AG97" i="47"/>
  <c r="C98" i="47"/>
  <c r="D98" i="47"/>
  <c r="E98" i="47"/>
  <c r="F98" i="47"/>
  <c r="G98" i="47"/>
  <c r="H98" i="47"/>
  <c r="I98" i="47"/>
  <c r="J98" i="47"/>
  <c r="K98" i="47"/>
  <c r="L98" i="47"/>
  <c r="M98" i="47"/>
  <c r="N98" i="47"/>
  <c r="O98" i="47"/>
  <c r="P98" i="47"/>
  <c r="Q98" i="47"/>
  <c r="R98" i="47"/>
  <c r="S98" i="47"/>
  <c r="T98" i="47"/>
  <c r="U98" i="47"/>
  <c r="V98" i="47"/>
  <c r="W98" i="47"/>
  <c r="X98" i="47"/>
  <c r="Y98" i="47"/>
  <c r="Z98" i="47"/>
  <c r="AA98" i="47"/>
  <c r="AB98" i="47"/>
  <c r="AC98" i="47"/>
  <c r="AD98" i="47"/>
  <c r="AE98" i="47"/>
  <c r="AF98" i="47"/>
  <c r="AG98" i="47"/>
  <c r="C99" i="47"/>
  <c r="D99" i="47"/>
  <c r="E99" i="47"/>
  <c r="F99" i="47"/>
  <c r="G99" i="47"/>
  <c r="H99" i="47"/>
  <c r="I99" i="47"/>
  <c r="J99" i="47"/>
  <c r="K99" i="47"/>
  <c r="L99" i="47"/>
  <c r="M99" i="47"/>
  <c r="N99" i="47"/>
  <c r="O99" i="47"/>
  <c r="P99" i="47"/>
  <c r="Q99" i="47"/>
  <c r="R99" i="47"/>
  <c r="S99" i="47"/>
  <c r="T99" i="47"/>
  <c r="U99" i="47"/>
  <c r="V99" i="47"/>
  <c r="W99" i="47"/>
  <c r="X99" i="47"/>
  <c r="Y99" i="47"/>
  <c r="Z99" i="47"/>
  <c r="AA99" i="47"/>
  <c r="AB99" i="47"/>
  <c r="AC99" i="47"/>
  <c r="AD99" i="47"/>
  <c r="AE99" i="47"/>
  <c r="AF99" i="47"/>
  <c r="AG99" i="47"/>
  <c r="C100" i="47"/>
  <c r="D100" i="47"/>
  <c r="E100" i="47"/>
  <c r="F100" i="47"/>
  <c r="G100" i="47"/>
  <c r="H100" i="47"/>
  <c r="I100" i="47"/>
  <c r="J100" i="47"/>
  <c r="K100" i="47"/>
  <c r="L100" i="47"/>
  <c r="M100" i="47"/>
  <c r="N100" i="47"/>
  <c r="O100" i="47"/>
  <c r="P100" i="47"/>
  <c r="Q100" i="47"/>
  <c r="R100" i="47"/>
  <c r="S100" i="47"/>
  <c r="T100" i="47"/>
  <c r="U100" i="47"/>
  <c r="V100" i="47"/>
  <c r="W100" i="47"/>
  <c r="X100" i="47"/>
  <c r="Y100" i="47"/>
  <c r="Z100" i="47"/>
  <c r="AA100" i="47"/>
  <c r="AB100" i="47"/>
  <c r="AC100" i="47"/>
  <c r="AD100" i="47"/>
  <c r="AE100" i="47"/>
  <c r="AF100" i="47"/>
  <c r="AG100" i="47"/>
  <c r="C101" i="47"/>
  <c r="D101" i="47"/>
  <c r="E101" i="47"/>
  <c r="F101" i="47"/>
  <c r="G101" i="47"/>
  <c r="H101" i="47"/>
  <c r="I101" i="47"/>
  <c r="J101" i="47"/>
  <c r="K101" i="47"/>
  <c r="L101" i="47"/>
  <c r="M101" i="47"/>
  <c r="N101" i="47"/>
  <c r="O101" i="47"/>
  <c r="P101" i="47"/>
  <c r="Q101" i="47"/>
  <c r="R101" i="47"/>
  <c r="S101" i="47"/>
  <c r="T101" i="47"/>
  <c r="U101" i="47"/>
  <c r="V101" i="47"/>
  <c r="W101" i="47"/>
  <c r="X101" i="47"/>
  <c r="C13" i="50" s="1"/>
  <c r="Y101" i="47"/>
  <c r="D13" i="50" s="1"/>
  <c r="Z101" i="47"/>
  <c r="E13" i="50" s="1"/>
  <c r="AA101" i="47"/>
  <c r="AB101" i="47"/>
  <c r="AJ26" i="47" s="1"/>
  <c r="G13" i="50" s="1"/>
  <c r="AC101" i="47"/>
  <c r="AD101" i="47"/>
  <c r="AE101" i="47"/>
  <c r="AF101" i="47"/>
  <c r="AG101" i="47"/>
  <c r="C102" i="47"/>
  <c r="D102" i="47"/>
  <c r="E102" i="47"/>
  <c r="F102" i="47"/>
  <c r="G102" i="47"/>
  <c r="H102" i="47"/>
  <c r="I102" i="47"/>
  <c r="J102" i="47"/>
  <c r="K102" i="47"/>
  <c r="L102" i="47"/>
  <c r="M102" i="47"/>
  <c r="N102" i="47"/>
  <c r="O102" i="47"/>
  <c r="P102" i="47"/>
  <c r="Q102" i="47"/>
  <c r="R102" i="47"/>
  <c r="S102" i="47"/>
  <c r="T102" i="47"/>
  <c r="U102" i="47"/>
  <c r="V102" i="47"/>
  <c r="W102" i="47"/>
  <c r="X102" i="47"/>
  <c r="Y102" i="47"/>
  <c r="Z102" i="47"/>
  <c r="AA102" i="47"/>
  <c r="AB102" i="47"/>
  <c r="AC102" i="47"/>
  <c r="AD102" i="47"/>
  <c r="AE102" i="47"/>
  <c r="AF102" i="47"/>
  <c r="AG102" i="47"/>
  <c r="C103" i="47"/>
  <c r="D103" i="47"/>
  <c r="E103" i="47"/>
  <c r="F103" i="47"/>
  <c r="G103" i="47"/>
  <c r="H103" i="47"/>
  <c r="I103" i="47"/>
  <c r="J103" i="47"/>
  <c r="K103" i="47"/>
  <c r="L103" i="47"/>
  <c r="M103" i="47"/>
  <c r="N103" i="47"/>
  <c r="O103" i="47"/>
  <c r="P103" i="47"/>
  <c r="Q103" i="47"/>
  <c r="R103" i="47"/>
  <c r="S103" i="47"/>
  <c r="T103" i="47"/>
  <c r="U103" i="47"/>
  <c r="V103" i="47"/>
  <c r="W103" i="47"/>
  <c r="X103" i="47"/>
  <c r="Y103" i="47"/>
  <c r="Z103" i="47"/>
  <c r="AA103" i="47"/>
  <c r="AB103" i="47"/>
  <c r="AC103" i="47"/>
  <c r="AD103" i="47"/>
  <c r="AE103" i="47"/>
  <c r="AF103" i="47"/>
  <c r="AG103" i="47"/>
  <c r="C104" i="47"/>
  <c r="D104" i="47"/>
  <c r="E104" i="47"/>
  <c r="F104" i="47"/>
  <c r="G104" i="47"/>
  <c r="H104" i="47"/>
  <c r="I104" i="47"/>
  <c r="J104" i="47"/>
  <c r="K104" i="47"/>
  <c r="L104" i="47"/>
  <c r="M104" i="47"/>
  <c r="N104" i="47"/>
  <c r="O104" i="47"/>
  <c r="P104" i="47"/>
  <c r="Q104" i="47"/>
  <c r="R104" i="47"/>
  <c r="S104" i="47"/>
  <c r="T104" i="47"/>
  <c r="U104" i="47"/>
  <c r="V104" i="47"/>
  <c r="W104" i="47"/>
  <c r="X104" i="47"/>
  <c r="C14" i="50" s="1"/>
  <c r="Y104" i="47"/>
  <c r="D14" i="50" s="1"/>
  <c r="Z104" i="47"/>
  <c r="E14" i="50" s="1"/>
  <c r="AA104" i="47"/>
  <c r="AB104" i="47"/>
  <c r="AJ27" i="47" s="1"/>
  <c r="G14" i="50" s="1"/>
  <c r="AC104" i="47"/>
  <c r="AD104" i="47"/>
  <c r="AE104" i="47"/>
  <c r="AF104" i="47"/>
  <c r="AG104" i="47"/>
  <c r="C105" i="47"/>
  <c r="D105" i="47"/>
  <c r="E105" i="47"/>
  <c r="F105" i="47"/>
  <c r="G105" i="47"/>
  <c r="H105" i="47"/>
  <c r="I105" i="47"/>
  <c r="J105" i="47"/>
  <c r="K105" i="47"/>
  <c r="L105" i="47"/>
  <c r="M105" i="47"/>
  <c r="N105" i="47"/>
  <c r="O105" i="47"/>
  <c r="P105" i="47"/>
  <c r="Q105" i="47"/>
  <c r="R105" i="47"/>
  <c r="S105" i="47"/>
  <c r="T105" i="47"/>
  <c r="U105" i="47"/>
  <c r="V105" i="47"/>
  <c r="W105" i="47"/>
  <c r="X105" i="47"/>
  <c r="Y105" i="47"/>
  <c r="Z105" i="47"/>
  <c r="AA105" i="47"/>
  <c r="AB105" i="47"/>
  <c r="AC105" i="47"/>
  <c r="AD105" i="47"/>
  <c r="AE105" i="47"/>
  <c r="AF105" i="47"/>
  <c r="AG105" i="47"/>
  <c r="C106" i="47"/>
  <c r="D106" i="47"/>
  <c r="E106" i="47"/>
  <c r="F106" i="47"/>
  <c r="G106" i="47"/>
  <c r="H106" i="47"/>
  <c r="I106" i="47"/>
  <c r="J106" i="47"/>
  <c r="K106" i="47"/>
  <c r="L106" i="47"/>
  <c r="M106" i="47"/>
  <c r="N106" i="47"/>
  <c r="O106" i="47"/>
  <c r="P106" i="47"/>
  <c r="Q106" i="47"/>
  <c r="R106" i="47"/>
  <c r="S106" i="47"/>
  <c r="T106" i="47"/>
  <c r="U106" i="47"/>
  <c r="V106" i="47"/>
  <c r="W106" i="47"/>
  <c r="X106" i="47"/>
  <c r="Y106" i="47"/>
  <c r="Z106" i="47"/>
  <c r="AA106" i="47"/>
  <c r="AB106" i="47"/>
  <c r="AC106" i="47"/>
  <c r="AD106" i="47"/>
  <c r="AE106" i="47"/>
  <c r="AF106" i="47"/>
  <c r="AG106" i="47"/>
  <c r="C107" i="47"/>
  <c r="D107" i="47"/>
  <c r="E107" i="47"/>
  <c r="F107" i="47"/>
  <c r="G107" i="47"/>
  <c r="H107" i="47"/>
  <c r="I107" i="47"/>
  <c r="J107" i="47"/>
  <c r="K107" i="47"/>
  <c r="L107" i="47"/>
  <c r="M107" i="47"/>
  <c r="N107" i="47"/>
  <c r="O107" i="47"/>
  <c r="P107" i="47"/>
  <c r="Q107" i="47"/>
  <c r="R107" i="47"/>
  <c r="S107" i="47"/>
  <c r="T107" i="47"/>
  <c r="U107" i="47"/>
  <c r="V107" i="47"/>
  <c r="W107" i="47"/>
  <c r="X107" i="47"/>
  <c r="Y107" i="47"/>
  <c r="Z107" i="47"/>
  <c r="AA107" i="47"/>
  <c r="AB107" i="47"/>
  <c r="AC107" i="47"/>
  <c r="AD107" i="47"/>
  <c r="AE107" i="47"/>
  <c r="AF107" i="47"/>
  <c r="AG107" i="47"/>
  <c r="C108" i="47"/>
  <c r="D108" i="47"/>
  <c r="E108" i="47"/>
  <c r="F108" i="47"/>
  <c r="G108" i="47"/>
  <c r="H108" i="47"/>
  <c r="I108" i="47"/>
  <c r="J108" i="47"/>
  <c r="K108" i="47"/>
  <c r="L108" i="47"/>
  <c r="M108" i="47"/>
  <c r="N108" i="47"/>
  <c r="O108" i="47"/>
  <c r="P108" i="47"/>
  <c r="Q108" i="47"/>
  <c r="R108" i="47"/>
  <c r="S108" i="47"/>
  <c r="T108" i="47"/>
  <c r="U108" i="47"/>
  <c r="V108" i="47"/>
  <c r="W108" i="47"/>
  <c r="X108" i="47"/>
  <c r="Y108" i="47"/>
  <c r="Z108" i="47"/>
  <c r="AA108" i="47"/>
  <c r="AB108" i="47"/>
  <c r="AC108" i="47"/>
  <c r="AD108" i="47"/>
  <c r="AE108" i="47"/>
  <c r="AF108" i="47"/>
  <c r="AG108" i="47"/>
  <c r="C109" i="47"/>
  <c r="D109" i="47"/>
  <c r="E109" i="47"/>
  <c r="F109" i="47"/>
  <c r="G109" i="47"/>
  <c r="H109" i="47"/>
  <c r="I109" i="47"/>
  <c r="J109" i="47"/>
  <c r="K109" i="47"/>
  <c r="L109" i="47"/>
  <c r="M109" i="47"/>
  <c r="N109" i="47"/>
  <c r="O109" i="47"/>
  <c r="P109" i="47"/>
  <c r="Q109" i="47"/>
  <c r="R109" i="47"/>
  <c r="S109" i="47"/>
  <c r="T109" i="47"/>
  <c r="U109" i="47"/>
  <c r="V109" i="47"/>
  <c r="W109" i="47"/>
  <c r="X109" i="47"/>
  <c r="Y109" i="47"/>
  <c r="Z109" i="47"/>
  <c r="AA109" i="47"/>
  <c r="AB109" i="47"/>
  <c r="AC109" i="47"/>
  <c r="AD109" i="47"/>
  <c r="AE109" i="47"/>
  <c r="AF109" i="47"/>
  <c r="AG109" i="47"/>
  <c r="C110" i="47"/>
  <c r="D110" i="47"/>
  <c r="E110" i="47"/>
  <c r="F110" i="47"/>
  <c r="G110" i="47"/>
  <c r="H110" i="47"/>
  <c r="I110" i="47"/>
  <c r="J110" i="47"/>
  <c r="K110" i="47"/>
  <c r="L110" i="47"/>
  <c r="M110" i="47"/>
  <c r="N110" i="47"/>
  <c r="O110" i="47"/>
  <c r="P110" i="47"/>
  <c r="Q110" i="47"/>
  <c r="R110" i="47"/>
  <c r="S110" i="47"/>
  <c r="T110" i="47"/>
  <c r="U110" i="47"/>
  <c r="V110" i="47"/>
  <c r="W110" i="47"/>
  <c r="X110" i="47"/>
  <c r="Y110" i="47"/>
  <c r="Z110" i="47"/>
  <c r="AA110" i="47"/>
  <c r="AB110" i="47"/>
  <c r="AC110" i="47"/>
  <c r="AD110" i="47"/>
  <c r="AE110" i="47"/>
  <c r="AF110" i="47"/>
  <c r="AG110" i="47"/>
  <c r="C111" i="47"/>
  <c r="D111" i="47"/>
  <c r="E111" i="47"/>
  <c r="F111" i="47"/>
  <c r="G111" i="47"/>
  <c r="H111" i="47"/>
  <c r="I111" i="47"/>
  <c r="J111" i="47"/>
  <c r="K111" i="47"/>
  <c r="L111" i="47"/>
  <c r="M111" i="47"/>
  <c r="N111" i="47"/>
  <c r="O111" i="47"/>
  <c r="P111" i="47"/>
  <c r="Q111" i="47"/>
  <c r="R111" i="47"/>
  <c r="S111" i="47"/>
  <c r="T111" i="47"/>
  <c r="U111" i="47"/>
  <c r="V111" i="47"/>
  <c r="W111" i="47"/>
  <c r="X111" i="47"/>
  <c r="Y111" i="47"/>
  <c r="Z111" i="47"/>
  <c r="AA111" i="47"/>
  <c r="AB111" i="47"/>
  <c r="AC111" i="47"/>
  <c r="AD111" i="47"/>
  <c r="AE111" i="47"/>
  <c r="AF111" i="47"/>
  <c r="AG111" i="47"/>
  <c r="C112" i="47"/>
  <c r="D112" i="47"/>
  <c r="E112" i="47"/>
  <c r="F112" i="47"/>
  <c r="G112" i="47"/>
  <c r="H112" i="47"/>
  <c r="I112" i="47"/>
  <c r="J112" i="47"/>
  <c r="K112" i="47"/>
  <c r="L112" i="47"/>
  <c r="M112" i="47"/>
  <c r="N112" i="47"/>
  <c r="O112" i="47"/>
  <c r="P112" i="47"/>
  <c r="Q112" i="47"/>
  <c r="R112" i="47"/>
  <c r="S112" i="47"/>
  <c r="T112" i="47"/>
  <c r="U112" i="47"/>
  <c r="V112" i="47"/>
  <c r="W112" i="47"/>
  <c r="X112" i="47"/>
  <c r="Y112" i="47"/>
  <c r="Z112" i="47"/>
  <c r="AA112" i="47"/>
  <c r="AB112" i="47"/>
  <c r="AC112" i="47"/>
  <c r="AD112" i="47"/>
  <c r="AE112" i="47"/>
  <c r="AF112" i="47"/>
  <c r="AG112" i="47"/>
  <c r="C113" i="47"/>
  <c r="D113" i="47"/>
  <c r="E113" i="47"/>
  <c r="F113" i="47"/>
  <c r="G113" i="47"/>
  <c r="H113" i="47"/>
  <c r="I113" i="47"/>
  <c r="J113" i="47"/>
  <c r="K113" i="47"/>
  <c r="L113" i="47"/>
  <c r="M113" i="47"/>
  <c r="N113" i="47"/>
  <c r="O113" i="47"/>
  <c r="P113" i="47"/>
  <c r="Q113" i="47"/>
  <c r="R113" i="47"/>
  <c r="S113" i="47"/>
  <c r="T113" i="47"/>
  <c r="U113" i="47"/>
  <c r="V113" i="47"/>
  <c r="W113" i="47"/>
  <c r="X113" i="47"/>
  <c r="Y113" i="47"/>
  <c r="Z113" i="47"/>
  <c r="AA113" i="47"/>
  <c r="AB113" i="47"/>
  <c r="AC113" i="47"/>
  <c r="AD113" i="47"/>
  <c r="AE113" i="47"/>
  <c r="AF113" i="47"/>
  <c r="AG113" i="47"/>
  <c r="C114" i="47"/>
  <c r="D114" i="47"/>
  <c r="E114" i="47"/>
  <c r="F114" i="47"/>
  <c r="G114" i="47"/>
  <c r="H114" i="47"/>
  <c r="I114" i="47"/>
  <c r="J114" i="47"/>
  <c r="K114" i="47"/>
  <c r="L114" i="47"/>
  <c r="M114" i="47"/>
  <c r="N114" i="47"/>
  <c r="O114" i="47"/>
  <c r="P114" i="47"/>
  <c r="Q114" i="47"/>
  <c r="R114" i="47"/>
  <c r="S114" i="47"/>
  <c r="T114" i="47"/>
  <c r="U114" i="47"/>
  <c r="V114" i="47"/>
  <c r="W114" i="47"/>
  <c r="X114" i="47"/>
  <c r="Y114" i="47"/>
  <c r="Z114" i="47"/>
  <c r="AA114" i="47"/>
  <c r="AB114" i="47"/>
  <c r="AC114" i="47"/>
  <c r="AD114" i="47"/>
  <c r="AE114" i="47"/>
  <c r="AF114" i="47"/>
  <c r="AG114" i="47"/>
  <c r="C115" i="47"/>
  <c r="D115" i="47"/>
  <c r="E115" i="47"/>
  <c r="F115" i="47"/>
  <c r="G115" i="47"/>
  <c r="H115" i="47"/>
  <c r="I115" i="47"/>
  <c r="J115" i="47"/>
  <c r="K115" i="47"/>
  <c r="L115" i="47"/>
  <c r="M115" i="47"/>
  <c r="N115" i="47"/>
  <c r="O115" i="47"/>
  <c r="P115" i="47"/>
  <c r="Q115" i="47"/>
  <c r="R115" i="47"/>
  <c r="S115" i="47"/>
  <c r="T115" i="47"/>
  <c r="U115" i="47"/>
  <c r="V115" i="47"/>
  <c r="W115" i="47"/>
  <c r="X115" i="47"/>
  <c r="Y115" i="47"/>
  <c r="Z115" i="47"/>
  <c r="AA115" i="47"/>
  <c r="AB115" i="47"/>
  <c r="AC115" i="47"/>
  <c r="AD115" i="47"/>
  <c r="AE115" i="47"/>
  <c r="AF115" i="47"/>
  <c r="AG115" i="47"/>
  <c r="C116" i="47"/>
  <c r="D116" i="47"/>
  <c r="E116" i="47"/>
  <c r="F116" i="47"/>
  <c r="G116" i="47"/>
  <c r="H116" i="47"/>
  <c r="I116" i="47"/>
  <c r="J116" i="47"/>
  <c r="K116" i="47"/>
  <c r="L116" i="47"/>
  <c r="M116" i="47"/>
  <c r="N116" i="47"/>
  <c r="O116" i="47"/>
  <c r="P116" i="47"/>
  <c r="Q116" i="47"/>
  <c r="R116" i="47"/>
  <c r="S116" i="47"/>
  <c r="T116" i="47"/>
  <c r="U116" i="47"/>
  <c r="V116" i="47"/>
  <c r="W116" i="47"/>
  <c r="X116" i="47"/>
  <c r="Y116" i="47"/>
  <c r="Z116" i="47"/>
  <c r="AA116" i="47"/>
  <c r="AB116" i="47"/>
  <c r="AC116" i="47"/>
  <c r="AD116" i="47"/>
  <c r="AE116" i="47"/>
  <c r="AF116" i="47"/>
  <c r="AG116" i="47"/>
  <c r="C117" i="47"/>
  <c r="D117" i="47"/>
  <c r="E117" i="47"/>
  <c r="F117" i="47"/>
  <c r="G117" i="47"/>
  <c r="H117" i="47"/>
  <c r="I117" i="47"/>
  <c r="J117" i="47"/>
  <c r="K117" i="47"/>
  <c r="L117" i="47"/>
  <c r="M117" i="47"/>
  <c r="N117" i="47"/>
  <c r="O117" i="47"/>
  <c r="P117" i="47"/>
  <c r="Q117" i="47"/>
  <c r="R117" i="47"/>
  <c r="S117" i="47"/>
  <c r="T117" i="47"/>
  <c r="U117" i="47"/>
  <c r="V117" i="47"/>
  <c r="W117" i="47"/>
  <c r="X117" i="47"/>
  <c r="Y117" i="47"/>
  <c r="Z117" i="47"/>
  <c r="AA117" i="47"/>
  <c r="AB117" i="47"/>
  <c r="AC117" i="47"/>
  <c r="AD117" i="47"/>
  <c r="AE117" i="47"/>
  <c r="AF117" i="47"/>
  <c r="AG117" i="47"/>
  <c r="C118" i="47"/>
  <c r="D118" i="47"/>
  <c r="E118" i="47"/>
  <c r="F118" i="47"/>
  <c r="G118" i="47"/>
  <c r="H118" i="47"/>
  <c r="I118" i="47"/>
  <c r="J118" i="47"/>
  <c r="K118" i="47"/>
  <c r="L118" i="47"/>
  <c r="M118" i="47"/>
  <c r="N118" i="47"/>
  <c r="O118" i="47"/>
  <c r="P118" i="47"/>
  <c r="Q118" i="47"/>
  <c r="R118" i="47"/>
  <c r="S118" i="47"/>
  <c r="T118" i="47"/>
  <c r="U118" i="47"/>
  <c r="V118" i="47"/>
  <c r="W118" i="47"/>
  <c r="X118" i="47"/>
  <c r="Y118" i="47"/>
  <c r="Z118" i="47"/>
  <c r="AA118" i="47"/>
  <c r="AB118" i="47"/>
  <c r="AC118" i="47"/>
  <c r="AD118" i="47"/>
  <c r="AE118" i="47"/>
  <c r="AF118" i="47"/>
  <c r="AG118" i="47"/>
  <c r="C119" i="47"/>
  <c r="D119" i="47"/>
  <c r="E119" i="47"/>
  <c r="F119" i="47"/>
  <c r="G119" i="47"/>
  <c r="H119" i="47"/>
  <c r="I119" i="47"/>
  <c r="J119" i="47"/>
  <c r="K119" i="47"/>
  <c r="L119" i="47"/>
  <c r="M119" i="47"/>
  <c r="N119" i="47"/>
  <c r="O119" i="47"/>
  <c r="P119" i="47"/>
  <c r="Q119" i="47"/>
  <c r="R119" i="47"/>
  <c r="S119" i="47"/>
  <c r="T119" i="47"/>
  <c r="U119" i="47"/>
  <c r="V119" i="47"/>
  <c r="W119" i="47"/>
  <c r="X119" i="47"/>
  <c r="Y119" i="47"/>
  <c r="Z119" i="47"/>
  <c r="AA119" i="47"/>
  <c r="AB119" i="47"/>
  <c r="AC119" i="47"/>
  <c r="AD119" i="47"/>
  <c r="AE119" i="47"/>
  <c r="AF119" i="47"/>
  <c r="AG119" i="47"/>
  <c r="C120" i="47"/>
  <c r="D120" i="47"/>
  <c r="E120" i="47"/>
  <c r="F120" i="47"/>
  <c r="G120" i="47"/>
  <c r="H120" i="47"/>
  <c r="I120" i="47"/>
  <c r="J120" i="47"/>
  <c r="K120" i="47"/>
  <c r="L120" i="47"/>
  <c r="M120" i="47"/>
  <c r="N120" i="47"/>
  <c r="O120" i="47"/>
  <c r="P120" i="47"/>
  <c r="Q120" i="47"/>
  <c r="R120" i="47"/>
  <c r="S120" i="47"/>
  <c r="T120" i="47"/>
  <c r="U120" i="47"/>
  <c r="V120" i="47"/>
  <c r="W120" i="47"/>
  <c r="X120" i="47"/>
  <c r="Y120" i="47"/>
  <c r="Z120" i="47"/>
  <c r="AA120" i="47"/>
  <c r="AB120" i="47"/>
  <c r="AC120" i="47"/>
  <c r="AD120" i="47"/>
  <c r="AE120" i="47"/>
  <c r="AF120" i="47"/>
  <c r="AG120" i="47"/>
  <c r="C121" i="47"/>
  <c r="D121" i="47"/>
  <c r="E121" i="47"/>
  <c r="F121" i="47"/>
  <c r="G121" i="47"/>
  <c r="H121" i="47"/>
  <c r="I121" i="47"/>
  <c r="J121" i="47"/>
  <c r="K121" i="47"/>
  <c r="L121" i="47"/>
  <c r="M121" i="47"/>
  <c r="N121" i="47"/>
  <c r="O121" i="47"/>
  <c r="P121" i="47"/>
  <c r="Q121" i="47"/>
  <c r="R121" i="47"/>
  <c r="S121" i="47"/>
  <c r="T121" i="47"/>
  <c r="U121" i="47"/>
  <c r="V121" i="47"/>
  <c r="W121" i="47"/>
  <c r="X121" i="47"/>
  <c r="Y121" i="47"/>
  <c r="Z121" i="47"/>
  <c r="AA121" i="47"/>
  <c r="AB121" i="47"/>
  <c r="AC121" i="47"/>
  <c r="AD121" i="47"/>
  <c r="AE121" i="47"/>
  <c r="AF121" i="47"/>
  <c r="AG121" i="47"/>
  <c r="C122" i="47"/>
  <c r="D122" i="47"/>
  <c r="E122" i="47"/>
  <c r="F122" i="47"/>
  <c r="G122" i="47"/>
  <c r="H122" i="47"/>
  <c r="I122" i="47"/>
  <c r="J122" i="47"/>
  <c r="K122" i="47"/>
  <c r="L122" i="47"/>
  <c r="M122" i="47"/>
  <c r="N122" i="47"/>
  <c r="O122" i="47"/>
  <c r="P122" i="47"/>
  <c r="Q122" i="47"/>
  <c r="R122" i="47"/>
  <c r="S122" i="47"/>
  <c r="T122" i="47"/>
  <c r="U122" i="47"/>
  <c r="V122" i="47"/>
  <c r="W122" i="47"/>
  <c r="X122" i="47"/>
  <c r="Y122" i="47"/>
  <c r="Z122" i="47"/>
  <c r="AA122" i="47"/>
  <c r="AB122" i="47"/>
  <c r="AC122" i="47"/>
  <c r="AD122" i="47"/>
  <c r="AE122" i="47"/>
  <c r="AF122" i="47"/>
  <c r="AG122" i="47"/>
  <c r="C123" i="47"/>
  <c r="D123" i="47"/>
  <c r="E123" i="47"/>
  <c r="F123" i="47"/>
  <c r="G123" i="47"/>
  <c r="H123" i="47"/>
  <c r="I123" i="47"/>
  <c r="J123" i="47"/>
  <c r="K123" i="47"/>
  <c r="L123" i="47"/>
  <c r="M123" i="47"/>
  <c r="N123" i="47"/>
  <c r="O123" i="47"/>
  <c r="P123" i="47"/>
  <c r="Q123" i="47"/>
  <c r="R123" i="47"/>
  <c r="S123" i="47"/>
  <c r="T123" i="47"/>
  <c r="U123" i="47"/>
  <c r="V123" i="47"/>
  <c r="W123" i="47"/>
  <c r="X123" i="47"/>
  <c r="Y123" i="47"/>
  <c r="Z123" i="47"/>
  <c r="AA123" i="47"/>
  <c r="AB123" i="47"/>
  <c r="AC123" i="47"/>
  <c r="AD123" i="47"/>
  <c r="AE123" i="47"/>
  <c r="AF123" i="47"/>
  <c r="AG123" i="47"/>
  <c r="C124" i="47"/>
  <c r="D124" i="47"/>
  <c r="E124" i="47"/>
  <c r="F124" i="47"/>
  <c r="G124" i="47"/>
  <c r="H124" i="47"/>
  <c r="I124" i="47"/>
  <c r="J124" i="47"/>
  <c r="K124" i="47"/>
  <c r="L124" i="47"/>
  <c r="M124" i="47"/>
  <c r="N124" i="47"/>
  <c r="O124" i="47"/>
  <c r="P124" i="47"/>
  <c r="Q124" i="47"/>
  <c r="R124" i="47"/>
  <c r="S124" i="47"/>
  <c r="T124" i="47"/>
  <c r="U124" i="47"/>
  <c r="V124" i="47"/>
  <c r="W124" i="47"/>
  <c r="X124" i="47"/>
  <c r="Y124" i="47"/>
  <c r="Z124" i="47"/>
  <c r="AA124" i="47"/>
  <c r="AB124" i="47"/>
  <c r="AC124" i="47"/>
  <c r="AD124" i="47"/>
  <c r="AE124" i="47"/>
  <c r="AF124" i="47"/>
  <c r="AG124" i="47"/>
  <c r="C125" i="47"/>
  <c r="D125" i="47"/>
  <c r="E125" i="47"/>
  <c r="F125" i="47"/>
  <c r="G125" i="47"/>
  <c r="H125" i="47"/>
  <c r="I125" i="47"/>
  <c r="J125" i="47"/>
  <c r="K125" i="47"/>
  <c r="L125" i="47"/>
  <c r="M125" i="47"/>
  <c r="N125" i="47"/>
  <c r="O125" i="47"/>
  <c r="P125" i="47"/>
  <c r="Q125" i="47"/>
  <c r="R125" i="47"/>
  <c r="S125" i="47"/>
  <c r="T125" i="47"/>
  <c r="U125" i="47"/>
  <c r="V125" i="47"/>
  <c r="W125" i="47"/>
  <c r="X125" i="47"/>
  <c r="Y125" i="47"/>
  <c r="Z125" i="47"/>
  <c r="AA125" i="47"/>
  <c r="AB125" i="47"/>
  <c r="AC125" i="47"/>
  <c r="AD125" i="47"/>
  <c r="AE125" i="47"/>
  <c r="AF125" i="47"/>
  <c r="AG125" i="47"/>
  <c r="C126" i="47"/>
  <c r="D126" i="47"/>
  <c r="E126" i="47"/>
  <c r="F126" i="47"/>
  <c r="G126" i="47"/>
  <c r="H126" i="47"/>
  <c r="I126" i="47"/>
  <c r="J126" i="47"/>
  <c r="K126" i="47"/>
  <c r="L126" i="47"/>
  <c r="M126" i="47"/>
  <c r="N126" i="47"/>
  <c r="O126" i="47"/>
  <c r="P126" i="47"/>
  <c r="Q126" i="47"/>
  <c r="R126" i="47"/>
  <c r="S126" i="47"/>
  <c r="T126" i="47"/>
  <c r="U126" i="47"/>
  <c r="V126" i="47"/>
  <c r="W126" i="47"/>
  <c r="X126" i="47"/>
  <c r="Y126" i="47"/>
  <c r="Z126" i="47"/>
  <c r="AA126" i="47"/>
  <c r="AB126" i="47"/>
  <c r="AC126" i="47"/>
  <c r="AD126" i="47"/>
  <c r="AE126" i="47"/>
  <c r="AF126" i="47"/>
  <c r="AG126" i="47"/>
  <c r="C127" i="47"/>
  <c r="D127" i="47"/>
  <c r="E127" i="47"/>
  <c r="F127" i="47"/>
  <c r="G127" i="47"/>
  <c r="H127" i="47"/>
  <c r="I127" i="47"/>
  <c r="J127" i="47"/>
  <c r="K127" i="47"/>
  <c r="L127" i="47"/>
  <c r="M127" i="47"/>
  <c r="N127" i="47"/>
  <c r="O127" i="47"/>
  <c r="P127" i="47"/>
  <c r="Q127" i="47"/>
  <c r="R127" i="47"/>
  <c r="S127" i="47"/>
  <c r="T127" i="47"/>
  <c r="U127" i="47"/>
  <c r="V127" i="47"/>
  <c r="W127" i="47"/>
  <c r="X127" i="47"/>
  <c r="C15" i="50" s="1"/>
  <c r="Y127" i="47"/>
  <c r="D15" i="50" s="1"/>
  <c r="Z127" i="47"/>
  <c r="E15" i="50" s="1"/>
  <c r="AA127" i="47"/>
  <c r="AB127" i="47"/>
  <c r="AJ28" i="47" s="1"/>
  <c r="G15" i="50" s="1"/>
  <c r="AC127" i="47"/>
  <c r="AD127" i="47"/>
  <c r="AE127" i="47"/>
  <c r="AF127" i="47"/>
  <c r="AG127" i="47"/>
  <c r="C128" i="47"/>
  <c r="D128" i="47"/>
  <c r="E128" i="47"/>
  <c r="F128" i="47"/>
  <c r="G128" i="47"/>
  <c r="H128" i="47"/>
  <c r="I128" i="47"/>
  <c r="J128" i="47"/>
  <c r="K128" i="47"/>
  <c r="L128" i="47"/>
  <c r="M128" i="47"/>
  <c r="N128" i="47"/>
  <c r="O128" i="47"/>
  <c r="P128" i="47"/>
  <c r="Q128" i="47"/>
  <c r="R128" i="47"/>
  <c r="S128" i="47"/>
  <c r="T128" i="47"/>
  <c r="U128" i="47"/>
  <c r="V128" i="47"/>
  <c r="W128" i="47"/>
  <c r="X128" i="47"/>
  <c r="Y128" i="47"/>
  <c r="Z128" i="47"/>
  <c r="AA128" i="47"/>
  <c r="AB128" i="47"/>
  <c r="AC128" i="47"/>
  <c r="AD128" i="47"/>
  <c r="AE128" i="47"/>
  <c r="AF128" i="47"/>
  <c r="AG128" i="47"/>
  <c r="C129" i="47"/>
  <c r="D129" i="47"/>
  <c r="E129" i="47"/>
  <c r="F129" i="47"/>
  <c r="G129" i="47"/>
  <c r="H129" i="47"/>
  <c r="I129" i="47"/>
  <c r="J129" i="47"/>
  <c r="K129" i="47"/>
  <c r="L129" i="47"/>
  <c r="M129" i="47"/>
  <c r="N129" i="47"/>
  <c r="O129" i="47"/>
  <c r="P129" i="47"/>
  <c r="Q129" i="47"/>
  <c r="R129" i="47"/>
  <c r="S129" i="47"/>
  <c r="T129" i="47"/>
  <c r="U129" i="47"/>
  <c r="V129" i="47"/>
  <c r="W129" i="47"/>
  <c r="X129" i="47"/>
  <c r="Y129" i="47"/>
  <c r="Z129" i="47"/>
  <c r="AA129" i="47"/>
  <c r="AB129" i="47"/>
  <c r="AC129" i="47"/>
  <c r="AD129" i="47"/>
  <c r="AE129" i="47"/>
  <c r="AF129" i="47"/>
  <c r="AG129" i="47"/>
  <c r="C130" i="47"/>
  <c r="D130" i="47"/>
  <c r="E130" i="47"/>
  <c r="F130" i="47"/>
  <c r="G130" i="47"/>
  <c r="H130" i="47"/>
  <c r="I130" i="47"/>
  <c r="J130" i="47"/>
  <c r="K130" i="47"/>
  <c r="L130" i="47"/>
  <c r="M130" i="47"/>
  <c r="N130" i="47"/>
  <c r="O130" i="47"/>
  <c r="P130" i="47"/>
  <c r="Q130" i="47"/>
  <c r="R130" i="47"/>
  <c r="S130" i="47"/>
  <c r="T130" i="47"/>
  <c r="U130" i="47"/>
  <c r="V130" i="47"/>
  <c r="W130" i="47"/>
  <c r="X130" i="47"/>
  <c r="C16" i="50" s="1"/>
  <c r="Y130" i="47"/>
  <c r="D16" i="50" s="1"/>
  <c r="Z130" i="47"/>
  <c r="E16" i="50" s="1"/>
  <c r="AA130" i="47"/>
  <c r="AB130" i="47"/>
  <c r="AJ29" i="47" s="1"/>
  <c r="G16" i="50" s="1"/>
  <c r="AC130" i="47"/>
  <c r="AD130" i="47"/>
  <c r="AE130" i="47"/>
  <c r="AF130" i="47"/>
  <c r="AG130" i="47"/>
  <c r="C131" i="47"/>
  <c r="D131" i="47"/>
  <c r="E131" i="47"/>
  <c r="F131" i="47"/>
  <c r="G131" i="47"/>
  <c r="H131" i="47"/>
  <c r="I131" i="47"/>
  <c r="J131" i="47"/>
  <c r="K131" i="47"/>
  <c r="L131" i="47"/>
  <c r="M131" i="47"/>
  <c r="N131" i="47"/>
  <c r="O131" i="47"/>
  <c r="P131" i="47"/>
  <c r="Q131" i="47"/>
  <c r="R131" i="47"/>
  <c r="S131" i="47"/>
  <c r="T131" i="47"/>
  <c r="U131" i="47"/>
  <c r="V131" i="47"/>
  <c r="W131" i="47"/>
  <c r="X131" i="47"/>
  <c r="Y131" i="47"/>
  <c r="Z131" i="47"/>
  <c r="AA131" i="47"/>
  <c r="AB131" i="47"/>
  <c r="AC131" i="47"/>
  <c r="AD131" i="47"/>
  <c r="AE131" i="47"/>
  <c r="AF131" i="47"/>
  <c r="AG131" i="47"/>
  <c r="C132" i="47"/>
  <c r="D132" i="47"/>
  <c r="E132" i="47"/>
  <c r="F132" i="47"/>
  <c r="G132" i="47"/>
  <c r="H132" i="47"/>
  <c r="I132" i="47"/>
  <c r="J132" i="47"/>
  <c r="K132" i="47"/>
  <c r="L132" i="47"/>
  <c r="M132" i="47"/>
  <c r="N132" i="47"/>
  <c r="O132" i="47"/>
  <c r="P132" i="47"/>
  <c r="Q132" i="47"/>
  <c r="R132" i="47"/>
  <c r="S132" i="47"/>
  <c r="T132" i="47"/>
  <c r="U132" i="47"/>
  <c r="V132" i="47"/>
  <c r="W132" i="47"/>
  <c r="X132" i="47"/>
  <c r="Y132" i="47"/>
  <c r="Z132" i="47"/>
  <c r="AA132" i="47"/>
  <c r="AB132" i="47"/>
  <c r="AC132" i="47"/>
  <c r="AD132" i="47"/>
  <c r="AE132" i="47"/>
  <c r="AF132" i="47"/>
  <c r="AG132" i="47"/>
  <c r="C133" i="47"/>
  <c r="D133" i="47"/>
  <c r="E133" i="47"/>
  <c r="F133" i="47"/>
  <c r="G133" i="47"/>
  <c r="H133" i="47"/>
  <c r="I133" i="47"/>
  <c r="J133" i="47"/>
  <c r="K133" i="47"/>
  <c r="L133" i="47"/>
  <c r="M133" i="47"/>
  <c r="N133" i="47"/>
  <c r="O133" i="47"/>
  <c r="P133" i="47"/>
  <c r="Q133" i="47"/>
  <c r="R133" i="47"/>
  <c r="S133" i="47"/>
  <c r="T133" i="47"/>
  <c r="U133" i="47"/>
  <c r="V133" i="47"/>
  <c r="W133" i="47"/>
  <c r="X133" i="47"/>
  <c r="C17" i="50" s="1"/>
  <c r="Y133" i="47"/>
  <c r="D17" i="50" s="1"/>
  <c r="Z133" i="47"/>
  <c r="E17" i="50" s="1"/>
  <c r="AA133" i="47"/>
  <c r="AB133" i="47"/>
  <c r="AJ30" i="47" s="1"/>
  <c r="G17" i="50" s="1"/>
  <c r="AC133" i="47"/>
  <c r="AD133" i="47"/>
  <c r="AE133" i="47"/>
  <c r="AF133" i="47"/>
  <c r="AG133" i="47"/>
  <c r="C134" i="47"/>
  <c r="D134" i="47"/>
  <c r="E134" i="47"/>
  <c r="F134" i="47"/>
  <c r="G134" i="47"/>
  <c r="H134" i="47"/>
  <c r="I134" i="47"/>
  <c r="J134" i="47"/>
  <c r="K134" i="47"/>
  <c r="L134" i="47"/>
  <c r="M134" i="47"/>
  <c r="N134" i="47"/>
  <c r="O134" i="47"/>
  <c r="P134" i="47"/>
  <c r="Q134" i="47"/>
  <c r="R134" i="47"/>
  <c r="S134" i="47"/>
  <c r="T134" i="47"/>
  <c r="U134" i="47"/>
  <c r="V134" i="47"/>
  <c r="W134" i="47"/>
  <c r="X134" i="47"/>
  <c r="Y134" i="47"/>
  <c r="Z134" i="47"/>
  <c r="AA134" i="47"/>
  <c r="AB134" i="47"/>
  <c r="AC134" i="47"/>
  <c r="AD134" i="47"/>
  <c r="AE134" i="47"/>
  <c r="AF134" i="47"/>
  <c r="AG134" i="47"/>
  <c r="C135" i="47"/>
  <c r="D135" i="47"/>
  <c r="E135" i="47"/>
  <c r="F135" i="47"/>
  <c r="G135" i="47"/>
  <c r="H135" i="47"/>
  <c r="I135" i="47"/>
  <c r="J135" i="47"/>
  <c r="K135" i="47"/>
  <c r="L135" i="47"/>
  <c r="M135" i="47"/>
  <c r="N135" i="47"/>
  <c r="O135" i="47"/>
  <c r="P135" i="47"/>
  <c r="Q135" i="47"/>
  <c r="R135" i="47"/>
  <c r="S135" i="47"/>
  <c r="T135" i="47"/>
  <c r="U135" i="47"/>
  <c r="V135" i="47"/>
  <c r="W135" i="47"/>
  <c r="X135" i="47"/>
  <c r="Y135" i="47"/>
  <c r="Z135" i="47"/>
  <c r="AA135" i="47"/>
  <c r="AB135" i="47"/>
  <c r="AC135" i="47"/>
  <c r="AD135" i="47"/>
  <c r="AE135" i="47"/>
  <c r="AF135" i="47"/>
  <c r="AG135" i="47"/>
  <c r="C136" i="47"/>
  <c r="D136" i="47"/>
  <c r="E136" i="47"/>
  <c r="F136" i="47"/>
  <c r="G136" i="47"/>
  <c r="H136" i="47"/>
  <c r="I136" i="47"/>
  <c r="J136" i="47"/>
  <c r="K136" i="47"/>
  <c r="L136" i="47"/>
  <c r="M136" i="47"/>
  <c r="N136" i="47"/>
  <c r="O136" i="47"/>
  <c r="P136" i="47"/>
  <c r="Q136" i="47"/>
  <c r="R136" i="47"/>
  <c r="S136" i="47"/>
  <c r="T136" i="47"/>
  <c r="U136" i="47"/>
  <c r="V136" i="47"/>
  <c r="W136" i="47"/>
  <c r="X136" i="47"/>
  <c r="C18" i="50" s="1"/>
  <c r="Y136" i="47"/>
  <c r="D18" i="50" s="1"/>
  <c r="Z136" i="47"/>
  <c r="E18" i="50" s="1"/>
  <c r="AA136" i="47"/>
  <c r="AB136" i="47"/>
  <c r="AJ31" i="47" s="1"/>
  <c r="G18" i="50" s="1"/>
  <c r="AC136" i="47"/>
  <c r="AD136" i="47"/>
  <c r="AE136" i="47"/>
  <c r="AF136" i="47"/>
  <c r="AG136" i="47"/>
  <c r="C137" i="47"/>
  <c r="D137" i="47"/>
  <c r="E137" i="47"/>
  <c r="F137" i="47"/>
  <c r="G137" i="47"/>
  <c r="H137" i="47"/>
  <c r="I137" i="47"/>
  <c r="J137" i="47"/>
  <c r="K137" i="47"/>
  <c r="L137" i="47"/>
  <c r="M137" i="47"/>
  <c r="N137" i="47"/>
  <c r="O137" i="47"/>
  <c r="P137" i="47"/>
  <c r="Q137" i="47"/>
  <c r="R137" i="47"/>
  <c r="S137" i="47"/>
  <c r="T137" i="47"/>
  <c r="U137" i="47"/>
  <c r="V137" i="47"/>
  <c r="W137" i="47"/>
  <c r="X137" i="47"/>
  <c r="Y137" i="47"/>
  <c r="Z137" i="47"/>
  <c r="AA137" i="47"/>
  <c r="AB137" i="47"/>
  <c r="AC137" i="47"/>
  <c r="AD137" i="47"/>
  <c r="AE137" i="47"/>
  <c r="AF137" i="47"/>
  <c r="AG137" i="47"/>
  <c r="C138" i="47"/>
  <c r="D138" i="47"/>
  <c r="E138" i="47"/>
  <c r="F138" i="47"/>
  <c r="G138" i="47"/>
  <c r="H138" i="47"/>
  <c r="I138" i="47"/>
  <c r="J138" i="47"/>
  <c r="K138" i="47"/>
  <c r="L138" i="47"/>
  <c r="M138" i="47"/>
  <c r="N138" i="47"/>
  <c r="O138" i="47"/>
  <c r="P138" i="47"/>
  <c r="Q138" i="47"/>
  <c r="R138" i="47"/>
  <c r="S138" i="47"/>
  <c r="T138" i="47"/>
  <c r="U138" i="47"/>
  <c r="V138" i="47"/>
  <c r="W138" i="47"/>
  <c r="X138" i="47"/>
  <c r="Y138" i="47"/>
  <c r="Z138" i="47"/>
  <c r="AA138" i="47"/>
  <c r="AB138" i="47"/>
  <c r="AC138" i="47"/>
  <c r="AD138" i="47"/>
  <c r="AE138" i="47"/>
  <c r="AF138" i="47"/>
  <c r="AG138" i="47"/>
  <c r="C139" i="47"/>
  <c r="D139" i="47"/>
  <c r="E139" i="47"/>
  <c r="F139" i="47"/>
  <c r="G139" i="47"/>
  <c r="H139" i="47"/>
  <c r="I139" i="47"/>
  <c r="J139" i="47"/>
  <c r="K139" i="47"/>
  <c r="L139" i="47"/>
  <c r="M139" i="47"/>
  <c r="N139" i="47"/>
  <c r="O139" i="47"/>
  <c r="P139" i="47"/>
  <c r="Q139" i="47"/>
  <c r="R139" i="47"/>
  <c r="S139" i="47"/>
  <c r="T139" i="47"/>
  <c r="U139" i="47"/>
  <c r="V139" i="47"/>
  <c r="W139" i="47"/>
  <c r="X139" i="47"/>
  <c r="C19" i="50" s="1"/>
  <c r="Y139" i="47"/>
  <c r="D19" i="50" s="1"/>
  <c r="Z139" i="47"/>
  <c r="E19" i="50" s="1"/>
  <c r="AA139" i="47"/>
  <c r="AB139" i="47"/>
  <c r="AJ32" i="47" s="1"/>
  <c r="G19" i="50" s="1"/>
  <c r="AC139" i="47"/>
  <c r="AD139" i="47"/>
  <c r="AE139" i="47"/>
  <c r="AF139" i="47"/>
  <c r="AG139" i="47"/>
  <c r="C140" i="47"/>
  <c r="D140" i="47"/>
  <c r="E140" i="47"/>
  <c r="F140" i="47"/>
  <c r="G140" i="47"/>
  <c r="H140" i="47"/>
  <c r="I140" i="47"/>
  <c r="J140" i="47"/>
  <c r="K140" i="47"/>
  <c r="L140" i="47"/>
  <c r="M140" i="47"/>
  <c r="N140" i="47"/>
  <c r="O140" i="47"/>
  <c r="P140" i="47"/>
  <c r="Q140" i="47"/>
  <c r="R140" i="47"/>
  <c r="S140" i="47"/>
  <c r="T140" i="47"/>
  <c r="U140" i="47"/>
  <c r="V140" i="47"/>
  <c r="W140" i="47"/>
  <c r="X140" i="47"/>
  <c r="Y140" i="47"/>
  <c r="Z140" i="47"/>
  <c r="AA140" i="47"/>
  <c r="AB140" i="47"/>
  <c r="AC140" i="47"/>
  <c r="AD140" i="47"/>
  <c r="AE140" i="47"/>
  <c r="AF140" i="47"/>
  <c r="AG140" i="47"/>
  <c r="C141" i="47"/>
  <c r="D141" i="47"/>
  <c r="E141" i="47"/>
  <c r="F141" i="47"/>
  <c r="G141" i="47"/>
  <c r="H141" i="47"/>
  <c r="I141" i="47"/>
  <c r="J141" i="47"/>
  <c r="K141" i="47"/>
  <c r="L141" i="47"/>
  <c r="M141" i="47"/>
  <c r="N141" i="47"/>
  <c r="O141" i="47"/>
  <c r="P141" i="47"/>
  <c r="Q141" i="47"/>
  <c r="R141" i="47"/>
  <c r="S141" i="47"/>
  <c r="T141" i="47"/>
  <c r="U141" i="47"/>
  <c r="V141" i="47"/>
  <c r="W141" i="47"/>
  <c r="X141" i="47"/>
  <c r="Y141" i="47"/>
  <c r="Z141" i="47"/>
  <c r="AA141" i="47"/>
  <c r="AB141" i="47"/>
  <c r="AC141" i="47"/>
  <c r="AD141" i="47"/>
  <c r="AE141" i="47"/>
  <c r="AF141" i="47"/>
  <c r="AG141" i="47"/>
  <c r="C142" i="47"/>
  <c r="D142" i="47"/>
  <c r="E142" i="47"/>
  <c r="F142" i="47"/>
  <c r="G142" i="47"/>
  <c r="H142" i="47"/>
  <c r="I142" i="47"/>
  <c r="J142" i="47"/>
  <c r="K142" i="47"/>
  <c r="L142" i="47"/>
  <c r="M142" i="47"/>
  <c r="N142" i="47"/>
  <c r="O142" i="47"/>
  <c r="P142" i="47"/>
  <c r="Q142" i="47"/>
  <c r="R142" i="47"/>
  <c r="S142" i="47"/>
  <c r="T142" i="47"/>
  <c r="U142" i="47"/>
  <c r="V142" i="47"/>
  <c r="W142" i="47"/>
  <c r="X142" i="47"/>
  <c r="C20" i="50" s="1"/>
  <c r="Y142" i="47"/>
  <c r="D20" i="50" s="1"/>
  <c r="Z142" i="47"/>
  <c r="E20" i="50" s="1"/>
  <c r="AA142" i="47"/>
  <c r="AB142" i="47"/>
  <c r="AJ33" i="47" s="1"/>
  <c r="G20" i="50" s="1"/>
  <c r="AC142" i="47"/>
  <c r="AD142" i="47"/>
  <c r="AE142" i="47"/>
  <c r="AF142" i="47"/>
  <c r="AG142" i="47"/>
  <c r="C143" i="47"/>
  <c r="D143" i="47"/>
  <c r="E143" i="47"/>
  <c r="F143" i="47"/>
  <c r="G143" i="47"/>
  <c r="H143" i="47"/>
  <c r="I143" i="47"/>
  <c r="J143" i="47"/>
  <c r="K143" i="47"/>
  <c r="L143" i="47"/>
  <c r="M143" i="47"/>
  <c r="N143" i="47"/>
  <c r="O143" i="47"/>
  <c r="P143" i="47"/>
  <c r="Q143" i="47"/>
  <c r="R143" i="47"/>
  <c r="S143" i="47"/>
  <c r="T143" i="47"/>
  <c r="U143" i="47"/>
  <c r="V143" i="47"/>
  <c r="W143" i="47"/>
  <c r="X143" i="47"/>
  <c r="Y143" i="47"/>
  <c r="Z143" i="47"/>
  <c r="AA143" i="47"/>
  <c r="AB143" i="47"/>
  <c r="AC143" i="47"/>
  <c r="AD143" i="47"/>
  <c r="AE143" i="47"/>
  <c r="AF143" i="47"/>
  <c r="AG143" i="47"/>
  <c r="C144" i="47"/>
  <c r="D144" i="47"/>
  <c r="E144" i="47"/>
  <c r="F144" i="47"/>
  <c r="G144" i="47"/>
  <c r="H144" i="47"/>
  <c r="I144" i="47"/>
  <c r="J144" i="47"/>
  <c r="K144" i="47"/>
  <c r="L144" i="47"/>
  <c r="M144" i="47"/>
  <c r="N144" i="47"/>
  <c r="O144" i="47"/>
  <c r="P144" i="47"/>
  <c r="Q144" i="47"/>
  <c r="R144" i="47"/>
  <c r="S144" i="47"/>
  <c r="T144" i="47"/>
  <c r="U144" i="47"/>
  <c r="V144" i="47"/>
  <c r="W144" i="47"/>
  <c r="X144" i="47"/>
  <c r="Y144" i="47"/>
  <c r="Z144" i="47"/>
  <c r="AA144" i="47"/>
  <c r="AB144" i="47"/>
  <c r="AC144" i="47"/>
  <c r="AD144" i="47"/>
  <c r="AE144" i="47"/>
  <c r="AF144" i="47"/>
  <c r="AG144" i="47"/>
  <c r="C145" i="47"/>
  <c r="D145" i="47"/>
  <c r="E145" i="47"/>
  <c r="F145" i="47"/>
  <c r="G145" i="47"/>
  <c r="H145" i="47"/>
  <c r="I145" i="47"/>
  <c r="J145" i="47"/>
  <c r="K145" i="47"/>
  <c r="L145" i="47"/>
  <c r="M145" i="47"/>
  <c r="N145" i="47"/>
  <c r="O145" i="47"/>
  <c r="P145" i="47"/>
  <c r="Q145" i="47"/>
  <c r="R145" i="47"/>
  <c r="S145" i="47"/>
  <c r="T145" i="47"/>
  <c r="U145" i="47"/>
  <c r="V145" i="47"/>
  <c r="W145" i="47"/>
  <c r="X145" i="47"/>
  <c r="Y145" i="47"/>
  <c r="Z145" i="47"/>
  <c r="AA145" i="47"/>
  <c r="AB145" i="47"/>
  <c r="AC145" i="47"/>
  <c r="AD145" i="47"/>
  <c r="AE145" i="47"/>
  <c r="AF145" i="47"/>
  <c r="AG145" i="47"/>
  <c r="C146" i="47"/>
  <c r="D146" i="47"/>
  <c r="E146" i="47"/>
  <c r="F146" i="47"/>
  <c r="G146" i="47"/>
  <c r="H146" i="47"/>
  <c r="I146" i="47"/>
  <c r="J146" i="47"/>
  <c r="K146" i="47"/>
  <c r="L146" i="47"/>
  <c r="M146" i="47"/>
  <c r="N146" i="47"/>
  <c r="O146" i="47"/>
  <c r="P146" i="47"/>
  <c r="Q146" i="47"/>
  <c r="R146" i="47"/>
  <c r="S146" i="47"/>
  <c r="T146" i="47"/>
  <c r="U146" i="47"/>
  <c r="V146" i="47"/>
  <c r="W146" i="47"/>
  <c r="X146" i="47"/>
  <c r="Y146" i="47"/>
  <c r="Z146" i="47"/>
  <c r="AA146" i="47"/>
  <c r="AB146" i="47"/>
  <c r="AC146" i="47"/>
  <c r="AD146" i="47"/>
  <c r="AE146" i="47"/>
  <c r="AF146" i="47"/>
  <c r="AG146" i="47"/>
  <c r="C147" i="47"/>
  <c r="D147" i="47"/>
  <c r="E147" i="47"/>
  <c r="F147" i="47"/>
  <c r="G147" i="47"/>
  <c r="H147" i="47"/>
  <c r="I147" i="47"/>
  <c r="J147" i="47"/>
  <c r="K147" i="47"/>
  <c r="L147" i="47"/>
  <c r="M147" i="47"/>
  <c r="N147" i="47"/>
  <c r="O147" i="47"/>
  <c r="P147" i="47"/>
  <c r="Q147" i="47"/>
  <c r="R147" i="47"/>
  <c r="S147" i="47"/>
  <c r="T147" i="47"/>
  <c r="U147" i="47"/>
  <c r="V147" i="47"/>
  <c r="W147" i="47"/>
  <c r="X147" i="47"/>
  <c r="C21" i="50" s="1"/>
  <c r="Y147" i="47"/>
  <c r="D21" i="50" s="1"/>
  <c r="Z147" i="47"/>
  <c r="E21" i="50" s="1"/>
  <c r="AA147" i="47"/>
  <c r="AB147" i="47"/>
  <c r="AJ34" i="47" s="1"/>
  <c r="G21" i="50" s="1"/>
  <c r="AC147" i="47"/>
  <c r="AD147" i="47"/>
  <c r="AE147" i="47"/>
  <c r="AF147" i="47"/>
  <c r="AG147" i="47"/>
  <c r="C148" i="47"/>
  <c r="D148" i="47"/>
  <c r="E148" i="47"/>
  <c r="F148" i="47"/>
  <c r="G148" i="47"/>
  <c r="H148" i="47"/>
  <c r="I148" i="47"/>
  <c r="J148" i="47"/>
  <c r="K148" i="47"/>
  <c r="L148" i="47"/>
  <c r="M148" i="47"/>
  <c r="N148" i="47"/>
  <c r="O148" i="47"/>
  <c r="P148" i="47"/>
  <c r="Q148" i="47"/>
  <c r="R148" i="47"/>
  <c r="S148" i="47"/>
  <c r="T148" i="47"/>
  <c r="U148" i="47"/>
  <c r="V148" i="47"/>
  <c r="W148" i="47"/>
  <c r="X148" i="47"/>
  <c r="Y148" i="47"/>
  <c r="Z148" i="47"/>
  <c r="AA148" i="47"/>
  <c r="AB148" i="47"/>
  <c r="AC148" i="47"/>
  <c r="AD148" i="47"/>
  <c r="AE148" i="47"/>
  <c r="AF148" i="47"/>
  <c r="AG148" i="47"/>
  <c r="C149" i="47"/>
  <c r="D149" i="47"/>
  <c r="E149" i="47"/>
  <c r="F149" i="47"/>
  <c r="G149" i="47"/>
  <c r="H149" i="47"/>
  <c r="I149" i="47"/>
  <c r="J149" i="47"/>
  <c r="K149" i="47"/>
  <c r="L149" i="47"/>
  <c r="M149" i="47"/>
  <c r="N149" i="47"/>
  <c r="O149" i="47"/>
  <c r="P149" i="47"/>
  <c r="Q149" i="47"/>
  <c r="R149" i="47"/>
  <c r="S149" i="47"/>
  <c r="T149" i="47"/>
  <c r="U149" i="47"/>
  <c r="V149" i="47"/>
  <c r="W149" i="47"/>
  <c r="X149" i="47"/>
  <c r="Y149" i="47"/>
  <c r="Z149" i="47"/>
  <c r="AA149" i="47"/>
  <c r="AB149" i="47"/>
  <c r="AC149" i="47"/>
  <c r="AD149" i="47"/>
  <c r="AE149" i="47"/>
  <c r="AF149" i="47"/>
  <c r="AG149" i="47"/>
  <c r="C150" i="47"/>
  <c r="D150" i="47"/>
  <c r="E150" i="47"/>
  <c r="F150" i="47"/>
  <c r="G150" i="47"/>
  <c r="H150" i="47"/>
  <c r="I150" i="47"/>
  <c r="J150" i="47"/>
  <c r="K150" i="47"/>
  <c r="L150" i="47"/>
  <c r="M150" i="47"/>
  <c r="N150" i="47"/>
  <c r="O150" i="47"/>
  <c r="P150" i="47"/>
  <c r="Q150" i="47"/>
  <c r="R150" i="47"/>
  <c r="S150" i="47"/>
  <c r="T150" i="47"/>
  <c r="U150" i="47"/>
  <c r="V150" i="47"/>
  <c r="W150" i="47"/>
  <c r="X150" i="47"/>
  <c r="Y150" i="47"/>
  <c r="Z150" i="47"/>
  <c r="AA150" i="47"/>
  <c r="AB150" i="47"/>
  <c r="AC150" i="47"/>
  <c r="AD150" i="47"/>
  <c r="AE150" i="47"/>
  <c r="AF150" i="47"/>
  <c r="AG150" i="47"/>
  <c r="C151" i="47"/>
  <c r="D151" i="47"/>
  <c r="E151" i="47"/>
  <c r="F151" i="47"/>
  <c r="G151" i="47"/>
  <c r="H151" i="47"/>
  <c r="I151" i="47"/>
  <c r="J151" i="47"/>
  <c r="K151" i="47"/>
  <c r="L151" i="47"/>
  <c r="M151" i="47"/>
  <c r="N151" i="47"/>
  <c r="O151" i="47"/>
  <c r="P151" i="47"/>
  <c r="Q151" i="47"/>
  <c r="R151" i="47"/>
  <c r="S151" i="47"/>
  <c r="T151" i="47"/>
  <c r="U151" i="47"/>
  <c r="V151" i="47"/>
  <c r="W151" i="47"/>
  <c r="X151" i="47"/>
  <c r="Y151" i="47"/>
  <c r="Z151" i="47"/>
  <c r="AA151" i="47"/>
  <c r="AB151" i="47"/>
  <c r="AC151" i="47"/>
  <c r="AD151" i="47"/>
  <c r="AE151" i="47"/>
  <c r="AF151" i="47"/>
  <c r="AG151" i="47"/>
  <c r="C152" i="47"/>
  <c r="D152" i="47"/>
  <c r="E152" i="47"/>
  <c r="F152" i="47"/>
  <c r="G152" i="47"/>
  <c r="H152" i="47"/>
  <c r="I152" i="47"/>
  <c r="J152" i="47"/>
  <c r="K152" i="47"/>
  <c r="L152" i="47"/>
  <c r="M152" i="47"/>
  <c r="N152" i="47"/>
  <c r="O152" i="47"/>
  <c r="P152" i="47"/>
  <c r="Q152" i="47"/>
  <c r="R152" i="47"/>
  <c r="S152" i="47"/>
  <c r="T152" i="47"/>
  <c r="U152" i="47"/>
  <c r="V152" i="47"/>
  <c r="W152" i="47"/>
  <c r="X152" i="47"/>
  <c r="Y152" i="47"/>
  <c r="Z152" i="47"/>
  <c r="AA152" i="47"/>
  <c r="AB152" i="47"/>
  <c r="AC152" i="47"/>
  <c r="AD152" i="47"/>
  <c r="AE152" i="47"/>
  <c r="AF152" i="47"/>
  <c r="AG152" i="47"/>
  <c r="C153" i="47"/>
  <c r="D153" i="47"/>
  <c r="E153" i="47"/>
  <c r="F153" i="47"/>
  <c r="G153" i="47"/>
  <c r="H153" i="47"/>
  <c r="I153" i="47"/>
  <c r="J153" i="47"/>
  <c r="K153" i="47"/>
  <c r="L153" i="47"/>
  <c r="M153" i="47"/>
  <c r="N153" i="47"/>
  <c r="O153" i="47"/>
  <c r="P153" i="47"/>
  <c r="Q153" i="47"/>
  <c r="R153" i="47"/>
  <c r="S153" i="47"/>
  <c r="T153" i="47"/>
  <c r="U153" i="47"/>
  <c r="V153" i="47"/>
  <c r="W153" i="47"/>
  <c r="X153" i="47"/>
  <c r="Y153" i="47"/>
  <c r="Z153" i="47"/>
  <c r="AA153" i="47"/>
  <c r="AB153" i="47"/>
  <c r="AC153" i="47"/>
  <c r="AD153" i="47"/>
  <c r="AE153" i="47"/>
  <c r="AF153" i="47"/>
  <c r="AG153" i="47"/>
  <c r="C154" i="47"/>
  <c r="D154" i="47"/>
  <c r="E154" i="47"/>
  <c r="F154" i="47"/>
  <c r="G154" i="47"/>
  <c r="H154" i="47"/>
  <c r="I154" i="47"/>
  <c r="J154" i="47"/>
  <c r="K154" i="47"/>
  <c r="L154" i="47"/>
  <c r="M154" i="47"/>
  <c r="N154" i="47"/>
  <c r="O154" i="47"/>
  <c r="P154" i="47"/>
  <c r="Q154" i="47"/>
  <c r="R154" i="47"/>
  <c r="S154" i="47"/>
  <c r="T154" i="47"/>
  <c r="U154" i="47"/>
  <c r="V154" i="47"/>
  <c r="W154" i="47"/>
  <c r="X154" i="47"/>
  <c r="Y154" i="47"/>
  <c r="Z154" i="47"/>
  <c r="AA154" i="47"/>
  <c r="AB154" i="47"/>
  <c r="AC154" i="47"/>
  <c r="AD154" i="47"/>
  <c r="AE154" i="47"/>
  <c r="AF154" i="47"/>
  <c r="AG154" i="47"/>
  <c r="C155" i="47"/>
  <c r="D155" i="47"/>
  <c r="E155" i="47"/>
  <c r="F155" i="47"/>
  <c r="G155" i="47"/>
  <c r="H155" i="47"/>
  <c r="I155" i="47"/>
  <c r="J155" i="47"/>
  <c r="K155" i="47"/>
  <c r="L155" i="47"/>
  <c r="M155" i="47"/>
  <c r="N155" i="47"/>
  <c r="O155" i="47"/>
  <c r="P155" i="47"/>
  <c r="Q155" i="47"/>
  <c r="R155" i="47"/>
  <c r="S155" i="47"/>
  <c r="T155" i="47"/>
  <c r="U155" i="47"/>
  <c r="V155" i="47"/>
  <c r="W155" i="47"/>
  <c r="X155" i="47"/>
  <c r="Y155" i="47"/>
  <c r="Z155" i="47"/>
  <c r="AA155" i="47"/>
  <c r="AB155" i="47"/>
  <c r="AC155" i="47"/>
  <c r="AD155" i="47"/>
  <c r="AE155" i="47"/>
  <c r="AF155" i="47"/>
  <c r="AG155" i="47"/>
  <c r="C156" i="47"/>
  <c r="D156" i="47"/>
  <c r="E156" i="47"/>
  <c r="F156" i="47"/>
  <c r="G156" i="47"/>
  <c r="H156" i="47"/>
  <c r="I156" i="47"/>
  <c r="J156" i="47"/>
  <c r="K156" i="47"/>
  <c r="L156" i="47"/>
  <c r="M156" i="47"/>
  <c r="N156" i="47"/>
  <c r="O156" i="47"/>
  <c r="P156" i="47"/>
  <c r="Q156" i="47"/>
  <c r="R156" i="47"/>
  <c r="S156" i="47"/>
  <c r="T156" i="47"/>
  <c r="U156" i="47"/>
  <c r="V156" i="47"/>
  <c r="W156" i="47"/>
  <c r="X156" i="47"/>
  <c r="Y156" i="47"/>
  <c r="Z156" i="47"/>
  <c r="AA156" i="47"/>
  <c r="AB156" i="47"/>
  <c r="AC156" i="47"/>
  <c r="AD156" i="47"/>
  <c r="AE156" i="47"/>
  <c r="AF156" i="47"/>
  <c r="AG156" i="47"/>
  <c r="C157" i="47"/>
  <c r="D157" i="47"/>
  <c r="E157" i="47"/>
  <c r="F157" i="47"/>
  <c r="G157" i="47"/>
  <c r="H157" i="47"/>
  <c r="I157" i="47"/>
  <c r="J157" i="47"/>
  <c r="K157" i="47"/>
  <c r="L157" i="47"/>
  <c r="M157" i="47"/>
  <c r="N157" i="47"/>
  <c r="O157" i="47"/>
  <c r="P157" i="47"/>
  <c r="Q157" i="47"/>
  <c r="R157" i="47"/>
  <c r="S157" i="47"/>
  <c r="T157" i="47"/>
  <c r="U157" i="47"/>
  <c r="V157" i="47"/>
  <c r="W157" i="47"/>
  <c r="X157" i="47"/>
  <c r="Y157" i="47"/>
  <c r="Z157" i="47"/>
  <c r="AA157" i="47"/>
  <c r="AB157" i="47"/>
  <c r="AC157" i="47"/>
  <c r="AD157" i="47"/>
  <c r="AE157" i="47"/>
  <c r="AF157" i="47"/>
  <c r="AG157" i="47"/>
  <c r="C158" i="47"/>
  <c r="D158" i="47"/>
  <c r="E158" i="47"/>
  <c r="F158" i="47"/>
  <c r="G158" i="47"/>
  <c r="H158" i="47"/>
  <c r="I158" i="47"/>
  <c r="J158" i="47"/>
  <c r="K158" i="47"/>
  <c r="L158" i="47"/>
  <c r="M158" i="47"/>
  <c r="N158" i="47"/>
  <c r="O158" i="47"/>
  <c r="P158" i="47"/>
  <c r="Q158" i="47"/>
  <c r="R158" i="47"/>
  <c r="S158" i="47"/>
  <c r="T158" i="47"/>
  <c r="U158" i="47"/>
  <c r="V158" i="47"/>
  <c r="W158" i="47"/>
  <c r="X158" i="47"/>
  <c r="Y158" i="47"/>
  <c r="Z158" i="47"/>
  <c r="AA158" i="47"/>
  <c r="AB158" i="47"/>
  <c r="AC158" i="47"/>
  <c r="AD158" i="47"/>
  <c r="AE158" i="47"/>
  <c r="AF158" i="47"/>
  <c r="AG158" i="47"/>
  <c r="C159" i="47"/>
  <c r="D159" i="47"/>
  <c r="E159" i="47"/>
  <c r="F159" i="47"/>
  <c r="G159" i="47"/>
  <c r="H159" i="47"/>
  <c r="I159" i="47"/>
  <c r="J159" i="47"/>
  <c r="K159" i="47"/>
  <c r="L159" i="47"/>
  <c r="M159" i="47"/>
  <c r="N159" i="47"/>
  <c r="O159" i="47"/>
  <c r="P159" i="47"/>
  <c r="Q159" i="47"/>
  <c r="R159" i="47"/>
  <c r="S159" i="47"/>
  <c r="T159" i="47"/>
  <c r="U159" i="47"/>
  <c r="V159" i="47"/>
  <c r="W159" i="47"/>
  <c r="X159" i="47"/>
  <c r="Y159" i="47"/>
  <c r="Z159" i="47"/>
  <c r="AA159" i="47"/>
  <c r="AB159" i="47"/>
  <c r="AC159" i="47"/>
  <c r="AD159" i="47"/>
  <c r="AE159" i="47"/>
  <c r="AF159" i="47"/>
  <c r="AG159" i="47"/>
  <c r="C160" i="47"/>
  <c r="D160" i="47"/>
  <c r="E160" i="47"/>
  <c r="F160" i="47"/>
  <c r="G160" i="47"/>
  <c r="H160" i="47"/>
  <c r="I160" i="47"/>
  <c r="J160" i="47"/>
  <c r="K160" i="47"/>
  <c r="L160" i="47"/>
  <c r="M160" i="47"/>
  <c r="N160" i="47"/>
  <c r="O160" i="47"/>
  <c r="P160" i="47"/>
  <c r="Q160" i="47"/>
  <c r="R160" i="47"/>
  <c r="S160" i="47"/>
  <c r="T160" i="47"/>
  <c r="U160" i="47"/>
  <c r="V160" i="47"/>
  <c r="W160" i="47"/>
  <c r="X160" i="47"/>
  <c r="Y160" i="47"/>
  <c r="Z160" i="47"/>
  <c r="AA160" i="47"/>
  <c r="AB160" i="47"/>
  <c r="AC160" i="47"/>
  <c r="AD160" i="47"/>
  <c r="AE160" i="47"/>
  <c r="AF160" i="47"/>
  <c r="AG160" i="47"/>
  <c r="C161" i="47"/>
  <c r="D161" i="47"/>
  <c r="E161" i="47"/>
  <c r="F161" i="47"/>
  <c r="G161" i="47"/>
  <c r="H161" i="47"/>
  <c r="I161" i="47"/>
  <c r="J161" i="47"/>
  <c r="K161" i="47"/>
  <c r="L161" i="47"/>
  <c r="M161" i="47"/>
  <c r="N161" i="47"/>
  <c r="O161" i="47"/>
  <c r="P161" i="47"/>
  <c r="Q161" i="47"/>
  <c r="R161" i="47"/>
  <c r="S161" i="47"/>
  <c r="T161" i="47"/>
  <c r="U161" i="47"/>
  <c r="V161" i="47"/>
  <c r="W161" i="47"/>
  <c r="X161" i="47"/>
  <c r="Y161" i="47"/>
  <c r="Z161" i="47"/>
  <c r="AA161" i="47"/>
  <c r="AB161" i="47"/>
  <c r="AC161" i="47"/>
  <c r="AD161" i="47"/>
  <c r="AE161" i="47"/>
  <c r="AF161" i="47"/>
  <c r="AG161" i="47"/>
  <c r="C162" i="47"/>
  <c r="D162" i="47"/>
  <c r="E162" i="47"/>
  <c r="F162" i="47"/>
  <c r="G162" i="47"/>
  <c r="H162" i="47"/>
  <c r="I162" i="47"/>
  <c r="J162" i="47"/>
  <c r="K162" i="47"/>
  <c r="L162" i="47"/>
  <c r="M162" i="47"/>
  <c r="N162" i="47"/>
  <c r="O162" i="47"/>
  <c r="P162" i="47"/>
  <c r="Q162" i="47"/>
  <c r="R162" i="47"/>
  <c r="S162" i="47"/>
  <c r="T162" i="47"/>
  <c r="U162" i="47"/>
  <c r="V162" i="47"/>
  <c r="W162" i="47"/>
  <c r="X162" i="47"/>
  <c r="Y162" i="47"/>
  <c r="Z162" i="47"/>
  <c r="AA162" i="47"/>
  <c r="AB162" i="47"/>
  <c r="AC162" i="47"/>
  <c r="AD162" i="47"/>
  <c r="AE162" i="47"/>
  <c r="AF162" i="47"/>
  <c r="AG162" i="47"/>
  <c r="C163" i="47"/>
  <c r="D163" i="47"/>
  <c r="E163" i="47"/>
  <c r="F163" i="47"/>
  <c r="G163" i="47"/>
  <c r="H163" i="47"/>
  <c r="I163" i="47"/>
  <c r="J163" i="47"/>
  <c r="K163" i="47"/>
  <c r="L163" i="47"/>
  <c r="M163" i="47"/>
  <c r="N163" i="47"/>
  <c r="O163" i="47"/>
  <c r="P163" i="47"/>
  <c r="Q163" i="47"/>
  <c r="R163" i="47"/>
  <c r="S163" i="47"/>
  <c r="T163" i="47"/>
  <c r="U163" i="47"/>
  <c r="V163" i="47"/>
  <c r="W163" i="47"/>
  <c r="X163" i="47"/>
  <c r="Y163" i="47"/>
  <c r="Z163" i="47"/>
  <c r="AA163" i="47"/>
  <c r="AB163" i="47"/>
  <c r="AC163" i="47"/>
  <c r="AD163" i="47"/>
  <c r="AE163" i="47"/>
  <c r="AF163" i="47"/>
  <c r="AG163" i="47"/>
  <c r="C164" i="47"/>
  <c r="D164" i="47"/>
  <c r="E164" i="47"/>
  <c r="F164" i="47"/>
  <c r="G164" i="47"/>
  <c r="H164" i="47"/>
  <c r="I164" i="47"/>
  <c r="J164" i="47"/>
  <c r="K164" i="47"/>
  <c r="L164" i="47"/>
  <c r="M164" i="47"/>
  <c r="N164" i="47"/>
  <c r="O164" i="47"/>
  <c r="P164" i="47"/>
  <c r="Q164" i="47"/>
  <c r="R164" i="47"/>
  <c r="S164" i="47"/>
  <c r="T164" i="47"/>
  <c r="U164" i="47"/>
  <c r="V164" i="47"/>
  <c r="W164" i="47"/>
  <c r="X164" i="47"/>
  <c r="Y164" i="47"/>
  <c r="Z164" i="47"/>
  <c r="AA164" i="47"/>
  <c r="AB164" i="47"/>
  <c r="AC164" i="47"/>
  <c r="AD164" i="47"/>
  <c r="AE164" i="47"/>
  <c r="AF164" i="47"/>
  <c r="AG164" i="47"/>
  <c r="C165" i="47"/>
  <c r="D165" i="47"/>
  <c r="E165" i="47"/>
  <c r="F165" i="47"/>
  <c r="G165" i="47"/>
  <c r="H165" i="47"/>
  <c r="I165" i="47"/>
  <c r="J165" i="47"/>
  <c r="K165" i="47"/>
  <c r="L165" i="47"/>
  <c r="M165" i="47"/>
  <c r="N165" i="47"/>
  <c r="O165" i="47"/>
  <c r="P165" i="47"/>
  <c r="Q165" i="47"/>
  <c r="R165" i="47"/>
  <c r="S165" i="47"/>
  <c r="T165" i="47"/>
  <c r="U165" i="47"/>
  <c r="V165" i="47"/>
  <c r="W165" i="47"/>
  <c r="X165" i="47"/>
  <c r="C22" i="50" s="1"/>
  <c r="Y165" i="47"/>
  <c r="D22" i="50" s="1"/>
  <c r="Z165" i="47"/>
  <c r="E22" i="50" s="1"/>
  <c r="AA165" i="47"/>
  <c r="AB165" i="47"/>
  <c r="AJ35" i="47" s="1"/>
  <c r="G22" i="50" s="1"/>
  <c r="AC165" i="47"/>
  <c r="AD165" i="47"/>
  <c r="AE165" i="47"/>
  <c r="AF165" i="47"/>
  <c r="AG165" i="47"/>
  <c r="C166" i="47"/>
  <c r="D166" i="47"/>
  <c r="E166" i="47"/>
  <c r="F166" i="47"/>
  <c r="G166" i="47"/>
  <c r="H166" i="47"/>
  <c r="I166" i="47"/>
  <c r="J166" i="47"/>
  <c r="K166" i="47"/>
  <c r="L166" i="47"/>
  <c r="M166" i="47"/>
  <c r="N166" i="47"/>
  <c r="O166" i="47"/>
  <c r="P166" i="47"/>
  <c r="Q166" i="47"/>
  <c r="R166" i="47"/>
  <c r="S166" i="47"/>
  <c r="T166" i="47"/>
  <c r="U166" i="47"/>
  <c r="V166" i="47"/>
  <c r="W166" i="47"/>
  <c r="X166" i="47"/>
  <c r="Y166" i="47"/>
  <c r="Z166" i="47"/>
  <c r="AA166" i="47"/>
  <c r="AB166" i="47"/>
  <c r="AC166" i="47"/>
  <c r="AD166" i="47"/>
  <c r="AE166" i="47"/>
  <c r="AF166" i="47"/>
  <c r="AG166" i="47"/>
  <c r="C167" i="47"/>
  <c r="D167" i="47"/>
  <c r="E167" i="47"/>
  <c r="F167" i="47"/>
  <c r="G167" i="47"/>
  <c r="H167" i="47"/>
  <c r="I167" i="47"/>
  <c r="J167" i="47"/>
  <c r="K167" i="47"/>
  <c r="L167" i="47"/>
  <c r="M167" i="47"/>
  <c r="N167" i="47"/>
  <c r="O167" i="47"/>
  <c r="P167" i="47"/>
  <c r="Q167" i="47"/>
  <c r="R167" i="47"/>
  <c r="S167" i="47"/>
  <c r="T167" i="47"/>
  <c r="U167" i="47"/>
  <c r="V167" i="47"/>
  <c r="W167" i="47"/>
  <c r="X167" i="47"/>
  <c r="Y167" i="47"/>
  <c r="Z167" i="47"/>
  <c r="AA167" i="47"/>
  <c r="AB167" i="47"/>
  <c r="AC167" i="47"/>
  <c r="AD167" i="47"/>
  <c r="AE167" i="47"/>
  <c r="AF167" i="47"/>
  <c r="AG167" i="47"/>
  <c r="C168" i="47"/>
  <c r="D168" i="47"/>
  <c r="E168" i="47"/>
  <c r="F168" i="47"/>
  <c r="G168" i="47"/>
  <c r="H168" i="47"/>
  <c r="I168" i="47"/>
  <c r="J168" i="47"/>
  <c r="K168" i="47"/>
  <c r="L168" i="47"/>
  <c r="M168" i="47"/>
  <c r="N168" i="47"/>
  <c r="O168" i="47"/>
  <c r="P168" i="47"/>
  <c r="Q168" i="47"/>
  <c r="R168" i="47"/>
  <c r="S168" i="47"/>
  <c r="T168" i="47"/>
  <c r="U168" i="47"/>
  <c r="V168" i="47"/>
  <c r="W168" i="47"/>
  <c r="X168" i="47"/>
  <c r="C23" i="50" s="1"/>
  <c r="Y168" i="47"/>
  <c r="D23" i="50" s="1"/>
  <c r="Z168" i="47"/>
  <c r="E23" i="50" s="1"/>
  <c r="AA168" i="47"/>
  <c r="AB168" i="47"/>
  <c r="AJ36" i="47" s="1"/>
  <c r="G23" i="50" s="1"/>
  <c r="AC168" i="47"/>
  <c r="AD168" i="47"/>
  <c r="AE168" i="47"/>
  <c r="AF168" i="47"/>
  <c r="AG168" i="47"/>
  <c r="C169" i="47"/>
  <c r="D169" i="47"/>
  <c r="E169" i="47"/>
  <c r="F169" i="47"/>
  <c r="G169" i="47"/>
  <c r="H169" i="47"/>
  <c r="I169" i="47"/>
  <c r="J169" i="47"/>
  <c r="K169" i="47"/>
  <c r="L169" i="47"/>
  <c r="M169" i="47"/>
  <c r="N169" i="47"/>
  <c r="O169" i="47"/>
  <c r="P169" i="47"/>
  <c r="Q169" i="47"/>
  <c r="R169" i="47"/>
  <c r="S169" i="47"/>
  <c r="T169" i="47"/>
  <c r="U169" i="47"/>
  <c r="V169" i="47"/>
  <c r="W169" i="47"/>
  <c r="X169" i="47"/>
  <c r="Y169" i="47"/>
  <c r="Z169" i="47"/>
  <c r="AA169" i="47"/>
  <c r="AB169" i="47"/>
  <c r="AC169" i="47"/>
  <c r="AD169" i="47"/>
  <c r="AE169" i="47"/>
  <c r="AF169" i="47"/>
  <c r="AG169" i="47"/>
  <c r="C170" i="47"/>
  <c r="D170" i="47"/>
  <c r="E170" i="47"/>
  <c r="F170" i="47"/>
  <c r="G170" i="47"/>
  <c r="H170" i="47"/>
  <c r="I170" i="47"/>
  <c r="J170" i="47"/>
  <c r="K170" i="47"/>
  <c r="L170" i="47"/>
  <c r="M170" i="47"/>
  <c r="N170" i="47"/>
  <c r="O170" i="47"/>
  <c r="P170" i="47"/>
  <c r="Q170" i="47"/>
  <c r="R170" i="47"/>
  <c r="S170" i="47"/>
  <c r="T170" i="47"/>
  <c r="U170" i="47"/>
  <c r="V170" i="47"/>
  <c r="W170" i="47"/>
  <c r="X170" i="47"/>
  <c r="Y170" i="47"/>
  <c r="Z170" i="47"/>
  <c r="AA170" i="47"/>
  <c r="AB170" i="47"/>
  <c r="AC170" i="47"/>
  <c r="AD170" i="47"/>
  <c r="AE170" i="47"/>
  <c r="AF170" i="47"/>
  <c r="AG170" i="47"/>
  <c r="C171" i="47"/>
  <c r="D171" i="47"/>
  <c r="E171" i="47"/>
  <c r="F171" i="47"/>
  <c r="G171" i="47"/>
  <c r="H171" i="47"/>
  <c r="I171" i="47"/>
  <c r="J171" i="47"/>
  <c r="K171" i="47"/>
  <c r="L171" i="47"/>
  <c r="M171" i="47"/>
  <c r="N171" i="47"/>
  <c r="O171" i="47"/>
  <c r="P171" i="47"/>
  <c r="Q171" i="47"/>
  <c r="R171" i="47"/>
  <c r="S171" i="47"/>
  <c r="T171" i="47"/>
  <c r="U171" i="47"/>
  <c r="V171" i="47"/>
  <c r="W171" i="47"/>
  <c r="X171" i="47"/>
  <c r="C24" i="50" s="1"/>
  <c r="Y171" i="47"/>
  <c r="D24" i="50" s="1"/>
  <c r="Z171" i="47"/>
  <c r="E24" i="50" s="1"/>
  <c r="AA171" i="47"/>
  <c r="AB171" i="47"/>
  <c r="AJ37" i="47" s="1"/>
  <c r="G24" i="50" s="1"/>
  <c r="AC171" i="47"/>
  <c r="AD171" i="47"/>
  <c r="AE171" i="47"/>
  <c r="AF171" i="47"/>
  <c r="AG171" i="47"/>
  <c r="C172" i="47"/>
  <c r="D172" i="47"/>
  <c r="E172" i="47"/>
  <c r="F172" i="47"/>
  <c r="G172" i="47"/>
  <c r="H172" i="47"/>
  <c r="I172" i="47"/>
  <c r="J172" i="47"/>
  <c r="K172" i="47"/>
  <c r="L172" i="47"/>
  <c r="M172" i="47"/>
  <c r="N172" i="47"/>
  <c r="O172" i="47"/>
  <c r="P172" i="47"/>
  <c r="Q172" i="47"/>
  <c r="R172" i="47"/>
  <c r="S172" i="47"/>
  <c r="T172" i="47"/>
  <c r="U172" i="47"/>
  <c r="V172" i="47"/>
  <c r="W172" i="47"/>
  <c r="X172" i="47"/>
  <c r="Y172" i="47"/>
  <c r="Z172" i="47"/>
  <c r="AA172" i="47"/>
  <c r="AB172" i="47"/>
  <c r="AC172" i="47"/>
  <c r="AD172" i="47"/>
  <c r="AE172" i="47"/>
  <c r="AF172" i="47"/>
  <c r="AG172" i="47"/>
  <c r="C173" i="47"/>
  <c r="D173" i="47"/>
  <c r="E173" i="47"/>
  <c r="F173" i="47"/>
  <c r="G173" i="47"/>
  <c r="H173" i="47"/>
  <c r="I173" i="47"/>
  <c r="J173" i="47"/>
  <c r="K173" i="47"/>
  <c r="L173" i="47"/>
  <c r="M173" i="47"/>
  <c r="N173" i="47"/>
  <c r="O173" i="47"/>
  <c r="P173" i="47"/>
  <c r="Q173" i="47"/>
  <c r="R173" i="47"/>
  <c r="S173" i="47"/>
  <c r="T173" i="47"/>
  <c r="U173" i="47"/>
  <c r="V173" i="47"/>
  <c r="W173" i="47"/>
  <c r="X173" i="47"/>
  <c r="Y173" i="47"/>
  <c r="Z173" i="47"/>
  <c r="AA173" i="47"/>
  <c r="AB173" i="47"/>
  <c r="AC173" i="47"/>
  <c r="AD173" i="47"/>
  <c r="AE173" i="47"/>
  <c r="AF173" i="47"/>
  <c r="AG173" i="47"/>
  <c r="C174" i="47"/>
  <c r="D174" i="47"/>
  <c r="E174" i="47"/>
  <c r="F174" i="47"/>
  <c r="G174" i="47"/>
  <c r="H174" i="47"/>
  <c r="I174" i="47"/>
  <c r="J174" i="47"/>
  <c r="K174" i="47"/>
  <c r="L174" i="47"/>
  <c r="M174" i="47"/>
  <c r="N174" i="47"/>
  <c r="O174" i="47"/>
  <c r="P174" i="47"/>
  <c r="Q174" i="47"/>
  <c r="R174" i="47"/>
  <c r="S174" i="47"/>
  <c r="T174" i="47"/>
  <c r="U174" i="47"/>
  <c r="V174" i="47"/>
  <c r="W174" i="47"/>
  <c r="X174" i="47"/>
  <c r="C25" i="50" s="1"/>
  <c r="Y174" i="47"/>
  <c r="D25" i="50" s="1"/>
  <c r="Z174" i="47"/>
  <c r="E25" i="50" s="1"/>
  <c r="AA174" i="47"/>
  <c r="AB174" i="47"/>
  <c r="AJ38" i="47" s="1"/>
  <c r="G25" i="50" s="1"/>
  <c r="AC174" i="47"/>
  <c r="AD174" i="47"/>
  <c r="AE174" i="47"/>
  <c r="AF174" i="47"/>
  <c r="AG174" i="47"/>
  <c r="C175" i="47"/>
  <c r="D175" i="47"/>
  <c r="E175" i="47"/>
  <c r="F175" i="47"/>
  <c r="G175" i="47"/>
  <c r="H175" i="47"/>
  <c r="I175" i="47"/>
  <c r="J175" i="47"/>
  <c r="K175" i="47"/>
  <c r="L175" i="47"/>
  <c r="M175" i="47"/>
  <c r="N175" i="47"/>
  <c r="O175" i="47"/>
  <c r="P175" i="47"/>
  <c r="Q175" i="47"/>
  <c r="R175" i="47"/>
  <c r="S175" i="47"/>
  <c r="T175" i="47"/>
  <c r="U175" i="47"/>
  <c r="V175" i="47"/>
  <c r="W175" i="47"/>
  <c r="X175" i="47"/>
  <c r="Y175" i="47"/>
  <c r="Z175" i="47"/>
  <c r="AA175" i="47"/>
  <c r="AB175" i="47"/>
  <c r="AC175" i="47"/>
  <c r="AD175" i="47"/>
  <c r="AE175" i="47"/>
  <c r="AF175" i="47"/>
  <c r="AG175" i="47"/>
  <c r="C176" i="47"/>
  <c r="D176" i="47"/>
  <c r="E176" i="47"/>
  <c r="F176" i="47"/>
  <c r="G176" i="47"/>
  <c r="H176" i="47"/>
  <c r="I176" i="47"/>
  <c r="J176" i="47"/>
  <c r="K176" i="47"/>
  <c r="L176" i="47"/>
  <c r="M176" i="47"/>
  <c r="N176" i="47"/>
  <c r="O176" i="47"/>
  <c r="P176" i="47"/>
  <c r="Q176" i="47"/>
  <c r="R176" i="47"/>
  <c r="S176" i="47"/>
  <c r="T176" i="47"/>
  <c r="U176" i="47"/>
  <c r="V176" i="47"/>
  <c r="W176" i="47"/>
  <c r="X176" i="47"/>
  <c r="Y176" i="47"/>
  <c r="Z176" i="47"/>
  <c r="AA176" i="47"/>
  <c r="AB176" i="47"/>
  <c r="AC176" i="47"/>
  <c r="AD176" i="47"/>
  <c r="AE176" i="47"/>
  <c r="AF176" i="47"/>
  <c r="AG176" i="47"/>
  <c r="C177" i="47"/>
  <c r="D177" i="47"/>
  <c r="E177" i="47"/>
  <c r="F177" i="47"/>
  <c r="G177" i="47"/>
  <c r="H177" i="47"/>
  <c r="I177" i="47"/>
  <c r="J177" i="47"/>
  <c r="K177" i="47"/>
  <c r="L177" i="47"/>
  <c r="M177" i="47"/>
  <c r="N177" i="47"/>
  <c r="O177" i="47"/>
  <c r="P177" i="47"/>
  <c r="Q177" i="47"/>
  <c r="R177" i="47"/>
  <c r="S177" i="47"/>
  <c r="T177" i="47"/>
  <c r="U177" i="47"/>
  <c r="V177" i="47"/>
  <c r="W177" i="47"/>
  <c r="X177" i="47"/>
  <c r="C26" i="50" s="1"/>
  <c r="Y177" i="47"/>
  <c r="D26" i="50" s="1"/>
  <c r="Z177" i="47"/>
  <c r="E26" i="50" s="1"/>
  <c r="AA177" i="47"/>
  <c r="AB177" i="47"/>
  <c r="AJ39" i="47" s="1"/>
  <c r="G26" i="50" s="1"/>
  <c r="AC177" i="47"/>
  <c r="AD177" i="47"/>
  <c r="AE177" i="47"/>
  <c r="AF177" i="47"/>
  <c r="AG177" i="47"/>
  <c r="C178" i="47"/>
  <c r="D178" i="47"/>
  <c r="E178" i="47"/>
  <c r="F178" i="47"/>
  <c r="G178" i="47"/>
  <c r="H178" i="47"/>
  <c r="I178" i="47"/>
  <c r="J178" i="47"/>
  <c r="K178" i="47"/>
  <c r="L178" i="47"/>
  <c r="M178" i="47"/>
  <c r="N178" i="47"/>
  <c r="O178" i="47"/>
  <c r="P178" i="47"/>
  <c r="Q178" i="47"/>
  <c r="R178" i="47"/>
  <c r="S178" i="47"/>
  <c r="T178" i="47"/>
  <c r="U178" i="47"/>
  <c r="V178" i="47"/>
  <c r="W178" i="47"/>
  <c r="X178" i="47"/>
  <c r="Y178" i="47"/>
  <c r="Z178" i="47"/>
  <c r="AA178" i="47"/>
  <c r="AB178" i="47"/>
  <c r="AC178" i="47"/>
  <c r="AD178" i="47"/>
  <c r="AE178" i="47"/>
  <c r="AF178" i="47"/>
  <c r="AG178" i="47"/>
  <c r="C179" i="47"/>
  <c r="D179" i="47"/>
  <c r="E179" i="47"/>
  <c r="F179" i="47"/>
  <c r="G179" i="47"/>
  <c r="H179" i="47"/>
  <c r="I179" i="47"/>
  <c r="J179" i="47"/>
  <c r="K179" i="47"/>
  <c r="L179" i="47"/>
  <c r="M179" i="47"/>
  <c r="N179" i="47"/>
  <c r="O179" i="47"/>
  <c r="P179" i="47"/>
  <c r="Q179" i="47"/>
  <c r="R179" i="47"/>
  <c r="S179" i="47"/>
  <c r="T179" i="47"/>
  <c r="U179" i="47"/>
  <c r="V179" i="47"/>
  <c r="W179" i="47"/>
  <c r="X179" i="47"/>
  <c r="Y179" i="47"/>
  <c r="Z179" i="47"/>
  <c r="AA179" i="47"/>
  <c r="AB179" i="47"/>
  <c r="AC179" i="47"/>
  <c r="AD179" i="47"/>
  <c r="AE179" i="47"/>
  <c r="AF179" i="47"/>
  <c r="AG179" i="47"/>
  <c r="C180" i="47"/>
  <c r="D180" i="47"/>
  <c r="E180" i="47"/>
  <c r="F180" i="47"/>
  <c r="G180" i="47"/>
  <c r="H180" i="47"/>
  <c r="I180" i="47"/>
  <c r="J180" i="47"/>
  <c r="K180" i="47"/>
  <c r="L180" i="47"/>
  <c r="M180" i="47"/>
  <c r="N180" i="47"/>
  <c r="O180" i="47"/>
  <c r="P180" i="47"/>
  <c r="Q180" i="47"/>
  <c r="R180" i="47"/>
  <c r="S180" i="47"/>
  <c r="T180" i="47"/>
  <c r="U180" i="47"/>
  <c r="V180" i="47"/>
  <c r="W180" i="47"/>
  <c r="X180" i="47"/>
  <c r="C27" i="50" s="1"/>
  <c r="Y180" i="47"/>
  <c r="D27" i="50" s="1"/>
  <c r="Z180" i="47"/>
  <c r="E27" i="50" s="1"/>
  <c r="AA180" i="47"/>
  <c r="AB180" i="47"/>
  <c r="AJ40" i="47" s="1"/>
  <c r="G27" i="50" s="1"/>
  <c r="AC180" i="47"/>
  <c r="AD180" i="47"/>
  <c r="AE180" i="47"/>
  <c r="AF180" i="47"/>
  <c r="AG180" i="47"/>
  <c r="C181" i="47"/>
  <c r="D181" i="47"/>
  <c r="E181" i="47"/>
  <c r="F181" i="47"/>
  <c r="G181" i="47"/>
  <c r="H181" i="47"/>
  <c r="I181" i="47"/>
  <c r="J181" i="47"/>
  <c r="K181" i="47"/>
  <c r="L181" i="47"/>
  <c r="M181" i="47"/>
  <c r="N181" i="47"/>
  <c r="O181" i="47"/>
  <c r="P181" i="47"/>
  <c r="Q181" i="47"/>
  <c r="R181" i="47"/>
  <c r="S181" i="47"/>
  <c r="T181" i="47"/>
  <c r="U181" i="47"/>
  <c r="V181" i="47"/>
  <c r="W181" i="47"/>
  <c r="X181" i="47"/>
  <c r="Y181" i="47"/>
  <c r="Z181" i="47"/>
  <c r="AA181" i="47"/>
  <c r="AB181" i="47"/>
  <c r="AC181" i="47"/>
  <c r="AD181" i="47"/>
  <c r="AE181" i="47"/>
  <c r="AF181" i="47"/>
  <c r="AG181" i="47"/>
  <c r="C182" i="47"/>
  <c r="D182" i="47"/>
  <c r="E182" i="47"/>
  <c r="F182" i="47"/>
  <c r="G182" i="47"/>
  <c r="H182" i="47"/>
  <c r="I182" i="47"/>
  <c r="J182" i="47"/>
  <c r="K182" i="47"/>
  <c r="L182" i="47"/>
  <c r="M182" i="47"/>
  <c r="N182" i="47"/>
  <c r="O182" i="47"/>
  <c r="P182" i="47"/>
  <c r="Q182" i="47"/>
  <c r="R182" i="47"/>
  <c r="S182" i="47"/>
  <c r="T182" i="47"/>
  <c r="U182" i="47"/>
  <c r="V182" i="47"/>
  <c r="W182" i="47"/>
  <c r="X182" i="47"/>
  <c r="Y182" i="47"/>
  <c r="Z182" i="47"/>
  <c r="AA182" i="47"/>
  <c r="AB182" i="47"/>
  <c r="AC182" i="47"/>
  <c r="AD182" i="47"/>
  <c r="AE182" i="47"/>
  <c r="AF182" i="47"/>
  <c r="AG182" i="47"/>
  <c r="C183" i="47"/>
  <c r="D183" i="47"/>
  <c r="E183" i="47"/>
  <c r="F183" i="47"/>
  <c r="G183" i="47"/>
  <c r="H183" i="47"/>
  <c r="I183" i="47"/>
  <c r="J183" i="47"/>
  <c r="K183" i="47"/>
  <c r="L183" i="47"/>
  <c r="M183" i="47"/>
  <c r="N183" i="47"/>
  <c r="O183" i="47"/>
  <c r="P183" i="47"/>
  <c r="Q183" i="47"/>
  <c r="R183" i="47"/>
  <c r="S183" i="47"/>
  <c r="T183" i="47"/>
  <c r="U183" i="47"/>
  <c r="V183" i="47"/>
  <c r="W183" i="47"/>
  <c r="X183" i="47"/>
  <c r="C28" i="50" s="1"/>
  <c r="Y183" i="47"/>
  <c r="D28" i="50" s="1"/>
  <c r="Z183" i="47"/>
  <c r="E28" i="50" s="1"/>
  <c r="AA183" i="47"/>
  <c r="AB183" i="47"/>
  <c r="AJ41" i="47" s="1"/>
  <c r="G28" i="50" s="1"/>
  <c r="AC183" i="47"/>
  <c r="AD183" i="47"/>
  <c r="AE183" i="47"/>
  <c r="AF183" i="47"/>
  <c r="AG183" i="47"/>
  <c r="C184" i="47"/>
  <c r="D184" i="47"/>
  <c r="E184" i="47"/>
  <c r="F184" i="47"/>
  <c r="G184" i="47"/>
  <c r="H184" i="47"/>
  <c r="I184" i="47"/>
  <c r="J184" i="47"/>
  <c r="K184" i="47"/>
  <c r="L184" i="47"/>
  <c r="M184" i="47"/>
  <c r="N184" i="47"/>
  <c r="O184" i="47"/>
  <c r="P184" i="47"/>
  <c r="Q184" i="47"/>
  <c r="R184" i="47"/>
  <c r="S184" i="47"/>
  <c r="T184" i="47"/>
  <c r="U184" i="47"/>
  <c r="V184" i="47"/>
  <c r="W184" i="47"/>
  <c r="X184" i="47"/>
  <c r="Y184" i="47"/>
  <c r="Z184" i="47"/>
  <c r="AA184" i="47"/>
  <c r="AB184" i="47"/>
  <c r="AC184" i="47"/>
  <c r="AD184" i="47"/>
  <c r="AE184" i="47"/>
  <c r="AF184" i="47"/>
  <c r="AG184" i="47"/>
  <c r="C185" i="47"/>
  <c r="D185" i="47"/>
  <c r="E185" i="47"/>
  <c r="F185" i="47"/>
  <c r="G185" i="47"/>
  <c r="H185" i="47"/>
  <c r="I185" i="47"/>
  <c r="J185" i="47"/>
  <c r="K185" i="47"/>
  <c r="L185" i="47"/>
  <c r="M185" i="47"/>
  <c r="N185" i="47"/>
  <c r="O185" i="47"/>
  <c r="P185" i="47"/>
  <c r="Q185" i="47"/>
  <c r="R185" i="47"/>
  <c r="S185" i="47"/>
  <c r="T185" i="47"/>
  <c r="U185" i="47"/>
  <c r="V185" i="47"/>
  <c r="W185" i="47"/>
  <c r="X185" i="47"/>
  <c r="Y185" i="47"/>
  <c r="Z185" i="47"/>
  <c r="AA185" i="47"/>
  <c r="AB185" i="47"/>
  <c r="AC185" i="47"/>
  <c r="AD185" i="47"/>
  <c r="AE185" i="47"/>
  <c r="AF185" i="47"/>
  <c r="AG185" i="47"/>
  <c r="C186" i="47"/>
  <c r="D186" i="47"/>
  <c r="E186" i="47"/>
  <c r="F186" i="47"/>
  <c r="G186" i="47"/>
  <c r="H186" i="47"/>
  <c r="I186" i="47"/>
  <c r="J186" i="47"/>
  <c r="K186" i="47"/>
  <c r="L186" i="47"/>
  <c r="M186" i="47"/>
  <c r="N186" i="47"/>
  <c r="O186" i="47"/>
  <c r="P186" i="47"/>
  <c r="Q186" i="47"/>
  <c r="R186" i="47"/>
  <c r="S186" i="47"/>
  <c r="T186" i="47"/>
  <c r="U186" i="47"/>
  <c r="V186" i="47"/>
  <c r="W186" i="47"/>
  <c r="X186" i="47"/>
  <c r="Y186" i="47"/>
  <c r="Z186" i="47"/>
  <c r="AA186" i="47"/>
  <c r="AB186" i="47"/>
  <c r="AC186" i="47"/>
  <c r="AD186" i="47"/>
  <c r="AE186" i="47"/>
  <c r="AF186" i="47"/>
  <c r="AG186" i="47"/>
  <c r="C187" i="47"/>
  <c r="D187" i="47"/>
  <c r="E187" i="47"/>
  <c r="F187" i="47"/>
  <c r="G187" i="47"/>
  <c r="H187" i="47"/>
  <c r="I187" i="47"/>
  <c r="J187" i="47"/>
  <c r="K187" i="47"/>
  <c r="L187" i="47"/>
  <c r="M187" i="47"/>
  <c r="N187" i="47"/>
  <c r="O187" i="47"/>
  <c r="P187" i="47"/>
  <c r="Q187" i="47"/>
  <c r="R187" i="47"/>
  <c r="S187" i="47"/>
  <c r="T187" i="47"/>
  <c r="U187" i="47"/>
  <c r="V187" i="47"/>
  <c r="W187" i="47"/>
  <c r="X187" i="47"/>
  <c r="C29" i="50" s="1"/>
  <c r="Y187" i="47"/>
  <c r="D29" i="50" s="1"/>
  <c r="Z187" i="47"/>
  <c r="E29" i="50" s="1"/>
  <c r="AA187" i="47"/>
  <c r="AB187" i="47"/>
  <c r="AJ42" i="47" s="1"/>
  <c r="G29" i="50" s="1"/>
  <c r="AC187" i="47"/>
  <c r="AD187" i="47"/>
  <c r="AE187" i="47"/>
  <c r="AF187" i="47"/>
  <c r="AG187" i="47"/>
  <c r="C188" i="47"/>
  <c r="D188" i="47"/>
  <c r="E188" i="47"/>
  <c r="F188" i="47"/>
  <c r="G188" i="47"/>
  <c r="H188" i="47"/>
  <c r="I188" i="47"/>
  <c r="J188" i="47"/>
  <c r="K188" i="47"/>
  <c r="L188" i="47"/>
  <c r="M188" i="47"/>
  <c r="N188" i="47"/>
  <c r="O188" i="47"/>
  <c r="P188" i="47"/>
  <c r="Q188" i="47"/>
  <c r="R188" i="47"/>
  <c r="S188" i="47"/>
  <c r="T188" i="47"/>
  <c r="U188" i="47"/>
  <c r="V188" i="47"/>
  <c r="W188" i="47"/>
  <c r="X188" i="47"/>
  <c r="Y188" i="47"/>
  <c r="Z188" i="47"/>
  <c r="AA188" i="47"/>
  <c r="AB188" i="47"/>
  <c r="AC188" i="47"/>
  <c r="AD188" i="47"/>
  <c r="AE188" i="47"/>
  <c r="AF188" i="47"/>
  <c r="AG188" i="47"/>
  <c r="C189" i="47"/>
  <c r="D189" i="47"/>
  <c r="E189" i="47"/>
  <c r="F189" i="47"/>
  <c r="G189" i="47"/>
  <c r="H189" i="47"/>
  <c r="I189" i="47"/>
  <c r="J189" i="47"/>
  <c r="K189" i="47"/>
  <c r="L189" i="47"/>
  <c r="M189" i="47"/>
  <c r="N189" i="47"/>
  <c r="O189" i="47"/>
  <c r="P189" i="47"/>
  <c r="Q189" i="47"/>
  <c r="R189" i="47"/>
  <c r="S189" i="47"/>
  <c r="T189" i="47"/>
  <c r="U189" i="47"/>
  <c r="V189" i="47"/>
  <c r="W189" i="47"/>
  <c r="X189" i="47"/>
  <c r="Y189" i="47"/>
  <c r="Z189" i="47"/>
  <c r="AA189" i="47"/>
  <c r="AB189" i="47"/>
  <c r="AC189" i="47"/>
  <c r="AD189" i="47"/>
  <c r="AE189" i="47"/>
  <c r="AF189" i="47"/>
  <c r="AG189" i="47"/>
  <c r="C190" i="47"/>
  <c r="D190" i="47"/>
  <c r="E190" i="47"/>
  <c r="F190" i="47"/>
  <c r="G190" i="47"/>
  <c r="H190" i="47"/>
  <c r="I190" i="47"/>
  <c r="J190" i="47"/>
  <c r="K190" i="47"/>
  <c r="L190" i="47"/>
  <c r="M190" i="47"/>
  <c r="N190" i="47"/>
  <c r="O190" i="47"/>
  <c r="P190" i="47"/>
  <c r="Q190" i="47"/>
  <c r="R190" i="47"/>
  <c r="S190" i="47"/>
  <c r="T190" i="47"/>
  <c r="U190" i="47"/>
  <c r="V190" i="47"/>
  <c r="W190" i="47"/>
  <c r="X190" i="47"/>
  <c r="Y190" i="47"/>
  <c r="Z190" i="47"/>
  <c r="AA190" i="47"/>
  <c r="AB190" i="47"/>
  <c r="AC190" i="47"/>
  <c r="AD190" i="47"/>
  <c r="AE190" i="47"/>
  <c r="AF190" i="47"/>
  <c r="AG190" i="47"/>
  <c r="C191" i="47"/>
  <c r="D191" i="47"/>
  <c r="E191" i="47"/>
  <c r="F191" i="47"/>
  <c r="G191" i="47"/>
  <c r="H191" i="47"/>
  <c r="I191" i="47"/>
  <c r="J191" i="47"/>
  <c r="K191" i="47"/>
  <c r="L191" i="47"/>
  <c r="M191" i="47"/>
  <c r="N191" i="47"/>
  <c r="O191" i="47"/>
  <c r="P191" i="47"/>
  <c r="Q191" i="47"/>
  <c r="R191" i="47"/>
  <c r="S191" i="47"/>
  <c r="T191" i="47"/>
  <c r="U191" i="47"/>
  <c r="V191" i="47"/>
  <c r="W191" i="47"/>
  <c r="X191" i="47"/>
  <c r="Y191" i="47"/>
  <c r="Z191" i="47"/>
  <c r="AA191" i="47"/>
  <c r="AB191" i="47"/>
  <c r="AC191" i="47"/>
  <c r="AD191" i="47"/>
  <c r="AE191" i="47"/>
  <c r="AF191" i="47"/>
  <c r="AG191" i="47"/>
  <c r="C192" i="47"/>
  <c r="D192" i="47"/>
  <c r="E192" i="47"/>
  <c r="F192" i="47"/>
  <c r="G192" i="47"/>
  <c r="H192" i="47"/>
  <c r="I192" i="47"/>
  <c r="J192" i="47"/>
  <c r="K192" i="47"/>
  <c r="L192" i="47"/>
  <c r="M192" i="47"/>
  <c r="N192" i="47"/>
  <c r="O192" i="47"/>
  <c r="P192" i="47"/>
  <c r="Q192" i="47"/>
  <c r="R192" i="47"/>
  <c r="S192" i="47"/>
  <c r="T192" i="47"/>
  <c r="U192" i="47"/>
  <c r="V192" i="47"/>
  <c r="W192" i="47"/>
  <c r="X192" i="47"/>
  <c r="C30" i="50" s="1"/>
  <c r="Y192" i="47"/>
  <c r="D30" i="50" s="1"/>
  <c r="Z192" i="47"/>
  <c r="E30" i="50" s="1"/>
  <c r="AA192" i="47"/>
  <c r="AB192" i="47"/>
  <c r="AJ43" i="47" s="1"/>
  <c r="G30" i="50" s="1"/>
  <c r="AC192" i="47"/>
  <c r="AD192" i="47"/>
  <c r="AE192" i="47"/>
  <c r="AF192" i="47"/>
  <c r="AG192" i="47"/>
  <c r="C193" i="47"/>
  <c r="D193" i="47"/>
  <c r="E193" i="47"/>
  <c r="F193" i="47"/>
  <c r="G193" i="47"/>
  <c r="H193" i="47"/>
  <c r="I193" i="47"/>
  <c r="J193" i="47"/>
  <c r="K193" i="47"/>
  <c r="L193" i="47"/>
  <c r="M193" i="47"/>
  <c r="N193" i="47"/>
  <c r="O193" i="47"/>
  <c r="P193" i="47"/>
  <c r="Q193" i="47"/>
  <c r="R193" i="47"/>
  <c r="S193" i="47"/>
  <c r="T193" i="47"/>
  <c r="U193" i="47"/>
  <c r="V193" i="47"/>
  <c r="W193" i="47"/>
  <c r="X193" i="47"/>
  <c r="Y193" i="47"/>
  <c r="Z193" i="47"/>
  <c r="AA193" i="47"/>
  <c r="AB193" i="47"/>
  <c r="AC193" i="47"/>
  <c r="AD193" i="47"/>
  <c r="AE193" i="47"/>
  <c r="AF193" i="47"/>
  <c r="AG193" i="47"/>
  <c r="C194" i="47"/>
  <c r="D194" i="47"/>
  <c r="E194" i="47"/>
  <c r="F194" i="47"/>
  <c r="G194" i="47"/>
  <c r="H194" i="47"/>
  <c r="I194" i="47"/>
  <c r="J194" i="47"/>
  <c r="K194" i="47"/>
  <c r="L194" i="47"/>
  <c r="M194" i="47"/>
  <c r="N194" i="47"/>
  <c r="O194" i="47"/>
  <c r="P194" i="47"/>
  <c r="Q194" i="47"/>
  <c r="R194" i="47"/>
  <c r="S194" i="47"/>
  <c r="T194" i="47"/>
  <c r="U194" i="47"/>
  <c r="V194" i="47"/>
  <c r="W194" i="47"/>
  <c r="X194" i="47"/>
  <c r="Y194" i="47"/>
  <c r="Z194" i="47"/>
  <c r="AA194" i="47"/>
  <c r="AB194" i="47"/>
  <c r="AC194" i="47"/>
  <c r="AD194" i="47"/>
  <c r="AE194" i="47"/>
  <c r="AF194" i="47"/>
  <c r="AG194" i="47"/>
  <c r="C195" i="47"/>
  <c r="D195" i="47"/>
  <c r="E195" i="47"/>
  <c r="F195" i="47"/>
  <c r="G195" i="47"/>
  <c r="H195" i="47"/>
  <c r="I195" i="47"/>
  <c r="J195" i="47"/>
  <c r="K195" i="47"/>
  <c r="L195" i="47"/>
  <c r="M195" i="47"/>
  <c r="N195" i="47"/>
  <c r="O195" i="47"/>
  <c r="P195" i="47"/>
  <c r="Q195" i="47"/>
  <c r="R195" i="47"/>
  <c r="S195" i="47"/>
  <c r="T195" i="47"/>
  <c r="U195" i="47"/>
  <c r="V195" i="47"/>
  <c r="W195" i="47"/>
  <c r="X195" i="47"/>
  <c r="C31" i="50" s="1"/>
  <c r="Y195" i="47"/>
  <c r="D31" i="50" s="1"/>
  <c r="Z195" i="47"/>
  <c r="E31" i="50" s="1"/>
  <c r="AA195" i="47"/>
  <c r="AB195" i="47"/>
  <c r="AJ44" i="47" s="1"/>
  <c r="G31" i="50" s="1"/>
  <c r="AC195" i="47"/>
  <c r="AD195" i="47"/>
  <c r="AE195" i="47"/>
  <c r="AF195" i="47"/>
  <c r="AG195" i="47"/>
  <c r="C196" i="47"/>
  <c r="D196" i="47"/>
  <c r="E196" i="47"/>
  <c r="F196" i="47"/>
  <c r="G196" i="47"/>
  <c r="H196" i="47"/>
  <c r="I196" i="47"/>
  <c r="J196" i="47"/>
  <c r="K196" i="47"/>
  <c r="L196" i="47"/>
  <c r="M196" i="47"/>
  <c r="N196" i="47"/>
  <c r="O196" i="47"/>
  <c r="P196" i="47"/>
  <c r="Q196" i="47"/>
  <c r="R196" i="47"/>
  <c r="S196" i="47"/>
  <c r="T196" i="47"/>
  <c r="U196" i="47"/>
  <c r="V196" i="47"/>
  <c r="W196" i="47"/>
  <c r="X196" i="47"/>
  <c r="Y196" i="47"/>
  <c r="Z196" i="47"/>
  <c r="AA196" i="47"/>
  <c r="AB196" i="47"/>
  <c r="AC196" i="47"/>
  <c r="AD196" i="47"/>
  <c r="AE196" i="47"/>
  <c r="AF196" i="47"/>
  <c r="AG196" i="47"/>
  <c r="C197" i="47"/>
  <c r="D197" i="47"/>
  <c r="E197" i="47"/>
  <c r="F197" i="47"/>
  <c r="G197" i="47"/>
  <c r="H197" i="47"/>
  <c r="I197" i="47"/>
  <c r="J197" i="47"/>
  <c r="K197" i="47"/>
  <c r="L197" i="47"/>
  <c r="M197" i="47"/>
  <c r="N197" i="47"/>
  <c r="O197" i="47"/>
  <c r="P197" i="47"/>
  <c r="Q197" i="47"/>
  <c r="R197" i="47"/>
  <c r="S197" i="47"/>
  <c r="T197" i="47"/>
  <c r="U197" i="47"/>
  <c r="V197" i="47"/>
  <c r="W197" i="47"/>
  <c r="X197" i="47"/>
  <c r="Y197" i="47"/>
  <c r="Z197" i="47"/>
  <c r="AA197" i="47"/>
  <c r="AB197" i="47"/>
  <c r="AC197" i="47"/>
  <c r="AD197" i="47"/>
  <c r="AE197" i="47"/>
  <c r="AF197" i="47"/>
  <c r="AG197" i="47"/>
  <c r="C198" i="47"/>
  <c r="D198" i="47"/>
  <c r="E198" i="47"/>
  <c r="F198" i="47"/>
  <c r="G198" i="47"/>
  <c r="H198" i="47"/>
  <c r="I198" i="47"/>
  <c r="J198" i="47"/>
  <c r="K198" i="47"/>
  <c r="L198" i="47"/>
  <c r="M198" i="47"/>
  <c r="N198" i="47"/>
  <c r="O198" i="47"/>
  <c r="P198" i="47"/>
  <c r="Q198" i="47"/>
  <c r="R198" i="47"/>
  <c r="S198" i="47"/>
  <c r="T198" i="47"/>
  <c r="U198" i="47"/>
  <c r="V198" i="47"/>
  <c r="W198" i="47"/>
  <c r="X198" i="47"/>
  <c r="Y198" i="47"/>
  <c r="Z198" i="47"/>
  <c r="AA198" i="47"/>
  <c r="AB198" i="47"/>
  <c r="AC198" i="47"/>
  <c r="AD198" i="47"/>
  <c r="AE198" i="47"/>
  <c r="AF198" i="47"/>
  <c r="AG198" i="47"/>
  <c r="C199" i="47"/>
  <c r="D199" i="47"/>
  <c r="E199" i="47"/>
  <c r="F199" i="47"/>
  <c r="G199" i="47"/>
  <c r="H199" i="47"/>
  <c r="I199" i="47"/>
  <c r="J199" i="47"/>
  <c r="K199" i="47"/>
  <c r="L199" i="47"/>
  <c r="M199" i="47"/>
  <c r="N199" i="47"/>
  <c r="O199" i="47"/>
  <c r="P199" i="47"/>
  <c r="Q199" i="47"/>
  <c r="R199" i="47"/>
  <c r="S199" i="47"/>
  <c r="T199" i="47"/>
  <c r="U199" i="47"/>
  <c r="V199" i="47"/>
  <c r="W199" i="47"/>
  <c r="X199" i="47"/>
  <c r="Y199" i="47"/>
  <c r="Z199" i="47"/>
  <c r="AA199" i="47"/>
  <c r="AB199" i="47"/>
  <c r="AC199" i="47"/>
  <c r="AD199" i="47"/>
  <c r="AE199" i="47"/>
  <c r="AF199" i="47"/>
  <c r="AG199" i="47"/>
  <c r="C200" i="47"/>
  <c r="D200" i="47"/>
  <c r="E200" i="47"/>
  <c r="F200" i="47"/>
  <c r="G200" i="47"/>
  <c r="H200" i="47"/>
  <c r="I200" i="47"/>
  <c r="J200" i="47"/>
  <c r="K200" i="47"/>
  <c r="L200" i="47"/>
  <c r="M200" i="47"/>
  <c r="N200" i="47"/>
  <c r="O200" i="47"/>
  <c r="P200" i="47"/>
  <c r="Q200" i="47"/>
  <c r="R200" i="47"/>
  <c r="S200" i="47"/>
  <c r="T200" i="47"/>
  <c r="U200" i="47"/>
  <c r="V200" i="47"/>
  <c r="W200" i="47"/>
  <c r="X200" i="47"/>
  <c r="C32" i="50" s="1"/>
  <c r="Y200" i="47"/>
  <c r="D32" i="50" s="1"/>
  <c r="Z200" i="47"/>
  <c r="E32" i="50" s="1"/>
  <c r="AA200" i="47"/>
  <c r="AB200" i="47"/>
  <c r="AJ45" i="47" s="1"/>
  <c r="G32" i="50" s="1"/>
  <c r="AC200" i="47"/>
  <c r="AD200" i="47"/>
  <c r="AE200" i="47"/>
  <c r="AF200" i="47"/>
  <c r="AG200" i="47"/>
  <c r="C201" i="47"/>
  <c r="D201" i="47"/>
  <c r="E201" i="47"/>
  <c r="F201" i="47"/>
  <c r="G201" i="47"/>
  <c r="H201" i="47"/>
  <c r="I201" i="47"/>
  <c r="J201" i="47"/>
  <c r="K201" i="47"/>
  <c r="L201" i="47"/>
  <c r="M201" i="47"/>
  <c r="N201" i="47"/>
  <c r="O201" i="47"/>
  <c r="P201" i="47"/>
  <c r="Q201" i="47"/>
  <c r="R201" i="47"/>
  <c r="S201" i="47"/>
  <c r="T201" i="47"/>
  <c r="U201" i="47"/>
  <c r="V201" i="47"/>
  <c r="W201" i="47"/>
  <c r="X201" i="47"/>
  <c r="Y201" i="47"/>
  <c r="Z201" i="47"/>
  <c r="AA201" i="47"/>
  <c r="AB201" i="47"/>
  <c r="AC201" i="47"/>
  <c r="AD201" i="47"/>
  <c r="AE201" i="47"/>
  <c r="AF201" i="47"/>
  <c r="AG201" i="47"/>
  <c r="C202" i="47"/>
  <c r="D202" i="47"/>
  <c r="E202" i="47"/>
  <c r="F202" i="47"/>
  <c r="G202" i="47"/>
  <c r="H202" i="47"/>
  <c r="I202" i="47"/>
  <c r="J202" i="47"/>
  <c r="K202" i="47"/>
  <c r="L202" i="47"/>
  <c r="M202" i="47"/>
  <c r="N202" i="47"/>
  <c r="O202" i="47"/>
  <c r="P202" i="47"/>
  <c r="Q202" i="47"/>
  <c r="R202" i="47"/>
  <c r="S202" i="47"/>
  <c r="T202" i="47"/>
  <c r="U202" i="47"/>
  <c r="V202" i="47"/>
  <c r="W202" i="47"/>
  <c r="X202" i="47"/>
  <c r="Y202" i="47"/>
  <c r="Z202" i="47"/>
  <c r="AA202" i="47"/>
  <c r="AB202" i="47"/>
  <c r="AC202" i="47"/>
  <c r="AD202" i="47"/>
  <c r="AE202" i="47"/>
  <c r="AF202" i="47"/>
  <c r="AG202" i="47"/>
  <c r="C203" i="47"/>
  <c r="D203" i="47"/>
  <c r="E203" i="47"/>
  <c r="F203" i="47"/>
  <c r="G203" i="47"/>
  <c r="H203" i="47"/>
  <c r="I203" i="47"/>
  <c r="J203" i="47"/>
  <c r="K203" i="47"/>
  <c r="L203" i="47"/>
  <c r="M203" i="47"/>
  <c r="N203" i="47"/>
  <c r="O203" i="47"/>
  <c r="P203" i="47"/>
  <c r="Q203" i="47"/>
  <c r="R203" i="47"/>
  <c r="S203" i="47"/>
  <c r="T203" i="47"/>
  <c r="U203" i="47"/>
  <c r="V203" i="47"/>
  <c r="W203" i="47"/>
  <c r="X203" i="47"/>
  <c r="C33" i="50" s="1"/>
  <c r="Y203" i="47"/>
  <c r="D33" i="50" s="1"/>
  <c r="Z203" i="47"/>
  <c r="E33" i="50" s="1"/>
  <c r="AA203" i="47"/>
  <c r="AB203" i="47"/>
  <c r="AJ46" i="47" s="1"/>
  <c r="G33" i="50" s="1"/>
  <c r="AC203" i="47"/>
  <c r="AD203" i="47"/>
  <c r="AE203" i="47"/>
  <c r="AF203" i="47"/>
  <c r="AG203" i="47"/>
  <c r="C204" i="47"/>
  <c r="D204" i="47"/>
  <c r="E204" i="47"/>
  <c r="F204" i="47"/>
  <c r="G204" i="47"/>
  <c r="H204" i="47"/>
  <c r="I204" i="47"/>
  <c r="J204" i="47"/>
  <c r="K204" i="47"/>
  <c r="L204" i="47"/>
  <c r="M204" i="47"/>
  <c r="N204" i="47"/>
  <c r="O204" i="47"/>
  <c r="P204" i="47"/>
  <c r="Q204" i="47"/>
  <c r="R204" i="47"/>
  <c r="S204" i="47"/>
  <c r="T204" i="47"/>
  <c r="U204" i="47"/>
  <c r="V204" i="47"/>
  <c r="W204" i="47"/>
  <c r="X204" i="47"/>
  <c r="Y204" i="47"/>
  <c r="Z204" i="47"/>
  <c r="AA204" i="47"/>
  <c r="AB204" i="47"/>
  <c r="AC204" i="47"/>
  <c r="AD204" i="47"/>
  <c r="AE204" i="47"/>
  <c r="AF204" i="47"/>
  <c r="AG204" i="47"/>
  <c r="C205" i="47"/>
  <c r="D205" i="47"/>
  <c r="E205" i="47"/>
  <c r="F205" i="47"/>
  <c r="G205" i="47"/>
  <c r="H205" i="47"/>
  <c r="I205" i="47"/>
  <c r="J205" i="47"/>
  <c r="K205" i="47"/>
  <c r="L205" i="47"/>
  <c r="M205" i="47"/>
  <c r="N205" i="47"/>
  <c r="O205" i="47"/>
  <c r="P205" i="47"/>
  <c r="Q205" i="47"/>
  <c r="R205" i="47"/>
  <c r="S205" i="47"/>
  <c r="T205" i="47"/>
  <c r="U205" i="47"/>
  <c r="V205" i="47"/>
  <c r="W205" i="47"/>
  <c r="X205" i="47"/>
  <c r="Y205" i="47"/>
  <c r="Z205" i="47"/>
  <c r="AA205" i="47"/>
  <c r="AB205" i="47"/>
  <c r="AC205" i="47"/>
  <c r="AD205" i="47"/>
  <c r="AE205" i="47"/>
  <c r="AF205" i="47"/>
  <c r="AG205" i="47"/>
  <c r="C206" i="47"/>
  <c r="D206" i="47"/>
  <c r="E206" i="47"/>
  <c r="F206" i="47"/>
  <c r="G206" i="47"/>
  <c r="H206" i="47"/>
  <c r="I206" i="47"/>
  <c r="J206" i="47"/>
  <c r="K206" i="47"/>
  <c r="L206" i="47"/>
  <c r="M206" i="47"/>
  <c r="N206" i="47"/>
  <c r="O206" i="47"/>
  <c r="P206" i="47"/>
  <c r="Q206" i="47"/>
  <c r="R206" i="47"/>
  <c r="S206" i="47"/>
  <c r="T206" i="47"/>
  <c r="U206" i="47"/>
  <c r="V206" i="47"/>
  <c r="W206" i="47"/>
  <c r="X206" i="47"/>
  <c r="Y206" i="47"/>
  <c r="Z206" i="47"/>
  <c r="AA206" i="47"/>
  <c r="AB206" i="47"/>
  <c r="AC206" i="47"/>
  <c r="AD206" i="47"/>
  <c r="AE206" i="47"/>
  <c r="AF206" i="47"/>
  <c r="AG206" i="47"/>
  <c r="C207" i="47"/>
  <c r="D207" i="47"/>
  <c r="E207" i="47"/>
  <c r="F207" i="47"/>
  <c r="G207" i="47"/>
  <c r="H207" i="47"/>
  <c r="I207" i="47"/>
  <c r="J207" i="47"/>
  <c r="K207" i="47"/>
  <c r="L207" i="47"/>
  <c r="M207" i="47"/>
  <c r="N207" i="47"/>
  <c r="O207" i="47"/>
  <c r="P207" i="47"/>
  <c r="Q207" i="47"/>
  <c r="R207" i="47"/>
  <c r="S207" i="47"/>
  <c r="T207" i="47"/>
  <c r="U207" i="47"/>
  <c r="V207" i="47"/>
  <c r="W207" i="47"/>
  <c r="X207" i="47"/>
  <c r="Y207" i="47"/>
  <c r="Z207" i="47"/>
  <c r="AA207" i="47"/>
  <c r="AB207" i="47"/>
  <c r="AC207" i="47"/>
  <c r="AD207" i="47"/>
  <c r="AE207" i="47"/>
  <c r="AF207" i="47"/>
  <c r="AG207" i="47"/>
  <c r="C208" i="47"/>
  <c r="D208" i="47"/>
  <c r="E208" i="47"/>
  <c r="F208" i="47"/>
  <c r="G208" i="47"/>
  <c r="H208" i="47"/>
  <c r="I208" i="47"/>
  <c r="J208" i="47"/>
  <c r="K208" i="47"/>
  <c r="L208" i="47"/>
  <c r="M208" i="47"/>
  <c r="N208" i="47"/>
  <c r="O208" i="47"/>
  <c r="P208" i="47"/>
  <c r="Q208" i="47"/>
  <c r="R208" i="47"/>
  <c r="S208" i="47"/>
  <c r="T208" i="47"/>
  <c r="U208" i="47"/>
  <c r="V208" i="47"/>
  <c r="W208" i="47"/>
  <c r="X208" i="47"/>
  <c r="Y208" i="47"/>
  <c r="Z208" i="47"/>
  <c r="AA208" i="47"/>
  <c r="AB208" i="47"/>
  <c r="AC208" i="47"/>
  <c r="AD208" i="47"/>
  <c r="AE208" i="47"/>
  <c r="AF208" i="47"/>
  <c r="AG208" i="47"/>
  <c r="C209" i="47"/>
  <c r="D209" i="47"/>
  <c r="E209" i="47"/>
  <c r="F209" i="47"/>
  <c r="G209" i="47"/>
  <c r="H209" i="47"/>
  <c r="I209" i="47"/>
  <c r="J209" i="47"/>
  <c r="K209" i="47"/>
  <c r="L209" i="47"/>
  <c r="M209" i="47"/>
  <c r="N209" i="47"/>
  <c r="O209" i="47"/>
  <c r="P209" i="47"/>
  <c r="Q209" i="47"/>
  <c r="R209" i="47"/>
  <c r="S209" i="47"/>
  <c r="T209" i="47"/>
  <c r="U209" i="47"/>
  <c r="V209" i="47"/>
  <c r="W209" i="47"/>
  <c r="X209" i="47"/>
  <c r="C34" i="50" s="1"/>
  <c r="Y209" i="47"/>
  <c r="D34" i="50" s="1"/>
  <c r="Z209" i="47"/>
  <c r="E34" i="50" s="1"/>
  <c r="AA209" i="47"/>
  <c r="AB209" i="47"/>
  <c r="AJ47" i="47" s="1"/>
  <c r="G34" i="50" s="1"/>
  <c r="AC209" i="47"/>
  <c r="AD209" i="47"/>
  <c r="AE209" i="47"/>
  <c r="AF209" i="47"/>
  <c r="AG209" i="47"/>
  <c r="C210" i="47"/>
  <c r="D210" i="47"/>
  <c r="E210" i="47"/>
  <c r="F210" i="47"/>
  <c r="G210" i="47"/>
  <c r="H210" i="47"/>
  <c r="I210" i="47"/>
  <c r="J210" i="47"/>
  <c r="K210" i="47"/>
  <c r="L210" i="47"/>
  <c r="M210" i="47"/>
  <c r="N210" i="47"/>
  <c r="O210" i="47"/>
  <c r="P210" i="47"/>
  <c r="Q210" i="47"/>
  <c r="R210" i="47"/>
  <c r="S210" i="47"/>
  <c r="T210" i="47"/>
  <c r="U210" i="47"/>
  <c r="V210" i="47"/>
  <c r="W210" i="47"/>
  <c r="X210" i="47"/>
  <c r="Y210" i="47"/>
  <c r="Z210" i="47"/>
  <c r="AA210" i="47"/>
  <c r="AB210" i="47"/>
  <c r="AC210" i="47"/>
  <c r="AD210" i="47"/>
  <c r="AE210" i="47"/>
  <c r="AF210" i="47"/>
  <c r="AG210" i="47"/>
  <c r="C211" i="47"/>
  <c r="D211" i="47"/>
  <c r="E211" i="47"/>
  <c r="F211" i="47"/>
  <c r="G211" i="47"/>
  <c r="H211" i="47"/>
  <c r="I211" i="47"/>
  <c r="J211" i="47"/>
  <c r="K211" i="47"/>
  <c r="L211" i="47"/>
  <c r="M211" i="47"/>
  <c r="N211" i="47"/>
  <c r="O211" i="47"/>
  <c r="P211" i="47"/>
  <c r="Q211" i="47"/>
  <c r="R211" i="47"/>
  <c r="S211" i="47"/>
  <c r="T211" i="47"/>
  <c r="U211" i="47"/>
  <c r="V211" i="47"/>
  <c r="W211" i="47"/>
  <c r="X211" i="47"/>
  <c r="Y211" i="47"/>
  <c r="Z211" i="47"/>
  <c r="AA211" i="47"/>
  <c r="AB211" i="47"/>
  <c r="AC211" i="47"/>
  <c r="AD211" i="47"/>
  <c r="AE211" i="47"/>
  <c r="AF211" i="47"/>
  <c r="AG211" i="47"/>
  <c r="C212" i="47"/>
  <c r="D212" i="47"/>
  <c r="E212" i="47"/>
  <c r="F212" i="47"/>
  <c r="G212" i="47"/>
  <c r="H212" i="47"/>
  <c r="I212" i="47"/>
  <c r="J212" i="47"/>
  <c r="K212" i="47"/>
  <c r="L212" i="47"/>
  <c r="M212" i="47"/>
  <c r="N212" i="47"/>
  <c r="O212" i="47"/>
  <c r="P212" i="47"/>
  <c r="Q212" i="47"/>
  <c r="R212" i="47"/>
  <c r="S212" i="47"/>
  <c r="T212" i="47"/>
  <c r="U212" i="47"/>
  <c r="V212" i="47"/>
  <c r="W212" i="47"/>
  <c r="X212" i="47"/>
  <c r="Y212" i="47"/>
  <c r="Z212" i="47"/>
  <c r="AA212" i="47"/>
  <c r="AB212" i="47"/>
  <c r="AC212" i="47"/>
  <c r="AD212" i="47"/>
  <c r="AE212" i="47"/>
  <c r="AF212" i="47"/>
  <c r="AG212" i="47"/>
  <c r="C213" i="47"/>
  <c r="D213" i="47"/>
  <c r="E213" i="47"/>
  <c r="F213" i="47"/>
  <c r="G213" i="47"/>
  <c r="H213" i="47"/>
  <c r="I213" i="47"/>
  <c r="J213" i="47"/>
  <c r="K213" i="47"/>
  <c r="L213" i="47"/>
  <c r="M213" i="47"/>
  <c r="N213" i="47"/>
  <c r="O213" i="47"/>
  <c r="P213" i="47"/>
  <c r="Q213" i="47"/>
  <c r="R213" i="47"/>
  <c r="S213" i="47"/>
  <c r="T213" i="47"/>
  <c r="U213" i="47"/>
  <c r="V213" i="47"/>
  <c r="W213" i="47"/>
  <c r="X213" i="47"/>
  <c r="Y213" i="47"/>
  <c r="Z213" i="47"/>
  <c r="AA213" i="47"/>
  <c r="AB213" i="47"/>
  <c r="AC213" i="47"/>
  <c r="AD213" i="47"/>
  <c r="AE213" i="47"/>
  <c r="AF213" i="47"/>
  <c r="AG213" i="47"/>
  <c r="C214" i="47"/>
  <c r="D214" i="47"/>
  <c r="E214" i="47"/>
  <c r="F214" i="47"/>
  <c r="G214" i="47"/>
  <c r="H214" i="47"/>
  <c r="I214" i="47"/>
  <c r="J214" i="47"/>
  <c r="K214" i="47"/>
  <c r="L214" i="47"/>
  <c r="M214" i="47"/>
  <c r="N214" i="47"/>
  <c r="O214" i="47"/>
  <c r="P214" i="47"/>
  <c r="Q214" i="47"/>
  <c r="R214" i="47"/>
  <c r="S214" i="47"/>
  <c r="T214" i="47"/>
  <c r="U214" i="47"/>
  <c r="V214" i="47"/>
  <c r="W214" i="47"/>
  <c r="X214" i="47"/>
  <c r="C35" i="50" s="1"/>
  <c r="Y214" i="47"/>
  <c r="D35" i="50" s="1"/>
  <c r="Z214" i="47"/>
  <c r="E35" i="50" s="1"/>
  <c r="AA214" i="47"/>
  <c r="AB214" i="47"/>
  <c r="AJ48" i="47" s="1"/>
  <c r="G35" i="50" s="1"/>
  <c r="AC214" i="47"/>
  <c r="AD214" i="47"/>
  <c r="AE214" i="47"/>
  <c r="AF214" i="47"/>
  <c r="AG214" i="47"/>
  <c r="C215" i="47"/>
  <c r="D215" i="47"/>
  <c r="E215" i="47"/>
  <c r="F215" i="47"/>
  <c r="G215" i="47"/>
  <c r="H215" i="47"/>
  <c r="I215" i="47"/>
  <c r="J215" i="47"/>
  <c r="K215" i="47"/>
  <c r="L215" i="47"/>
  <c r="M215" i="47"/>
  <c r="N215" i="47"/>
  <c r="O215" i="47"/>
  <c r="P215" i="47"/>
  <c r="Q215" i="47"/>
  <c r="R215" i="47"/>
  <c r="S215" i="47"/>
  <c r="T215" i="47"/>
  <c r="U215" i="47"/>
  <c r="V215" i="47"/>
  <c r="W215" i="47"/>
  <c r="X215" i="47"/>
  <c r="Y215" i="47"/>
  <c r="Z215" i="47"/>
  <c r="AA215" i="47"/>
  <c r="AB215" i="47"/>
  <c r="AC215" i="47"/>
  <c r="AD215" i="47"/>
  <c r="AE215" i="47"/>
  <c r="AF215" i="47"/>
  <c r="AG215" i="47"/>
  <c r="C216" i="47"/>
  <c r="D216" i="47"/>
  <c r="E216" i="47"/>
  <c r="F216" i="47"/>
  <c r="G216" i="47"/>
  <c r="H216" i="47"/>
  <c r="I216" i="47"/>
  <c r="J216" i="47"/>
  <c r="K216" i="47"/>
  <c r="L216" i="47"/>
  <c r="M216" i="47"/>
  <c r="N216" i="47"/>
  <c r="O216" i="47"/>
  <c r="P216" i="47"/>
  <c r="Q216" i="47"/>
  <c r="R216" i="47"/>
  <c r="S216" i="47"/>
  <c r="T216" i="47"/>
  <c r="U216" i="47"/>
  <c r="V216" i="47"/>
  <c r="W216" i="47"/>
  <c r="X216" i="47"/>
  <c r="Y216" i="47"/>
  <c r="Z216" i="47"/>
  <c r="AA216" i="47"/>
  <c r="AB216" i="47"/>
  <c r="AC216" i="47"/>
  <c r="AD216" i="47"/>
  <c r="AE216" i="47"/>
  <c r="AF216" i="47"/>
  <c r="AG216" i="47"/>
  <c r="C217" i="47"/>
  <c r="D217" i="47"/>
  <c r="E217" i="47"/>
  <c r="F217" i="47"/>
  <c r="G217" i="47"/>
  <c r="H217" i="47"/>
  <c r="I217" i="47"/>
  <c r="J217" i="47"/>
  <c r="K217" i="47"/>
  <c r="L217" i="47"/>
  <c r="M217" i="47"/>
  <c r="N217" i="47"/>
  <c r="O217" i="47"/>
  <c r="P217" i="47"/>
  <c r="Q217" i="47"/>
  <c r="R217" i="47"/>
  <c r="S217" i="47"/>
  <c r="T217" i="47"/>
  <c r="U217" i="47"/>
  <c r="V217" i="47"/>
  <c r="W217" i="47"/>
  <c r="X217" i="47"/>
  <c r="Y217" i="47"/>
  <c r="Z217" i="47"/>
  <c r="AA217" i="47"/>
  <c r="AB217" i="47"/>
  <c r="AC217" i="47"/>
  <c r="AD217" i="47"/>
  <c r="AE217" i="47"/>
  <c r="AF217" i="47"/>
  <c r="AG217" i="47"/>
  <c r="C218" i="47"/>
  <c r="D218" i="47"/>
  <c r="E218" i="47"/>
  <c r="F218" i="47"/>
  <c r="G218" i="47"/>
  <c r="H218" i="47"/>
  <c r="I218" i="47"/>
  <c r="J218" i="47"/>
  <c r="K218" i="47"/>
  <c r="L218" i="47"/>
  <c r="M218" i="47"/>
  <c r="N218" i="47"/>
  <c r="O218" i="47"/>
  <c r="P218" i="47"/>
  <c r="Q218" i="47"/>
  <c r="R218" i="47"/>
  <c r="S218" i="47"/>
  <c r="T218" i="47"/>
  <c r="U218" i="47"/>
  <c r="V218" i="47"/>
  <c r="W218" i="47"/>
  <c r="X218" i="47"/>
  <c r="Y218" i="47"/>
  <c r="Z218" i="47"/>
  <c r="AA218" i="47"/>
  <c r="AB218" i="47"/>
  <c r="AC218" i="47"/>
  <c r="AD218" i="47"/>
  <c r="AE218" i="47"/>
  <c r="AF218" i="47"/>
  <c r="AG218" i="47"/>
  <c r="C219" i="47"/>
  <c r="D219" i="47"/>
  <c r="E219" i="47"/>
  <c r="F219" i="47"/>
  <c r="G219" i="47"/>
  <c r="H219" i="47"/>
  <c r="I219" i="47"/>
  <c r="J219" i="47"/>
  <c r="K219" i="47"/>
  <c r="L219" i="47"/>
  <c r="M219" i="47"/>
  <c r="N219" i="47"/>
  <c r="O219" i="47"/>
  <c r="P219" i="47"/>
  <c r="Q219" i="47"/>
  <c r="R219" i="47"/>
  <c r="S219" i="47"/>
  <c r="T219" i="47"/>
  <c r="U219" i="47"/>
  <c r="V219" i="47"/>
  <c r="W219" i="47"/>
  <c r="X219" i="47"/>
  <c r="Y219" i="47"/>
  <c r="Z219" i="47"/>
  <c r="AA219" i="47"/>
  <c r="AB219" i="47"/>
  <c r="AC219" i="47"/>
  <c r="AD219" i="47"/>
  <c r="AE219" i="47"/>
  <c r="AF219" i="47"/>
  <c r="AG219" i="47"/>
  <c r="C220" i="47"/>
  <c r="D220" i="47"/>
  <c r="E220" i="47"/>
  <c r="F220" i="47"/>
  <c r="G220" i="47"/>
  <c r="H220" i="47"/>
  <c r="I220" i="47"/>
  <c r="J220" i="47"/>
  <c r="K220" i="47"/>
  <c r="L220" i="47"/>
  <c r="M220" i="47"/>
  <c r="N220" i="47"/>
  <c r="O220" i="47"/>
  <c r="P220" i="47"/>
  <c r="Q220" i="47"/>
  <c r="R220" i="47"/>
  <c r="S220" i="47"/>
  <c r="T220" i="47"/>
  <c r="U220" i="47"/>
  <c r="V220" i="47"/>
  <c r="W220" i="47"/>
  <c r="X220" i="47"/>
  <c r="Y220" i="47"/>
  <c r="Z220" i="47"/>
  <c r="AA220" i="47"/>
  <c r="AB220" i="47"/>
  <c r="AC220" i="47"/>
  <c r="AD220" i="47"/>
  <c r="AE220" i="47"/>
  <c r="AF220" i="47"/>
  <c r="AG220" i="47"/>
  <c r="C221" i="47"/>
  <c r="D221" i="47"/>
  <c r="E221" i="47"/>
  <c r="F221" i="47"/>
  <c r="G221" i="47"/>
  <c r="H221" i="47"/>
  <c r="I221" i="47"/>
  <c r="J221" i="47"/>
  <c r="K221" i="47"/>
  <c r="L221" i="47"/>
  <c r="M221" i="47"/>
  <c r="N221" i="47"/>
  <c r="O221" i="47"/>
  <c r="P221" i="47"/>
  <c r="Q221" i="47"/>
  <c r="R221" i="47"/>
  <c r="S221" i="47"/>
  <c r="T221" i="47"/>
  <c r="U221" i="47"/>
  <c r="V221" i="47"/>
  <c r="W221" i="47"/>
  <c r="X221" i="47"/>
  <c r="Y221" i="47"/>
  <c r="Z221" i="47"/>
  <c r="AA221" i="47"/>
  <c r="AB221" i="47"/>
  <c r="AC221" i="47"/>
  <c r="AD221" i="47"/>
  <c r="AE221" i="47"/>
  <c r="AF221" i="47"/>
  <c r="AG221" i="47"/>
  <c r="C222" i="47"/>
  <c r="D222" i="47"/>
  <c r="E222" i="47"/>
  <c r="F222" i="47"/>
  <c r="G222" i="47"/>
  <c r="H222" i="47"/>
  <c r="I222" i="47"/>
  <c r="J222" i="47"/>
  <c r="K222" i="47"/>
  <c r="L222" i="47"/>
  <c r="M222" i="47"/>
  <c r="N222" i="47"/>
  <c r="O222" i="47"/>
  <c r="P222" i="47"/>
  <c r="Q222" i="47"/>
  <c r="R222" i="47"/>
  <c r="S222" i="47"/>
  <c r="T222" i="47"/>
  <c r="U222" i="47"/>
  <c r="V222" i="47"/>
  <c r="W222" i="47"/>
  <c r="X222" i="47"/>
  <c r="Y222" i="47"/>
  <c r="Z222" i="47"/>
  <c r="AA222" i="47"/>
  <c r="AB222" i="47"/>
  <c r="AC222" i="47"/>
  <c r="AD222" i="47"/>
  <c r="AE222" i="47"/>
  <c r="AF222" i="47"/>
  <c r="AG222" i="47"/>
  <c r="C223" i="47"/>
  <c r="D223" i="47"/>
  <c r="E223" i="47"/>
  <c r="F223" i="47"/>
  <c r="G223" i="47"/>
  <c r="H223" i="47"/>
  <c r="I223" i="47"/>
  <c r="J223" i="47"/>
  <c r="K223" i="47"/>
  <c r="L223" i="47"/>
  <c r="M223" i="47"/>
  <c r="N223" i="47"/>
  <c r="O223" i="47"/>
  <c r="P223" i="47"/>
  <c r="Q223" i="47"/>
  <c r="R223" i="47"/>
  <c r="S223" i="47"/>
  <c r="T223" i="47"/>
  <c r="U223" i="47"/>
  <c r="V223" i="47"/>
  <c r="W223" i="47"/>
  <c r="X223" i="47"/>
  <c r="Y223" i="47"/>
  <c r="Z223" i="47"/>
  <c r="AA223" i="47"/>
  <c r="AB223" i="47"/>
  <c r="AC223" i="47"/>
  <c r="AD223" i="47"/>
  <c r="AE223" i="47"/>
  <c r="AF223" i="47"/>
  <c r="AG223" i="47"/>
  <c r="C224" i="47"/>
  <c r="D224" i="47"/>
  <c r="E224" i="47"/>
  <c r="F224" i="47"/>
  <c r="G224" i="47"/>
  <c r="H224" i="47"/>
  <c r="I224" i="47"/>
  <c r="J224" i="47"/>
  <c r="K224" i="47"/>
  <c r="L224" i="47"/>
  <c r="M224" i="47"/>
  <c r="N224" i="47"/>
  <c r="O224" i="47"/>
  <c r="P224" i="47"/>
  <c r="Q224" i="47"/>
  <c r="R224" i="47"/>
  <c r="S224" i="47"/>
  <c r="T224" i="47"/>
  <c r="U224" i="47"/>
  <c r="V224" i="47"/>
  <c r="W224" i="47"/>
  <c r="X224" i="47"/>
  <c r="Y224" i="47"/>
  <c r="Z224" i="47"/>
  <c r="AA224" i="47"/>
  <c r="AB224" i="47"/>
  <c r="AC224" i="47"/>
  <c r="AD224" i="47"/>
  <c r="AE224" i="47"/>
  <c r="AF224" i="47"/>
  <c r="AG224" i="47"/>
  <c r="C225" i="47"/>
  <c r="D225" i="47"/>
  <c r="E225" i="47"/>
  <c r="F225" i="47"/>
  <c r="G225" i="47"/>
  <c r="H225" i="47"/>
  <c r="I225" i="47"/>
  <c r="J225" i="47"/>
  <c r="K225" i="47"/>
  <c r="L225" i="47"/>
  <c r="M225" i="47"/>
  <c r="N225" i="47"/>
  <c r="O225" i="47"/>
  <c r="P225" i="47"/>
  <c r="Q225" i="47"/>
  <c r="R225" i="47"/>
  <c r="S225" i="47"/>
  <c r="T225" i="47"/>
  <c r="U225" i="47"/>
  <c r="V225" i="47"/>
  <c r="W225" i="47"/>
  <c r="X225" i="47"/>
  <c r="Y225" i="47"/>
  <c r="Z225" i="47"/>
  <c r="AA225" i="47"/>
  <c r="AB225" i="47"/>
  <c r="AC225" i="47"/>
  <c r="AD225" i="47"/>
  <c r="AE225" i="47"/>
  <c r="AF225" i="47"/>
  <c r="AG225" i="47"/>
  <c r="C226" i="47"/>
  <c r="D226" i="47"/>
  <c r="E226" i="47"/>
  <c r="F226" i="47"/>
  <c r="G226" i="47"/>
  <c r="H226" i="47"/>
  <c r="I226" i="47"/>
  <c r="J226" i="47"/>
  <c r="K226" i="47"/>
  <c r="L226" i="47"/>
  <c r="M226" i="47"/>
  <c r="N226" i="47"/>
  <c r="O226" i="47"/>
  <c r="P226" i="47"/>
  <c r="Q226" i="47"/>
  <c r="R226" i="47"/>
  <c r="S226" i="47"/>
  <c r="T226" i="47"/>
  <c r="U226" i="47"/>
  <c r="V226" i="47"/>
  <c r="W226" i="47"/>
  <c r="X226" i="47"/>
  <c r="Y226" i="47"/>
  <c r="Z226" i="47"/>
  <c r="AA226" i="47"/>
  <c r="AB226" i="47"/>
  <c r="AC226" i="47"/>
  <c r="AD226" i="47"/>
  <c r="AE226" i="47"/>
  <c r="AF226" i="47"/>
  <c r="AG226" i="47"/>
  <c r="C227" i="47"/>
  <c r="D227" i="47"/>
  <c r="E227" i="47"/>
  <c r="F227" i="47"/>
  <c r="G227" i="47"/>
  <c r="H227" i="47"/>
  <c r="I227" i="47"/>
  <c r="J227" i="47"/>
  <c r="K227" i="47"/>
  <c r="L227" i="47"/>
  <c r="M227" i="47"/>
  <c r="N227" i="47"/>
  <c r="O227" i="47"/>
  <c r="P227" i="47"/>
  <c r="Q227" i="47"/>
  <c r="R227" i="47"/>
  <c r="S227" i="47"/>
  <c r="T227" i="47"/>
  <c r="U227" i="47"/>
  <c r="V227" i="47"/>
  <c r="W227" i="47"/>
  <c r="X227" i="47"/>
  <c r="Y227" i="47"/>
  <c r="Z227" i="47"/>
  <c r="AA227" i="47"/>
  <c r="AB227" i="47"/>
  <c r="AC227" i="47"/>
  <c r="AD227" i="47"/>
  <c r="AE227" i="47"/>
  <c r="AF227" i="47"/>
  <c r="AG227" i="47"/>
  <c r="C228" i="47"/>
  <c r="D228" i="47"/>
  <c r="E228" i="47"/>
  <c r="F228" i="47"/>
  <c r="G228" i="47"/>
  <c r="H228" i="47"/>
  <c r="I228" i="47"/>
  <c r="J228" i="47"/>
  <c r="K228" i="47"/>
  <c r="L228" i="47"/>
  <c r="M228" i="47"/>
  <c r="N228" i="47"/>
  <c r="O228" i="47"/>
  <c r="P228" i="47"/>
  <c r="Q228" i="47"/>
  <c r="R228" i="47"/>
  <c r="S228" i="47"/>
  <c r="T228" i="47"/>
  <c r="U228" i="47"/>
  <c r="V228" i="47"/>
  <c r="W228" i="47"/>
  <c r="X228" i="47"/>
  <c r="Y228" i="47"/>
  <c r="Z228" i="47"/>
  <c r="AA228" i="47"/>
  <c r="AB228" i="47"/>
  <c r="AC228" i="47"/>
  <c r="AD228" i="47"/>
  <c r="AE228" i="47"/>
  <c r="AF228" i="47"/>
  <c r="AG228" i="47"/>
  <c r="C229" i="47"/>
  <c r="D229" i="47"/>
  <c r="E229" i="47"/>
  <c r="F229" i="47"/>
  <c r="G229" i="47"/>
  <c r="H229" i="47"/>
  <c r="I229" i="47"/>
  <c r="J229" i="47"/>
  <c r="K229" i="47"/>
  <c r="L229" i="47"/>
  <c r="M229" i="47"/>
  <c r="N229" i="47"/>
  <c r="O229" i="47"/>
  <c r="P229" i="47"/>
  <c r="Q229" i="47"/>
  <c r="R229" i="47"/>
  <c r="S229" i="47"/>
  <c r="T229" i="47"/>
  <c r="U229" i="47"/>
  <c r="V229" i="47"/>
  <c r="W229" i="47"/>
  <c r="X229" i="47"/>
  <c r="Y229" i="47"/>
  <c r="Z229" i="47"/>
  <c r="AA229" i="47"/>
  <c r="AB229" i="47"/>
  <c r="AC229" i="47"/>
  <c r="AD229" i="47"/>
  <c r="AE229" i="47"/>
  <c r="AF229" i="47"/>
  <c r="AG229" i="47"/>
  <c r="C230" i="47"/>
  <c r="D230" i="47"/>
  <c r="E230" i="47"/>
  <c r="F230" i="47"/>
  <c r="G230" i="47"/>
  <c r="H230" i="47"/>
  <c r="I230" i="47"/>
  <c r="J230" i="47"/>
  <c r="K230" i="47"/>
  <c r="L230" i="47"/>
  <c r="M230" i="47"/>
  <c r="N230" i="47"/>
  <c r="O230" i="47"/>
  <c r="P230" i="47"/>
  <c r="Q230" i="47"/>
  <c r="R230" i="47"/>
  <c r="S230" i="47"/>
  <c r="T230" i="47"/>
  <c r="U230" i="47"/>
  <c r="V230" i="47"/>
  <c r="W230" i="47"/>
  <c r="X230" i="47"/>
  <c r="Y230" i="47"/>
  <c r="Z230" i="47"/>
  <c r="AA230" i="47"/>
  <c r="AB230" i="47"/>
  <c r="AC230" i="47"/>
  <c r="AD230" i="47"/>
  <c r="AE230" i="47"/>
  <c r="AF230" i="47"/>
  <c r="AG230" i="47"/>
  <c r="C231" i="47"/>
  <c r="D231" i="47"/>
  <c r="E231" i="47"/>
  <c r="F231" i="47"/>
  <c r="G231" i="47"/>
  <c r="H231" i="47"/>
  <c r="I231" i="47"/>
  <c r="J231" i="47"/>
  <c r="K231" i="47"/>
  <c r="L231" i="47"/>
  <c r="M231" i="47"/>
  <c r="N231" i="47"/>
  <c r="O231" i="47"/>
  <c r="P231" i="47"/>
  <c r="Q231" i="47"/>
  <c r="R231" i="47"/>
  <c r="S231" i="47"/>
  <c r="T231" i="47"/>
  <c r="U231" i="47"/>
  <c r="V231" i="47"/>
  <c r="W231" i="47"/>
  <c r="X231" i="47"/>
  <c r="Y231" i="47"/>
  <c r="Z231" i="47"/>
  <c r="AA231" i="47"/>
  <c r="AB231" i="47"/>
  <c r="AC231" i="47"/>
  <c r="AD231" i="47"/>
  <c r="AE231" i="47"/>
  <c r="AF231" i="47"/>
  <c r="AG231" i="47"/>
  <c r="C232" i="47"/>
  <c r="D232" i="47"/>
  <c r="E232" i="47"/>
  <c r="F232" i="47"/>
  <c r="G232" i="47"/>
  <c r="H232" i="47"/>
  <c r="I232" i="47"/>
  <c r="J232" i="47"/>
  <c r="K232" i="47"/>
  <c r="L232" i="47"/>
  <c r="M232" i="47"/>
  <c r="N232" i="47"/>
  <c r="O232" i="47"/>
  <c r="P232" i="47"/>
  <c r="Q232" i="47"/>
  <c r="R232" i="47"/>
  <c r="S232" i="47"/>
  <c r="T232" i="47"/>
  <c r="U232" i="47"/>
  <c r="V232" i="47"/>
  <c r="W232" i="47"/>
  <c r="X232" i="47"/>
  <c r="Y232" i="47"/>
  <c r="Z232" i="47"/>
  <c r="AA232" i="47"/>
  <c r="AB232" i="47"/>
  <c r="AC232" i="47"/>
  <c r="AD232" i="47"/>
  <c r="AE232" i="47"/>
  <c r="AF232" i="47"/>
  <c r="AG232" i="47"/>
  <c r="C233" i="47"/>
  <c r="D233" i="47"/>
  <c r="E233" i="47"/>
  <c r="F233" i="47"/>
  <c r="G233" i="47"/>
  <c r="H233" i="47"/>
  <c r="I233" i="47"/>
  <c r="J233" i="47"/>
  <c r="K233" i="47"/>
  <c r="L233" i="47"/>
  <c r="M233" i="47"/>
  <c r="N233" i="47"/>
  <c r="O233" i="47"/>
  <c r="P233" i="47"/>
  <c r="Q233" i="47"/>
  <c r="R233" i="47"/>
  <c r="S233" i="47"/>
  <c r="T233" i="47"/>
  <c r="U233" i="47"/>
  <c r="V233" i="47"/>
  <c r="W233" i="47"/>
  <c r="X233" i="47"/>
  <c r="Y233" i="47"/>
  <c r="Z233" i="47"/>
  <c r="AA233" i="47"/>
  <c r="AB233" i="47"/>
  <c r="AC233" i="47"/>
  <c r="AD233" i="47"/>
  <c r="AE233" i="47"/>
  <c r="AF233" i="47"/>
  <c r="AG233" i="47"/>
  <c r="C234" i="47"/>
  <c r="D234" i="47"/>
  <c r="E234" i="47"/>
  <c r="F234" i="47"/>
  <c r="G234" i="47"/>
  <c r="H234" i="47"/>
  <c r="I234" i="47"/>
  <c r="J234" i="47"/>
  <c r="K234" i="47"/>
  <c r="L234" i="47"/>
  <c r="M234" i="47"/>
  <c r="N234" i="47"/>
  <c r="O234" i="47"/>
  <c r="P234" i="47"/>
  <c r="Q234" i="47"/>
  <c r="R234" i="47"/>
  <c r="S234" i="47"/>
  <c r="T234" i="47"/>
  <c r="U234" i="47"/>
  <c r="V234" i="47"/>
  <c r="W234" i="47"/>
  <c r="X234" i="47"/>
  <c r="Y234" i="47"/>
  <c r="Z234" i="47"/>
  <c r="AA234" i="47"/>
  <c r="AB234" i="47"/>
  <c r="AC234" i="47"/>
  <c r="AD234" i="47"/>
  <c r="AE234" i="47"/>
  <c r="AF234" i="47"/>
  <c r="AG234" i="47"/>
  <c r="C235" i="47"/>
  <c r="D235" i="47"/>
  <c r="E235" i="47"/>
  <c r="F235" i="47"/>
  <c r="G235" i="47"/>
  <c r="H235" i="47"/>
  <c r="I235" i="47"/>
  <c r="J235" i="47"/>
  <c r="K235" i="47"/>
  <c r="L235" i="47"/>
  <c r="M235" i="47"/>
  <c r="N235" i="47"/>
  <c r="O235" i="47"/>
  <c r="P235" i="47"/>
  <c r="Q235" i="47"/>
  <c r="R235" i="47"/>
  <c r="S235" i="47"/>
  <c r="T235" i="47"/>
  <c r="U235" i="47"/>
  <c r="V235" i="47"/>
  <c r="W235" i="47"/>
  <c r="X235" i="47"/>
  <c r="Y235" i="47"/>
  <c r="Z235" i="47"/>
  <c r="AA235" i="47"/>
  <c r="AB235" i="47"/>
  <c r="AC235" i="47"/>
  <c r="AD235" i="47"/>
  <c r="AE235" i="47"/>
  <c r="AF235" i="47"/>
  <c r="AG235" i="47"/>
  <c r="C236" i="47"/>
  <c r="D236" i="47"/>
  <c r="E236" i="47"/>
  <c r="F236" i="47"/>
  <c r="G236" i="47"/>
  <c r="H236" i="47"/>
  <c r="I236" i="47"/>
  <c r="J236" i="47"/>
  <c r="K236" i="47"/>
  <c r="L236" i="47"/>
  <c r="M236" i="47"/>
  <c r="N236" i="47"/>
  <c r="O236" i="47"/>
  <c r="P236" i="47"/>
  <c r="Q236" i="47"/>
  <c r="R236" i="47"/>
  <c r="S236" i="47"/>
  <c r="T236" i="47"/>
  <c r="U236" i="47"/>
  <c r="V236" i="47"/>
  <c r="W236" i="47"/>
  <c r="X236" i="47"/>
  <c r="Y236" i="47"/>
  <c r="Z236" i="47"/>
  <c r="AA236" i="47"/>
  <c r="AB236" i="47"/>
  <c r="AC236" i="47"/>
  <c r="AD236" i="47"/>
  <c r="AE236" i="47"/>
  <c r="AF236" i="47"/>
  <c r="AG236" i="47"/>
  <c r="C237" i="47"/>
  <c r="D237" i="47"/>
  <c r="E237" i="47"/>
  <c r="F237" i="47"/>
  <c r="G237" i="47"/>
  <c r="H237" i="47"/>
  <c r="I237" i="47"/>
  <c r="J237" i="47"/>
  <c r="K237" i="47"/>
  <c r="L237" i="47"/>
  <c r="M237" i="47"/>
  <c r="N237" i="47"/>
  <c r="O237" i="47"/>
  <c r="P237" i="47"/>
  <c r="Q237" i="47"/>
  <c r="R237" i="47"/>
  <c r="S237" i="47"/>
  <c r="T237" i="47"/>
  <c r="U237" i="47"/>
  <c r="V237" i="47"/>
  <c r="W237" i="47"/>
  <c r="X237" i="47"/>
  <c r="Y237" i="47"/>
  <c r="Z237" i="47"/>
  <c r="AA237" i="47"/>
  <c r="AB237" i="47"/>
  <c r="AC237" i="47"/>
  <c r="AD237" i="47"/>
  <c r="AE237" i="47"/>
  <c r="AF237" i="47"/>
  <c r="AG237" i="47"/>
  <c r="C238" i="47"/>
  <c r="D238" i="47"/>
  <c r="E238" i="47"/>
  <c r="F238" i="47"/>
  <c r="G238" i="47"/>
  <c r="H238" i="47"/>
  <c r="I238" i="47"/>
  <c r="J238" i="47"/>
  <c r="K238" i="47"/>
  <c r="L238" i="47"/>
  <c r="M238" i="47"/>
  <c r="N238" i="47"/>
  <c r="O238" i="47"/>
  <c r="P238" i="47"/>
  <c r="Q238" i="47"/>
  <c r="R238" i="47"/>
  <c r="S238" i="47"/>
  <c r="T238" i="47"/>
  <c r="U238" i="47"/>
  <c r="V238" i="47"/>
  <c r="W238" i="47"/>
  <c r="X238" i="47"/>
  <c r="Y238" i="47"/>
  <c r="Z238" i="47"/>
  <c r="AA238" i="47"/>
  <c r="AB238" i="47"/>
  <c r="AC238" i="47"/>
  <c r="AD238" i="47"/>
  <c r="AE238" i="47"/>
  <c r="AF238" i="47"/>
  <c r="AG238" i="47"/>
  <c r="C239" i="47"/>
  <c r="D239" i="47"/>
  <c r="E239" i="47"/>
  <c r="F239" i="47"/>
  <c r="G239" i="47"/>
  <c r="H239" i="47"/>
  <c r="I239" i="47"/>
  <c r="J239" i="47"/>
  <c r="K239" i="47"/>
  <c r="L239" i="47"/>
  <c r="M239" i="47"/>
  <c r="N239" i="47"/>
  <c r="O239" i="47"/>
  <c r="P239" i="47"/>
  <c r="Q239" i="47"/>
  <c r="R239" i="47"/>
  <c r="S239" i="47"/>
  <c r="T239" i="47"/>
  <c r="U239" i="47"/>
  <c r="V239" i="47"/>
  <c r="W239" i="47"/>
  <c r="X239" i="47"/>
  <c r="Y239" i="47"/>
  <c r="Z239" i="47"/>
  <c r="AA239" i="47"/>
  <c r="AB239" i="47"/>
  <c r="AC239" i="47"/>
  <c r="AD239" i="47"/>
  <c r="AE239" i="47"/>
  <c r="AF239" i="47"/>
  <c r="AG239" i="47"/>
  <c r="C240" i="47"/>
  <c r="D240" i="47"/>
  <c r="E240" i="47"/>
  <c r="F240" i="47"/>
  <c r="G240" i="47"/>
  <c r="H240" i="47"/>
  <c r="I240" i="47"/>
  <c r="J240" i="47"/>
  <c r="K240" i="47"/>
  <c r="L240" i="47"/>
  <c r="M240" i="47"/>
  <c r="N240" i="47"/>
  <c r="O240" i="47"/>
  <c r="P240" i="47"/>
  <c r="Q240" i="47"/>
  <c r="R240" i="47"/>
  <c r="S240" i="47"/>
  <c r="T240" i="47"/>
  <c r="U240" i="47"/>
  <c r="V240" i="47"/>
  <c r="W240" i="47"/>
  <c r="X240" i="47"/>
  <c r="Y240" i="47"/>
  <c r="Z240" i="47"/>
  <c r="AA240" i="47"/>
  <c r="AB240" i="47"/>
  <c r="AC240" i="47"/>
  <c r="AD240" i="47"/>
  <c r="AE240" i="47"/>
  <c r="AF240" i="47"/>
  <c r="AG240" i="47"/>
  <c r="C241" i="47"/>
  <c r="D241" i="47"/>
  <c r="E241" i="47"/>
  <c r="F241" i="47"/>
  <c r="G241" i="47"/>
  <c r="H241" i="47"/>
  <c r="I241" i="47"/>
  <c r="J241" i="47"/>
  <c r="K241" i="47"/>
  <c r="L241" i="47"/>
  <c r="M241" i="47"/>
  <c r="N241" i="47"/>
  <c r="O241" i="47"/>
  <c r="P241" i="47"/>
  <c r="Q241" i="47"/>
  <c r="R241" i="47"/>
  <c r="S241" i="47"/>
  <c r="T241" i="47"/>
  <c r="U241" i="47"/>
  <c r="V241" i="47"/>
  <c r="W241" i="47"/>
  <c r="X241" i="47"/>
  <c r="Y241" i="47"/>
  <c r="Z241" i="47"/>
  <c r="AA241" i="47"/>
  <c r="AB241" i="47"/>
  <c r="AC241" i="47"/>
  <c r="AD241" i="47"/>
  <c r="AE241" i="47"/>
  <c r="AF241" i="47"/>
  <c r="AG241" i="47"/>
  <c r="C242" i="47"/>
  <c r="D242" i="47"/>
  <c r="E242" i="47"/>
  <c r="F242" i="47"/>
  <c r="G242" i="47"/>
  <c r="H242" i="47"/>
  <c r="I242" i="47"/>
  <c r="J242" i="47"/>
  <c r="K242" i="47"/>
  <c r="L242" i="47"/>
  <c r="M242" i="47"/>
  <c r="N242" i="47"/>
  <c r="O242" i="47"/>
  <c r="P242" i="47"/>
  <c r="Q242" i="47"/>
  <c r="R242" i="47"/>
  <c r="S242" i="47"/>
  <c r="T242" i="47"/>
  <c r="U242" i="47"/>
  <c r="V242" i="47"/>
  <c r="W242" i="47"/>
  <c r="X242" i="47"/>
  <c r="Y242" i="47"/>
  <c r="Z242" i="47"/>
  <c r="AA242" i="47"/>
  <c r="AB242" i="47"/>
  <c r="AC242" i="47"/>
  <c r="AD242" i="47"/>
  <c r="AE242" i="47"/>
  <c r="AF242" i="47"/>
  <c r="AG242" i="47"/>
  <c r="C243" i="47"/>
  <c r="D243" i="47"/>
  <c r="E243" i="47"/>
  <c r="F243" i="47"/>
  <c r="G243" i="47"/>
  <c r="H243" i="47"/>
  <c r="I243" i="47"/>
  <c r="J243" i="47"/>
  <c r="K243" i="47"/>
  <c r="L243" i="47"/>
  <c r="M243" i="47"/>
  <c r="N243" i="47"/>
  <c r="O243" i="47"/>
  <c r="P243" i="47"/>
  <c r="Q243" i="47"/>
  <c r="R243" i="47"/>
  <c r="S243" i="47"/>
  <c r="T243" i="47"/>
  <c r="U243" i="47"/>
  <c r="V243" i="47"/>
  <c r="W243" i="47"/>
  <c r="X243" i="47"/>
  <c r="Y243" i="47"/>
  <c r="Z243" i="47"/>
  <c r="AA243" i="47"/>
  <c r="AB243" i="47"/>
  <c r="AC243" i="47"/>
  <c r="AD243" i="47"/>
  <c r="AE243" i="47"/>
  <c r="AF243" i="47"/>
  <c r="AG243" i="47"/>
  <c r="C244" i="47"/>
  <c r="D244" i="47"/>
  <c r="E244" i="47"/>
  <c r="F244" i="47"/>
  <c r="G244" i="47"/>
  <c r="H244" i="47"/>
  <c r="I244" i="47"/>
  <c r="J244" i="47"/>
  <c r="K244" i="47"/>
  <c r="L244" i="47"/>
  <c r="M244" i="47"/>
  <c r="N244" i="47"/>
  <c r="O244" i="47"/>
  <c r="P244" i="47"/>
  <c r="Q244" i="47"/>
  <c r="R244" i="47"/>
  <c r="S244" i="47"/>
  <c r="T244" i="47"/>
  <c r="U244" i="47"/>
  <c r="V244" i="47"/>
  <c r="W244" i="47"/>
  <c r="X244" i="47"/>
  <c r="Y244" i="47"/>
  <c r="Z244" i="47"/>
  <c r="AA244" i="47"/>
  <c r="AB244" i="47"/>
  <c r="AC244" i="47"/>
  <c r="AD244" i="47"/>
  <c r="AE244" i="47"/>
  <c r="AF244" i="47"/>
  <c r="AG244" i="47"/>
  <c r="C245" i="47"/>
  <c r="D245" i="47"/>
  <c r="E245" i="47"/>
  <c r="F245" i="47"/>
  <c r="G245" i="47"/>
  <c r="H245" i="47"/>
  <c r="I245" i="47"/>
  <c r="J245" i="47"/>
  <c r="K245" i="47"/>
  <c r="L245" i="47"/>
  <c r="M245" i="47"/>
  <c r="N245" i="47"/>
  <c r="O245" i="47"/>
  <c r="P245" i="47"/>
  <c r="Q245" i="47"/>
  <c r="R245" i="47"/>
  <c r="S245" i="47"/>
  <c r="T245" i="47"/>
  <c r="U245" i="47"/>
  <c r="V245" i="47"/>
  <c r="W245" i="47"/>
  <c r="X245" i="47"/>
  <c r="Y245" i="47"/>
  <c r="Z245" i="47"/>
  <c r="AA245" i="47"/>
  <c r="AB245" i="47"/>
  <c r="AC245" i="47"/>
  <c r="AD245" i="47"/>
  <c r="AE245" i="47"/>
  <c r="AF245" i="47"/>
  <c r="AG245" i="47"/>
  <c r="C246" i="47"/>
  <c r="D246" i="47"/>
  <c r="E246" i="47"/>
  <c r="F246" i="47"/>
  <c r="G246" i="47"/>
  <c r="H246" i="47"/>
  <c r="I246" i="47"/>
  <c r="J246" i="47"/>
  <c r="K246" i="47"/>
  <c r="L246" i="47"/>
  <c r="M246" i="47"/>
  <c r="N246" i="47"/>
  <c r="O246" i="47"/>
  <c r="P246" i="47"/>
  <c r="Q246" i="47"/>
  <c r="R246" i="47"/>
  <c r="S246" i="47"/>
  <c r="T246" i="47"/>
  <c r="U246" i="47"/>
  <c r="V246" i="47"/>
  <c r="W246" i="47"/>
  <c r="X246" i="47"/>
  <c r="Y246" i="47"/>
  <c r="Z246" i="47"/>
  <c r="AA246" i="47"/>
  <c r="AB246" i="47"/>
  <c r="AC246" i="47"/>
  <c r="AD246" i="47"/>
  <c r="AE246" i="47"/>
  <c r="AF246" i="47"/>
  <c r="AG246" i="47"/>
  <c r="C247" i="47"/>
  <c r="D247" i="47"/>
  <c r="E247" i="47"/>
  <c r="F247" i="47"/>
  <c r="G247" i="47"/>
  <c r="H247" i="47"/>
  <c r="I247" i="47"/>
  <c r="J247" i="47"/>
  <c r="K247" i="47"/>
  <c r="L247" i="47"/>
  <c r="M247" i="47"/>
  <c r="N247" i="47"/>
  <c r="O247" i="47"/>
  <c r="P247" i="47"/>
  <c r="Q247" i="47"/>
  <c r="R247" i="47"/>
  <c r="S247" i="47"/>
  <c r="T247" i="47"/>
  <c r="U247" i="47"/>
  <c r="V247" i="47"/>
  <c r="W247" i="47"/>
  <c r="X247" i="47"/>
  <c r="Y247" i="47"/>
  <c r="Z247" i="47"/>
  <c r="AA247" i="47"/>
  <c r="AB247" i="47"/>
  <c r="AC247" i="47"/>
  <c r="AD247" i="47"/>
  <c r="AE247" i="47"/>
  <c r="AF247" i="47"/>
  <c r="AG247" i="47"/>
  <c r="C248" i="47"/>
  <c r="D248" i="47"/>
  <c r="E248" i="47"/>
  <c r="F248" i="47"/>
  <c r="G248" i="47"/>
  <c r="H248" i="47"/>
  <c r="I248" i="47"/>
  <c r="J248" i="47"/>
  <c r="K248" i="47"/>
  <c r="L248" i="47"/>
  <c r="M248" i="47"/>
  <c r="N248" i="47"/>
  <c r="O248" i="47"/>
  <c r="P248" i="47"/>
  <c r="Q248" i="47"/>
  <c r="R248" i="47"/>
  <c r="S248" i="47"/>
  <c r="T248" i="47"/>
  <c r="U248" i="47"/>
  <c r="V248" i="47"/>
  <c r="W248" i="47"/>
  <c r="X248" i="47"/>
  <c r="Y248" i="47"/>
  <c r="Z248" i="47"/>
  <c r="AA248" i="47"/>
  <c r="AB248" i="47"/>
  <c r="AC248" i="47"/>
  <c r="AD248" i="47"/>
  <c r="AE248" i="47"/>
  <c r="AF248" i="47"/>
  <c r="AG248" i="47"/>
  <c r="C249" i="47"/>
  <c r="D249" i="47"/>
  <c r="E249" i="47"/>
  <c r="F249" i="47"/>
  <c r="G249" i="47"/>
  <c r="H249" i="47"/>
  <c r="I249" i="47"/>
  <c r="J249" i="47"/>
  <c r="K249" i="47"/>
  <c r="L249" i="47"/>
  <c r="M249" i="47"/>
  <c r="N249" i="47"/>
  <c r="O249" i="47"/>
  <c r="P249" i="47"/>
  <c r="Q249" i="47"/>
  <c r="R249" i="47"/>
  <c r="S249" i="47"/>
  <c r="T249" i="47"/>
  <c r="U249" i="47"/>
  <c r="V249" i="47"/>
  <c r="W249" i="47"/>
  <c r="X249" i="47"/>
  <c r="Y249" i="47"/>
  <c r="Z249" i="47"/>
  <c r="AA249" i="47"/>
  <c r="AB249" i="47"/>
  <c r="AC249" i="47"/>
  <c r="AD249" i="47"/>
  <c r="AE249" i="47"/>
  <c r="AF249" i="47"/>
  <c r="AG249" i="47"/>
  <c r="C250" i="47"/>
  <c r="D250" i="47"/>
  <c r="E250" i="47"/>
  <c r="F250" i="47"/>
  <c r="G250" i="47"/>
  <c r="H250" i="47"/>
  <c r="I250" i="47"/>
  <c r="J250" i="47"/>
  <c r="K250" i="47"/>
  <c r="L250" i="47"/>
  <c r="M250" i="47"/>
  <c r="N250" i="47"/>
  <c r="O250" i="47"/>
  <c r="P250" i="47"/>
  <c r="Q250" i="47"/>
  <c r="R250" i="47"/>
  <c r="S250" i="47"/>
  <c r="T250" i="47"/>
  <c r="U250" i="47"/>
  <c r="V250" i="47"/>
  <c r="W250" i="47"/>
  <c r="X250" i="47"/>
  <c r="Y250" i="47"/>
  <c r="Z250" i="47"/>
  <c r="AA250" i="47"/>
  <c r="AB250" i="47"/>
  <c r="AC250" i="47"/>
  <c r="AD250" i="47"/>
  <c r="AE250" i="47"/>
  <c r="AF250" i="47"/>
  <c r="AG250" i="47"/>
  <c r="C251" i="47"/>
  <c r="D251" i="47"/>
  <c r="E251" i="47"/>
  <c r="F251" i="47"/>
  <c r="G251" i="47"/>
  <c r="H251" i="47"/>
  <c r="I251" i="47"/>
  <c r="J251" i="47"/>
  <c r="K251" i="47"/>
  <c r="L251" i="47"/>
  <c r="M251" i="47"/>
  <c r="N251" i="47"/>
  <c r="O251" i="47"/>
  <c r="P251" i="47"/>
  <c r="Q251" i="47"/>
  <c r="R251" i="47"/>
  <c r="S251" i="47"/>
  <c r="T251" i="47"/>
  <c r="U251" i="47"/>
  <c r="V251" i="47"/>
  <c r="W251" i="47"/>
  <c r="X251" i="47"/>
  <c r="Y251" i="47"/>
  <c r="Z251" i="47"/>
  <c r="AA251" i="47"/>
  <c r="AB251" i="47"/>
  <c r="AC251" i="47"/>
  <c r="AD251" i="47"/>
  <c r="AE251" i="47"/>
  <c r="AF251" i="47"/>
  <c r="AG251" i="47"/>
  <c r="C252" i="47"/>
  <c r="D252" i="47"/>
  <c r="E252" i="47"/>
  <c r="F252" i="47"/>
  <c r="G252" i="47"/>
  <c r="H252" i="47"/>
  <c r="I252" i="47"/>
  <c r="J252" i="47"/>
  <c r="K252" i="47"/>
  <c r="L252" i="47"/>
  <c r="M252" i="47"/>
  <c r="N252" i="47"/>
  <c r="O252" i="47"/>
  <c r="P252" i="47"/>
  <c r="Q252" i="47"/>
  <c r="R252" i="47"/>
  <c r="S252" i="47"/>
  <c r="T252" i="47"/>
  <c r="U252" i="47"/>
  <c r="V252" i="47"/>
  <c r="W252" i="47"/>
  <c r="X252" i="47"/>
  <c r="Y252" i="47"/>
  <c r="Z252" i="47"/>
  <c r="AA252" i="47"/>
  <c r="AB252" i="47"/>
  <c r="AC252" i="47"/>
  <c r="AD252" i="47"/>
  <c r="AE252" i="47"/>
  <c r="AF252" i="47"/>
  <c r="AG252" i="47"/>
  <c r="C253" i="47"/>
  <c r="D253" i="47"/>
  <c r="E253" i="47"/>
  <c r="F253" i="47"/>
  <c r="G253" i="47"/>
  <c r="H253" i="47"/>
  <c r="I253" i="47"/>
  <c r="J253" i="47"/>
  <c r="K253" i="47"/>
  <c r="L253" i="47"/>
  <c r="M253" i="47"/>
  <c r="N253" i="47"/>
  <c r="O253" i="47"/>
  <c r="P253" i="47"/>
  <c r="Q253" i="47"/>
  <c r="R253" i="47"/>
  <c r="S253" i="47"/>
  <c r="T253" i="47"/>
  <c r="U253" i="47"/>
  <c r="V253" i="47"/>
  <c r="W253" i="47"/>
  <c r="X253" i="47"/>
  <c r="Y253" i="47"/>
  <c r="Z253" i="47"/>
  <c r="AA253" i="47"/>
  <c r="AB253" i="47"/>
  <c r="AC253" i="47"/>
  <c r="AD253" i="47"/>
  <c r="AE253" i="47"/>
  <c r="AF253" i="47"/>
  <c r="AG253" i="47"/>
  <c r="C254" i="47"/>
  <c r="D254" i="47"/>
  <c r="E254" i="47"/>
  <c r="F254" i="47"/>
  <c r="G254" i="47"/>
  <c r="H254" i="47"/>
  <c r="I254" i="47"/>
  <c r="J254" i="47"/>
  <c r="K254" i="47"/>
  <c r="L254" i="47"/>
  <c r="M254" i="47"/>
  <c r="N254" i="47"/>
  <c r="O254" i="47"/>
  <c r="P254" i="47"/>
  <c r="Q254" i="47"/>
  <c r="R254" i="47"/>
  <c r="S254" i="47"/>
  <c r="T254" i="47"/>
  <c r="U254" i="47"/>
  <c r="V254" i="47"/>
  <c r="W254" i="47"/>
  <c r="X254" i="47"/>
  <c r="Y254" i="47"/>
  <c r="Z254" i="47"/>
  <c r="AA254" i="47"/>
  <c r="AB254" i="47"/>
  <c r="AC254" i="47"/>
  <c r="AD254" i="47"/>
  <c r="AE254" i="47"/>
  <c r="AF254" i="47"/>
  <c r="AG254" i="47"/>
  <c r="C255" i="47"/>
  <c r="D255" i="47"/>
  <c r="E255" i="47"/>
  <c r="F255" i="47"/>
  <c r="G255" i="47"/>
  <c r="H255" i="47"/>
  <c r="I255" i="47"/>
  <c r="J255" i="47"/>
  <c r="K255" i="47"/>
  <c r="L255" i="47"/>
  <c r="M255" i="47"/>
  <c r="N255" i="47"/>
  <c r="O255" i="47"/>
  <c r="P255" i="47"/>
  <c r="Q255" i="47"/>
  <c r="R255" i="47"/>
  <c r="S255" i="47"/>
  <c r="T255" i="47"/>
  <c r="U255" i="47"/>
  <c r="V255" i="47"/>
  <c r="W255" i="47"/>
  <c r="X255" i="47"/>
  <c r="Y255" i="47"/>
  <c r="Z255" i="47"/>
  <c r="AA255" i="47"/>
  <c r="AB255" i="47"/>
  <c r="AC255" i="47"/>
  <c r="AD255" i="47"/>
  <c r="AE255" i="47"/>
  <c r="AF255" i="47"/>
  <c r="AG255" i="47"/>
  <c r="C256" i="47"/>
  <c r="D256" i="47"/>
  <c r="E256" i="47"/>
  <c r="F256" i="47"/>
  <c r="G256" i="47"/>
  <c r="H256" i="47"/>
  <c r="I256" i="47"/>
  <c r="J256" i="47"/>
  <c r="K256" i="47"/>
  <c r="L256" i="47"/>
  <c r="M256" i="47"/>
  <c r="N256" i="47"/>
  <c r="O256" i="47"/>
  <c r="P256" i="47"/>
  <c r="Q256" i="47"/>
  <c r="R256" i="47"/>
  <c r="S256" i="47"/>
  <c r="T256" i="47"/>
  <c r="U256" i="47"/>
  <c r="V256" i="47"/>
  <c r="W256" i="47"/>
  <c r="X256" i="47"/>
  <c r="Y256" i="47"/>
  <c r="Z256" i="47"/>
  <c r="AA256" i="47"/>
  <c r="AB256" i="47"/>
  <c r="AC256" i="47"/>
  <c r="AD256" i="47"/>
  <c r="AE256" i="47"/>
  <c r="AF256" i="47"/>
  <c r="AG256" i="47"/>
  <c r="C257" i="47"/>
  <c r="D257" i="47"/>
  <c r="E257" i="47"/>
  <c r="F257" i="47"/>
  <c r="G257" i="47"/>
  <c r="H257" i="47"/>
  <c r="I257" i="47"/>
  <c r="J257" i="47"/>
  <c r="K257" i="47"/>
  <c r="L257" i="47"/>
  <c r="M257" i="47"/>
  <c r="N257" i="47"/>
  <c r="O257" i="47"/>
  <c r="P257" i="47"/>
  <c r="Q257" i="47"/>
  <c r="R257" i="47"/>
  <c r="S257" i="47"/>
  <c r="T257" i="47"/>
  <c r="U257" i="47"/>
  <c r="V257" i="47"/>
  <c r="W257" i="47"/>
  <c r="X257" i="47"/>
  <c r="Y257" i="47"/>
  <c r="Z257" i="47"/>
  <c r="AA257" i="47"/>
  <c r="AB257" i="47"/>
  <c r="AC257" i="47"/>
  <c r="AD257" i="47"/>
  <c r="AE257" i="47"/>
  <c r="AF257" i="47"/>
  <c r="AG257" i="47"/>
  <c r="C258" i="47"/>
  <c r="D258" i="47"/>
  <c r="E258" i="47"/>
  <c r="F258" i="47"/>
  <c r="G258" i="47"/>
  <c r="H258" i="47"/>
  <c r="I258" i="47"/>
  <c r="J258" i="47"/>
  <c r="K258" i="47"/>
  <c r="L258" i="47"/>
  <c r="M258" i="47"/>
  <c r="N258" i="47"/>
  <c r="O258" i="47"/>
  <c r="P258" i="47"/>
  <c r="Q258" i="47"/>
  <c r="R258" i="47"/>
  <c r="S258" i="47"/>
  <c r="T258" i="47"/>
  <c r="U258" i="47"/>
  <c r="V258" i="47"/>
  <c r="W258" i="47"/>
  <c r="X258" i="47"/>
  <c r="Y258" i="47"/>
  <c r="Z258" i="47"/>
  <c r="AA258" i="47"/>
  <c r="AB258" i="47"/>
  <c r="AC258" i="47"/>
  <c r="AD258" i="47"/>
  <c r="AE258" i="47"/>
  <c r="AF258" i="47"/>
  <c r="AG258" i="47"/>
  <c r="C259" i="47"/>
  <c r="D259" i="47"/>
  <c r="E259" i="47"/>
  <c r="F259" i="47"/>
  <c r="G259" i="47"/>
  <c r="H259" i="47"/>
  <c r="I259" i="47"/>
  <c r="J259" i="47"/>
  <c r="K259" i="47"/>
  <c r="L259" i="47"/>
  <c r="M259" i="47"/>
  <c r="N259" i="47"/>
  <c r="O259" i="47"/>
  <c r="P259" i="47"/>
  <c r="Q259" i="47"/>
  <c r="R259" i="47"/>
  <c r="S259" i="47"/>
  <c r="T259" i="47"/>
  <c r="U259" i="47"/>
  <c r="V259" i="47"/>
  <c r="W259" i="47"/>
  <c r="X259" i="47"/>
  <c r="Y259" i="47"/>
  <c r="Z259" i="47"/>
  <c r="AA259" i="47"/>
  <c r="AB259" i="47"/>
  <c r="AC259" i="47"/>
  <c r="AD259" i="47"/>
  <c r="AE259" i="47"/>
  <c r="AF259" i="47"/>
  <c r="AG259" i="47"/>
  <c r="C260" i="47"/>
  <c r="D260" i="47"/>
  <c r="E260" i="47"/>
  <c r="F260" i="47"/>
  <c r="G260" i="47"/>
  <c r="H260" i="47"/>
  <c r="I260" i="47"/>
  <c r="J260" i="47"/>
  <c r="K260" i="47"/>
  <c r="L260" i="47"/>
  <c r="M260" i="47"/>
  <c r="N260" i="47"/>
  <c r="O260" i="47"/>
  <c r="P260" i="47"/>
  <c r="Q260" i="47"/>
  <c r="R260" i="47"/>
  <c r="S260" i="47"/>
  <c r="T260" i="47"/>
  <c r="U260" i="47"/>
  <c r="V260" i="47"/>
  <c r="W260" i="47"/>
  <c r="X260" i="47"/>
  <c r="Y260" i="47"/>
  <c r="Z260" i="47"/>
  <c r="AA260" i="47"/>
  <c r="AB260" i="47"/>
  <c r="AC260" i="47"/>
  <c r="AD260" i="47"/>
  <c r="AE260" i="47"/>
  <c r="AF260" i="47"/>
  <c r="AG260" i="47"/>
  <c r="C261" i="47"/>
  <c r="D261" i="47"/>
  <c r="E261" i="47"/>
  <c r="F261" i="47"/>
  <c r="G261" i="47"/>
  <c r="H261" i="47"/>
  <c r="I261" i="47"/>
  <c r="J261" i="47"/>
  <c r="K261" i="47"/>
  <c r="L261" i="47"/>
  <c r="M261" i="47"/>
  <c r="N261" i="47"/>
  <c r="O261" i="47"/>
  <c r="P261" i="47"/>
  <c r="Q261" i="47"/>
  <c r="R261" i="47"/>
  <c r="S261" i="47"/>
  <c r="T261" i="47"/>
  <c r="U261" i="47"/>
  <c r="V261" i="47"/>
  <c r="W261" i="47"/>
  <c r="X261" i="47"/>
  <c r="Y261" i="47"/>
  <c r="Z261" i="47"/>
  <c r="AA261" i="47"/>
  <c r="AB261" i="47"/>
  <c r="AC261" i="47"/>
  <c r="AD261" i="47"/>
  <c r="AE261" i="47"/>
  <c r="AF261" i="47"/>
  <c r="AG261" i="47"/>
  <c r="C262" i="47"/>
  <c r="D262" i="47"/>
  <c r="E262" i="47"/>
  <c r="F262" i="47"/>
  <c r="G262" i="47"/>
  <c r="H262" i="47"/>
  <c r="I262" i="47"/>
  <c r="J262" i="47"/>
  <c r="K262" i="47"/>
  <c r="L262" i="47"/>
  <c r="M262" i="47"/>
  <c r="N262" i="47"/>
  <c r="O262" i="47"/>
  <c r="P262" i="47"/>
  <c r="Q262" i="47"/>
  <c r="R262" i="47"/>
  <c r="S262" i="47"/>
  <c r="T262" i="47"/>
  <c r="U262" i="47"/>
  <c r="V262" i="47"/>
  <c r="W262" i="47"/>
  <c r="X262" i="47"/>
  <c r="Y262" i="47"/>
  <c r="Z262" i="47"/>
  <c r="AA262" i="47"/>
  <c r="AB262" i="47"/>
  <c r="AC262" i="47"/>
  <c r="AD262" i="47"/>
  <c r="AE262" i="47"/>
  <c r="AF262" i="47"/>
  <c r="AG262" i="47"/>
  <c r="C263" i="47"/>
  <c r="D263" i="47"/>
  <c r="E263" i="47"/>
  <c r="F263" i="47"/>
  <c r="G263" i="47"/>
  <c r="H263" i="47"/>
  <c r="I263" i="47"/>
  <c r="J263" i="47"/>
  <c r="K263" i="47"/>
  <c r="L263" i="47"/>
  <c r="M263" i="47"/>
  <c r="N263" i="47"/>
  <c r="O263" i="47"/>
  <c r="P263" i="47"/>
  <c r="Q263" i="47"/>
  <c r="R263" i="47"/>
  <c r="S263" i="47"/>
  <c r="T263" i="47"/>
  <c r="U263" i="47"/>
  <c r="V263" i="47"/>
  <c r="W263" i="47"/>
  <c r="X263" i="47"/>
  <c r="Y263" i="47"/>
  <c r="Z263" i="47"/>
  <c r="AA263" i="47"/>
  <c r="AB263" i="47"/>
  <c r="AC263" i="47"/>
  <c r="AD263" i="47"/>
  <c r="AE263" i="47"/>
  <c r="AF263" i="47"/>
  <c r="AG263" i="47"/>
  <c r="C264" i="47"/>
  <c r="D264" i="47"/>
  <c r="E264" i="47"/>
  <c r="F264" i="47"/>
  <c r="G264" i="47"/>
  <c r="H264" i="47"/>
  <c r="I264" i="47"/>
  <c r="J264" i="47"/>
  <c r="K264" i="47"/>
  <c r="L264" i="47"/>
  <c r="M264" i="47"/>
  <c r="N264" i="47"/>
  <c r="O264" i="47"/>
  <c r="P264" i="47"/>
  <c r="Q264" i="47"/>
  <c r="R264" i="47"/>
  <c r="S264" i="47"/>
  <c r="T264" i="47"/>
  <c r="U264" i="47"/>
  <c r="V264" i="47"/>
  <c r="W264" i="47"/>
  <c r="X264" i="47"/>
  <c r="Y264" i="47"/>
  <c r="Z264" i="47"/>
  <c r="AA264" i="47"/>
  <c r="AB264" i="47"/>
  <c r="AC264" i="47"/>
  <c r="AD264" i="47"/>
  <c r="AE264" i="47"/>
  <c r="AF264" i="47"/>
  <c r="AG264" i="47"/>
  <c r="C265" i="47"/>
  <c r="D265" i="47"/>
  <c r="E265" i="47"/>
  <c r="F265" i="47"/>
  <c r="G265" i="47"/>
  <c r="H265" i="47"/>
  <c r="I265" i="47"/>
  <c r="J265" i="47"/>
  <c r="K265" i="47"/>
  <c r="L265" i="47"/>
  <c r="M265" i="47"/>
  <c r="N265" i="47"/>
  <c r="O265" i="47"/>
  <c r="P265" i="47"/>
  <c r="Q265" i="47"/>
  <c r="R265" i="47"/>
  <c r="S265" i="47"/>
  <c r="T265" i="47"/>
  <c r="U265" i="47"/>
  <c r="V265" i="47"/>
  <c r="W265" i="47"/>
  <c r="X265" i="47"/>
  <c r="Y265" i="47"/>
  <c r="Z265" i="47"/>
  <c r="AA265" i="47"/>
  <c r="AB265" i="47"/>
  <c r="AC265" i="47"/>
  <c r="AD265" i="47"/>
  <c r="AE265" i="47"/>
  <c r="AF265" i="47"/>
  <c r="AG265" i="47"/>
  <c r="C266" i="47"/>
  <c r="D266" i="47"/>
  <c r="E266" i="47"/>
  <c r="F266" i="47"/>
  <c r="G266" i="47"/>
  <c r="H266" i="47"/>
  <c r="I266" i="47"/>
  <c r="J266" i="47"/>
  <c r="K266" i="47"/>
  <c r="L266" i="47"/>
  <c r="M266" i="47"/>
  <c r="N266" i="47"/>
  <c r="O266" i="47"/>
  <c r="P266" i="47"/>
  <c r="Q266" i="47"/>
  <c r="R266" i="47"/>
  <c r="S266" i="47"/>
  <c r="T266" i="47"/>
  <c r="U266" i="47"/>
  <c r="V266" i="47"/>
  <c r="W266" i="47"/>
  <c r="X266" i="47"/>
  <c r="Y266" i="47"/>
  <c r="Z266" i="47"/>
  <c r="AA266" i="47"/>
  <c r="AB266" i="47"/>
  <c r="AC266" i="47"/>
  <c r="AD266" i="47"/>
  <c r="AE266" i="47"/>
  <c r="AF266" i="47"/>
  <c r="AG266" i="47"/>
  <c r="C267" i="47"/>
  <c r="D267" i="47"/>
  <c r="E267" i="47"/>
  <c r="F267" i="47"/>
  <c r="G267" i="47"/>
  <c r="H267" i="47"/>
  <c r="I267" i="47"/>
  <c r="J267" i="47"/>
  <c r="K267" i="47"/>
  <c r="L267" i="47"/>
  <c r="M267" i="47"/>
  <c r="N267" i="47"/>
  <c r="O267" i="47"/>
  <c r="P267" i="47"/>
  <c r="Q267" i="47"/>
  <c r="R267" i="47"/>
  <c r="S267" i="47"/>
  <c r="T267" i="47"/>
  <c r="U267" i="47"/>
  <c r="V267" i="47"/>
  <c r="W267" i="47"/>
  <c r="X267" i="47"/>
  <c r="Y267" i="47"/>
  <c r="Z267" i="47"/>
  <c r="AA267" i="47"/>
  <c r="AB267" i="47"/>
  <c r="AC267" i="47"/>
  <c r="AD267" i="47"/>
  <c r="AE267" i="47"/>
  <c r="AF267" i="47"/>
  <c r="AG267" i="47"/>
  <c r="C268" i="47"/>
  <c r="D268" i="47"/>
  <c r="E268" i="47"/>
  <c r="F268" i="47"/>
  <c r="G268" i="47"/>
  <c r="H268" i="47"/>
  <c r="I268" i="47"/>
  <c r="J268" i="47"/>
  <c r="K268" i="47"/>
  <c r="L268" i="47"/>
  <c r="M268" i="47"/>
  <c r="N268" i="47"/>
  <c r="O268" i="47"/>
  <c r="P268" i="47"/>
  <c r="Q268" i="47"/>
  <c r="R268" i="47"/>
  <c r="S268" i="47"/>
  <c r="T268" i="47"/>
  <c r="U268" i="47"/>
  <c r="V268" i="47"/>
  <c r="W268" i="47"/>
  <c r="X268" i="47"/>
  <c r="Y268" i="47"/>
  <c r="Z268" i="47"/>
  <c r="AA268" i="47"/>
  <c r="AB268" i="47"/>
  <c r="AC268" i="47"/>
  <c r="AD268" i="47"/>
  <c r="AE268" i="47"/>
  <c r="AF268" i="47"/>
  <c r="AG268" i="47"/>
  <c r="C269" i="47"/>
  <c r="D269" i="47"/>
  <c r="E269" i="47"/>
  <c r="F269" i="47"/>
  <c r="G269" i="47"/>
  <c r="H269" i="47"/>
  <c r="I269" i="47"/>
  <c r="J269" i="47"/>
  <c r="K269" i="47"/>
  <c r="L269" i="47"/>
  <c r="M269" i="47"/>
  <c r="N269" i="47"/>
  <c r="O269" i="47"/>
  <c r="P269" i="47"/>
  <c r="Q269" i="47"/>
  <c r="R269" i="47"/>
  <c r="S269" i="47"/>
  <c r="T269" i="47"/>
  <c r="U269" i="47"/>
  <c r="V269" i="47"/>
  <c r="W269" i="47"/>
  <c r="X269" i="47"/>
  <c r="Y269" i="47"/>
  <c r="Z269" i="47"/>
  <c r="AA269" i="47"/>
  <c r="AB269" i="47"/>
  <c r="AC269" i="47"/>
  <c r="AD269" i="47"/>
  <c r="AE269" i="47"/>
  <c r="AF269" i="47"/>
  <c r="AG269" i="47"/>
  <c r="C270" i="47"/>
  <c r="D270" i="47"/>
  <c r="E270" i="47"/>
  <c r="F270" i="47"/>
  <c r="G270" i="47"/>
  <c r="H270" i="47"/>
  <c r="I270" i="47"/>
  <c r="J270" i="47"/>
  <c r="K270" i="47"/>
  <c r="L270" i="47"/>
  <c r="M270" i="47"/>
  <c r="N270" i="47"/>
  <c r="O270" i="47"/>
  <c r="P270" i="47"/>
  <c r="Q270" i="47"/>
  <c r="R270" i="47"/>
  <c r="S270" i="47"/>
  <c r="T270" i="47"/>
  <c r="U270" i="47"/>
  <c r="V270" i="47"/>
  <c r="W270" i="47"/>
  <c r="X270" i="47"/>
  <c r="Y270" i="47"/>
  <c r="Z270" i="47"/>
  <c r="AA270" i="47"/>
  <c r="AB270" i="47"/>
  <c r="AC270" i="47"/>
  <c r="AD270" i="47"/>
  <c r="AE270" i="47"/>
  <c r="AF270" i="47"/>
  <c r="AG270" i="47"/>
  <c r="C271" i="47"/>
  <c r="D271" i="47"/>
  <c r="E271" i="47"/>
  <c r="F271" i="47"/>
  <c r="G271" i="47"/>
  <c r="H271" i="47"/>
  <c r="I271" i="47"/>
  <c r="J271" i="47"/>
  <c r="K271" i="47"/>
  <c r="L271" i="47"/>
  <c r="M271" i="47"/>
  <c r="N271" i="47"/>
  <c r="O271" i="47"/>
  <c r="P271" i="47"/>
  <c r="Q271" i="47"/>
  <c r="R271" i="47"/>
  <c r="S271" i="47"/>
  <c r="T271" i="47"/>
  <c r="U271" i="47"/>
  <c r="V271" i="47"/>
  <c r="W271" i="47"/>
  <c r="X271" i="47"/>
  <c r="Y271" i="47"/>
  <c r="Z271" i="47"/>
  <c r="AA271" i="47"/>
  <c r="AB271" i="47"/>
  <c r="AC271" i="47"/>
  <c r="AD271" i="47"/>
  <c r="AE271" i="47"/>
  <c r="AF271" i="47"/>
  <c r="AG271" i="47"/>
  <c r="C272" i="47"/>
  <c r="D272" i="47"/>
  <c r="E272" i="47"/>
  <c r="F272" i="47"/>
  <c r="G272" i="47"/>
  <c r="H272" i="47"/>
  <c r="I272" i="47"/>
  <c r="J272" i="47"/>
  <c r="K272" i="47"/>
  <c r="L272" i="47"/>
  <c r="M272" i="47"/>
  <c r="N272" i="47"/>
  <c r="O272" i="47"/>
  <c r="P272" i="47"/>
  <c r="Q272" i="47"/>
  <c r="R272" i="47"/>
  <c r="S272" i="47"/>
  <c r="T272" i="47"/>
  <c r="U272" i="47"/>
  <c r="V272" i="47"/>
  <c r="W272" i="47"/>
  <c r="X272" i="47"/>
  <c r="C36" i="50" s="1"/>
  <c r="Y272" i="47"/>
  <c r="D36" i="50" s="1"/>
  <c r="Z272" i="47"/>
  <c r="E36" i="50" s="1"/>
  <c r="AA272" i="47"/>
  <c r="AB272" i="47"/>
  <c r="AJ49" i="47" s="1"/>
  <c r="G36" i="50" s="1"/>
  <c r="AC272" i="47"/>
  <c r="AD272" i="47"/>
  <c r="AE272" i="47"/>
  <c r="AF272" i="47"/>
  <c r="AG272" i="47"/>
  <c r="C273" i="47"/>
  <c r="D273" i="47"/>
  <c r="E273" i="47"/>
  <c r="F273" i="47"/>
  <c r="G273" i="47"/>
  <c r="H273" i="47"/>
  <c r="I273" i="47"/>
  <c r="J273" i="47"/>
  <c r="K273" i="47"/>
  <c r="L273" i="47"/>
  <c r="M273" i="47"/>
  <c r="N273" i="47"/>
  <c r="O273" i="47"/>
  <c r="P273" i="47"/>
  <c r="Q273" i="47"/>
  <c r="R273" i="47"/>
  <c r="S273" i="47"/>
  <c r="T273" i="47"/>
  <c r="U273" i="47"/>
  <c r="V273" i="47"/>
  <c r="W273" i="47"/>
  <c r="X273" i="47"/>
  <c r="Y273" i="47"/>
  <c r="Z273" i="47"/>
  <c r="AA273" i="47"/>
  <c r="AB273" i="47"/>
  <c r="AC273" i="47"/>
  <c r="AD273" i="47"/>
  <c r="AE273" i="47"/>
  <c r="AF273" i="47"/>
  <c r="AG273" i="47"/>
  <c r="C274" i="47"/>
  <c r="D274" i="47"/>
  <c r="E274" i="47"/>
  <c r="F274" i="47"/>
  <c r="G274" i="47"/>
  <c r="H274" i="47"/>
  <c r="I274" i="47"/>
  <c r="J274" i="47"/>
  <c r="K274" i="47"/>
  <c r="L274" i="47"/>
  <c r="M274" i="47"/>
  <c r="N274" i="47"/>
  <c r="O274" i="47"/>
  <c r="P274" i="47"/>
  <c r="Q274" i="47"/>
  <c r="R274" i="47"/>
  <c r="S274" i="47"/>
  <c r="T274" i="47"/>
  <c r="U274" i="47"/>
  <c r="V274" i="47"/>
  <c r="W274" i="47"/>
  <c r="X274" i="47"/>
  <c r="Y274" i="47"/>
  <c r="Z274" i="47"/>
  <c r="AA274" i="47"/>
  <c r="AB274" i="47"/>
  <c r="AC274" i="47"/>
  <c r="AD274" i="47"/>
  <c r="AE274" i="47"/>
  <c r="AF274" i="47"/>
  <c r="AG274" i="47"/>
  <c r="C275" i="47"/>
  <c r="D275" i="47"/>
  <c r="E275" i="47"/>
  <c r="F275" i="47"/>
  <c r="G275" i="47"/>
  <c r="H275" i="47"/>
  <c r="I275" i="47"/>
  <c r="J275" i="47"/>
  <c r="K275" i="47"/>
  <c r="L275" i="47"/>
  <c r="M275" i="47"/>
  <c r="N275" i="47"/>
  <c r="O275" i="47"/>
  <c r="P275" i="47"/>
  <c r="Q275" i="47"/>
  <c r="R275" i="47"/>
  <c r="S275" i="47"/>
  <c r="T275" i="47"/>
  <c r="U275" i="47"/>
  <c r="V275" i="47"/>
  <c r="W275" i="47"/>
  <c r="X275" i="47"/>
  <c r="Y275" i="47"/>
  <c r="Z275" i="47"/>
  <c r="AA275" i="47"/>
  <c r="AB275" i="47"/>
  <c r="AC275" i="47"/>
  <c r="AD275" i="47"/>
  <c r="AE275" i="47"/>
  <c r="AF275" i="47"/>
  <c r="AG275" i="47"/>
  <c r="C276" i="47"/>
  <c r="D276" i="47"/>
  <c r="E276" i="47"/>
  <c r="F276" i="47"/>
  <c r="G276" i="47"/>
  <c r="H276" i="47"/>
  <c r="I276" i="47"/>
  <c r="J276" i="47"/>
  <c r="K276" i="47"/>
  <c r="L276" i="47"/>
  <c r="M276" i="47"/>
  <c r="N276" i="47"/>
  <c r="O276" i="47"/>
  <c r="P276" i="47"/>
  <c r="Q276" i="47"/>
  <c r="R276" i="47"/>
  <c r="S276" i="47"/>
  <c r="T276" i="47"/>
  <c r="U276" i="47"/>
  <c r="V276" i="47"/>
  <c r="W276" i="47"/>
  <c r="X276" i="47"/>
  <c r="C37" i="50" s="1"/>
  <c r="Y276" i="47"/>
  <c r="D37" i="50" s="1"/>
  <c r="Z276" i="47"/>
  <c r="E37" i="50" s="1"/>
  <c r="AA276" i="47"/>
  <c r="AB276" i="47"/>
  <c r="AJ50" i="47" s="1"/>
  <c r="G37" i="50" s="1"/>
  <c r="AC276" i="47"/>
  <c r="AD276" i="47"/>
  <c r="AE276" i="47"/>
  <c r="AF276" i="47"/>
  <c r="AG276" i="47"/>
  <c r="C277" i="47"/>
  <c r="D277" i="47"/>
  <c r="E277" i="47"/>
  <c r="F277" i="47"/>
  <c r="G277" i="47"/>
  <c r="H277" i="47"/>
  <c r="I277" i="47"/>
  <c r="J277" i="47"/>
  <c r="K277" i="47"/>
  <c r="L277" i="47"/>
  <c r="M277" i="47"/>
  <c r="N277" i="47"/>
  <c r="O277" i="47"/>
  <c r="P277" i="47"/>
  <c r="Q277" i="47"/>
  <c r="R277" i="47"/>
  <c r="S277" i="47"/>
  <c r="T277" i="47"/>
  <c r="U277" i="47"/>
  <c r="V277" i="47"/>
  <c r="W277" i="47"/>
  <c r="X277" i="47"/>
  <c r="Y277" i="47"/>
  <c r="Z277" i="47"/>
  <c r="AA277" i="47"/>
  <c r="AB277" i="47"/>
  <c r="AC277" i="47"/>
  <c r="AD277" i="47"/>
  <c r="AE277" i="47"/>
  <c r="AF277" i="47"/>
  <c r="AG277" i="47"/>
  <c r="C278" i="47"/>
  <c r="D278" i="47"/>
  <c r="E278" i="47"/>
  <c r="F278" i="47"/>
  <c r="G278" i="47"/>
  <c r="H278" i="47"/>
  <c r="I278" i="47"/>
  <c r="J278" i="47"/>
  <c r="K278" i="47"/>
  <c r="L278" i="47"/>
  <c r="M278" i="47"/>
  <c r="N278" i="47"/>
  <c r="O278" i="47"/>
  <c r="P278" i="47"/>
  <c r="Q278" i="47"/>
  <c r="R278" i="47"/>
  <c r="S278" i="47"/>
  <c r="T278" i="47"/>
  <c r="U278" i="47"/>
  <c r="V278" i="47"/>
  <c r="W278" i="47"/>
  <c r="X278" i="47"/>
  <c r="Y278" i="47"/>
  <c r="Z278" i="47"/>
  <c r="AA278" i="47"/>
  <c r="AB278" i="47"/>
  <c r="AC278" i="47"/>
  <c r="AD278" i="47"/>
  <c r="AE278" i="47"/>
  <c r="AF278" i="47"/>
  <c r="AG278" i="47"/>
  <c r="C279" i="47"/>
  <c r="D279" i="47"/>
  <c r="E279" i="47"/>
  <c r="F279" i="47"/>
  <c r="G279" i="47"/>
  <c r="H279" i="47"/>
  <c r="I279" i="47"/>
  <c r="J279" i="47"/>
  <c r="K279" i="47"/>
  <c r="L279" i="47"/>
  <c r="M279" i="47"/>
  <c r="N279" i="47"/>
  <c r="O279" i="47"/>
  <c r="P279" i="47"/>
  <c r="Q279" i="47"/>
  <c r="R279" i="47"/>
  <c r="S279" i="47"/>
  <c r="T279" i="47"/>
  <c r="U279" i="47"/>
  <c r="V279" i="47"/>
  <c r="W279" i="47"/>
  <c r="X279" i="47"/>
  <c r="Y279" i="47"/>
  <c r="Z279" i="47"/>
  <c r="AA279" i="47"/>
  <c r="AB279" i="47"/>
  <c r="AC279" i="47"/>
  <c r="AD279" i="47"/>
  <c r="AE279" i="47"/>
  <c r="AF279" i="47"/>
  <c r="AG279" i="47"/>
  <c r="C280" i="47"/>
  <c r="D280" i="47"/>
  <c r="E280" i="47"/>
  <c r="F280" i="47"/>
  <c r="G280" i="47"/>
  <c r="H280" i="47"/>
  <c r="I280" i="47"/>
  <c r="J280" i="47"/>
  <c r="K280" i="47"/>
  <c r="L280" i="47"/>
  <c r="M280" i="47"/>
  <c r="N280" i="47"/>
  <c r="O280" i="47"/>
  <c r="P280" i="47"/>
  <c r="Q280" i="47"/>
  <c r="R280" i="47"/>
  <c r="S280" i="47"/>
  <c r="T280" i="47"/>
  <c r="U280" i="47"/>
  <c r="V280" i="47"/>
  <c r="W280" i="47"/>
  <c r="X280" i="47"/>
  <c r="Y280" i="47"/>
  <c r="Z280" i="47"/>
  <c r="AA280" i="47"/>
  <c r="AB280" i="47"/>
  <c r="AC280" i="47"/>
  <c r="AD280" i="47"/>
  <c r="AE280" i="47"/>
  <c r="AF280" i="47"/>
  <c r="AG280" i="47"/>
  <c r="C281" i="47"/>
  <c r="D281" i="47"/>
  <c r="E281" i="47"/>
  <c r="F281" i="47"/>
  <c r="G281" i="47"/>
  <c r="H281" i="47"/>
  <c r="I281" i="47"/>
  <c r="J281" i="47"/>
  <c r="K281" i="47"/>
  <c r="L281" i="47"/>
  <c r="M281" i="47"/>
  <c r="N281" i="47"/>
  <c r="O281" i="47"/>
  <c r="P281" i="47"/>
  <c r="Q281" i="47"/>
  <c r="R281" i="47"/>
  <c r="S281" i="47"/>
  <c r="T281" i="47"/>
  <c r="U281" i="47"/>
  <c r="V281" i="47"/>
  <c r="W281" i="47"/>
  <c r="X281" i="47"/>
  <c r="C38" i="50" s="1"/>
  <c r="Y281" i="47"/>
  <c r="D38" i="50" s="1"/>
  <c r="Z281" i="47"/>
  <c r="E38" i="50" s="1"/>
  <c r="AA281" i="47"/>
  <c r="AB281" i="47"/>
  <c r="AJ51" i="47" s="1"/>
  <c r="G38" i="50" s="1"/>
  <c r="AC281" i="47"/>
  <c r="AD281" i="47"/>
  <c r="AE281" i="47"/>
  <c r="AF281" i="47"/>
  <c r="AG281" i="47"/>
  <c r="C282" i="47"/>
  <c r="D282" i="47"/>
  <c r="E282" i="47"/>
  <c r="F282" i="47"/>
  <c r="G282" i="47"/>
  <c r="H282" i="47"/>
  <c r="I282" i="47"/>
  <c r="J282" i="47"/>
  <c r="K282" i="47"/>
  <c r="L282" i="47"/>
  <c r="M282" i="47"/>
  <c r="N282" i="47"/>
  <c r="O282" i="47"/>
  <c r="P282" i="47"/>
  <c r="Q282" i="47"/>
  <c r="R282" i="47"/>
  <c r="S282" i="47"/>
  <c r="T282" i="47"/>
  <c r="U282" i="47"/>
  <c r="V282" i="47"/>
  <c r="W282" i="47"/>
  <c r="X282" i="47"/>
  <c r="Y282" i="47"/>
  <c r="Z282" i="47"/>
  <c r="AA282" i="47"/>
  <c r="AB282" i="47"/>
  <c r="AC282" i="47"/>
  <c r="AD282" i="47"/>
  <c r="AE282" i="47"/>
  <c r="AF282" i="47"/>
  <c r="AG282" i="47"/>
  <c r="C283" i="47"/>
  <c r="D283" i="47"/>
  <c r="E283" i="47"/>
  <c r="F283" i="47"/>
  <c r="G283" i="47"/>
  <c r="H283" i="47"/>
  <c r="I283" i="47"/>
  <c r="J283" i="47"/>
  <c r="K283" i="47"/>
  <c r="L283" i="47"/>
  <c r="M283" i="47"/>
  <c r="N283" i="47"/>
  <c r="O283" i="47"/>
  <c r="P283" i="47"/>
  <c r="Q283" i="47"/>
  <c r="R283" i="47"/>
  <c r="S283" i="47"/>
  <c r="T283" i="47"/>
  <c r="U283" i="47"/>
  <c r="V283" i="47"/>
  <c r="W283" i="47"/>
  <c r="X283" i="47"/>
  <c r="Y283" i="47"/>
  <c r="Z283" i="47"/>
  <c r="AA283" i="47"/>
  <c r="AB283" i="47"/>
  <c r="AC283" i="47"/>
  <c r="AD283" i="47"/>
  <c r="AE283" i="47"/>
  <c r="AF283" i="47"/>
  <c r="AG283" i="47"/>
  <c r="C284" i="47"/>
  <c r="D284" i="47"/>
  <c r="E284" i="47"/>
  <c r="F284" i="47"/>
  <c r="G284" i="47"/>
  <c r="H284" i="47"/>
  <c r="I284" i="47"/>
  <c r="J284" i="47"/>
  <c r="K284" i="47"/>
  <c r="L284" i="47"/>
  <c r="M284" i="47"/>
  <c r="N284" i="47"/>
  <c r="O284" i="47"/>
  <c r="P284" i="47"/>
  <c r="Q284" i="47"/>
  <c r="R284" i="47"/>
  <c r="S284" i="47"/>
  <c r="T284" i="47"/>
  <c r="U284" i="47"/>
  <c r="V284" i="47"/>
  <c r="W284" i="47"/>
  <c r="X284" i="47"/>
  <c r="C39" i="50" s="1"/>
  <c r="Y284" i="47"/>
  <c r="D39" i="50" s="1"/>
  <c r="Z284" i="47"/>
  <c r="E39" i="50" s="1"/>
  <c r="AA284" i="47"/>
  <c r="AB284" i="47"/>
  <c r="AJ52" i="47" s="1"/>
  <c r="G39" i="50" s="1"/>
  <c r="AC284" i="47"/>
  <c r="AD284" i="47"/>
  <c r="AE284" i="47"/>
  <c r="AF284" i="47"/>
  <c r="AG284" i="47"/>
  <c r="C285" i="47"/>
  <c r="D285" i="47"/>
  <c r="E285" i="47"/>
  <c r="F285" i="47"/>
  <c r="G285" i="47"/>
  <c r="H285" i="47"/>
  <c r="I285" i="47"/>
  <c r="J285" i="47"/>
  <c r="K285" i="47"/>
  <c r="L285" i="47"/>
  <c r="M285" i="47"/>
  <c r="N285" i="47"/>
  <c r="O285" i="47"/>
  <c r="P285" i="47"/>
  <c r="Q285" i="47"/>
  <c r="R285" i="47"/>
  <c r="S285" i="47"/>
  <c r="T285" i="47"/>
  <c r="U285" i="47"/>
  <c r="V285" i="47"/>
  <c r="W285" i="47"/>
  <c r="X285" i="47"/>
  <c r="Y285" i="47"/>
  <c r="Z285" i="47"/>
  <c r="AA285" i="47"/>
  <c r="AB285" i="47"/>
  <c r="AC285" i="47"/>
  <c r="AD285" i="47"/>
  <c r="AE285" i="47"/>
  <c r="AF285" i="47"/>
  <c r="AG285" i="47"/>
  <c r="C286" i="47"/>
  <c r="D286" i="47"/>
  <c r="E286" i="47"/>
  <c r="F286" i="47"/>
  <c r="G286" i="47"/>
  <c r="H286" i="47"/>
  <c r="I286" i="47"/>
  <c r="J286" i="47"/>
  <c r="K286" i="47"/>
  <c r="L286" i="47"/>
  <c r="M286" i="47"/>
  <c r="N286" i="47"/>
  <c r="O286" i="47"/>
  <c r="P286" i="47"/>
  <c r="Q286" i="47"/>
  <c r="R286" i="47"/>
  <c r="S286" i="47"/>
  <c r="T286" i="47"/>
  <c r="U286" i="47"/>
  <c r="V286" i="47"/>
  <c r="W286" i="47"/>
  <c r="X286" i="47"/>
  <c r="Y286" i="47"/>
  <c r="Z286" i="47"/>
  <c r="AA286" i="47"/>
  <c r="AB286" i="47"/>
  <c r="AC286" i="47"/>
  <c r="AD286" i="47"/>
  <c r="AE286" i="47"/>
  <c r="AF286" i="47"/>
  <c r="AG286" i="47"/>
  <c r="C287" i="47"/>
  <c r="D287" i="47"/>
  <c r="E287" i="47"/>
  <c r="F287" i="47"/>
  <c r="G287" i="47"/>
  <c r="H287" i="47"/>
  <c r="I287" i="47"/>
  <c r="J287" i="47"/>
  <c r="K287" i="47"/>
  <c r="L287" i="47"/>
  <c r="M287" i="47"/>
  <c r="N287" i="47"/>
  <c r="O287" i="47"/>
  <c r="P287" i="47"/>
  <c r="Q287" i="47"/>
  <c r="R287" i="47"/>
  <c r="S287" i="47"/>
  <c r="T287" i="47"/>
  <c r="U287" i="47"/>
  <c r="V287" i="47"/>
  <c r="W287" i="47"/>
  <c r="X287" i="47"/>
  <c r="C40" i="50" s="1"/>
  <c r="Y287" i="47"/>
  <c r="D40" i="50" s="1"/>
  <c r="Z287" i="47"/>
  <c r="E40" i="50" s="1"/>
  <c r="AA287" i="47"/>
  <c r="AB287" i="47"/>
  <c r="AJ53" i="47" s="1"/>
  <c r="G40" i="50" s="1"/>
  <c r="AC287" i="47"/>
  <c r="AD287" i="47"/>
  <c r="AE287" i="47"/>
  <c r="AF287" i="47"/>
  <c r="AG287" i="47"/>
  <c r="C288" i="47"/>
  <c r="D288" i="47"/>
  <c r="E288" i="47"/>
  <c r="F288" i="47"/>
  <c r="G288" i="47"/>
  <c r="H288" i="47"/>
  <c r="I288" i="47"/>
  <c r="J288" i="47"/>
  <c r="K288" i="47"/>
  <c r="L288" i="47"/>
  <c r="M288" i="47"/>
  <c r="N288" i="47"/>
  <c r="O288" i="47"/>
  <c r="P288" i="47"/>
  <c r="Q288" i="47"/>
  <c r="R288" i="47"/>
  <c r="S288" i="47"/>
  <c r="T288" i="47"/>
  <c r="U288" i="47"/>
  <c r="V288" i="47"/>
  <c r="W288" i="47"/>
  <c r="X288" i="47"/>
  <c r="Y288" i="47"/>
  <c r="Z288" i="47"/>
  <c r="AA288" i="47"/>
  <c r="AB288" i="47"/>
  <c r="AC288" i="47"/>
  <c r="AD288" i="47"/>
  <c r="AE288" i="47"/>
  <c r="AF288" i="47"/>
  <c r="AG288" i="47"/>
  <c r="C289" i="47"/>
  <c r="D289" i="47"/>
  <c r="E289" i="47"/>
  <c r="F289" i="47"/>
  <c r="G289" i="47"/>
  <c r="H289" i="47"/>
  <c r="I289" i="47"/>
  <c r="J289" i="47"/>
  <c r="K289" i="47"/>
  <c r="L289" i="47"/>
  <c r="M289" i="47"/>
  <c r="N289" i="47"/>
  <c r="O289" i="47"/>
  <c r="P289" i="47"/>
  <c r="Q289" i="47"/>
  <c r="R289" i="47"/>
  <c r="S289" i="47"/>
  <c r="T289" i="47"/>
  <c r="U289" i="47"/>
  <c r="V289" i="47"/>
  <c r="W289" i="47"/>
  <c r="X289" i="47"/>
  <c r="Y289" i="47"/>
  <c r="Z289" i="47"/>
  <c r="AA289" i="47"/>
  <c r="AB289" i="47"/>
  <c r="AC289" i="47"/>
  <c r="AD289" i="47"/>
  <c r="AE289" i="47"/>
  <c r="AF289" i="47"/>
  <c r="AG289" i="47"/>
  <c r="C290" i="47"/>
  <c r="D290" i="47"/>
  <c r="E290" i="47"/>
  <c r="F290" i="47"/>
  <c r="G290" i="47"/>
  <c r="H290" i="47"/>
  <c r="I290" i="47"/>
  <c r="J290" i="47"/>
  <c r="K290" i="47"/>
  <c r="L290" i="47"/>
  <c r="M290" i="47"/>
  <c r="N290" i="47"/>
  <c r="O290" i="47"/>
  <c r="P290" i="47"/>
  <c r="Q290" i="47"/>
  <c r="R290" i="47"/>
  <c r="S290" i="47"/>
  <c r="T290" i="47"/>
  <c r="U290" i="47"/>
  <c r="V290" i="47"/>
  <c r="W290" i="47"/>
  <c r="X290" i="47"/>
  <c r="C41" i="50" s="1"/>
  <c r="Y290" i="47"/>
  <c r="D41" i="50" s="1"/>
  <c r="Z290" i="47"/>
  <c r="E41" i="50" s="1"/>
  <c r="AA290" i="47"/>
  <c r="AB290" i="47"/>
  <c r="AJ54" i="47" s="1"/>
  <c r="G41" i="50" s="1"/>
  <c r="AC290" i="47"/>
  <c r="AD290" i="47"/>
  <c r="AE290" i="47"/>
  <c r="AF290" i="47"/>
  <c r="AG290" i="47"/>
  <c r="C291" i="47"/>
  <c r="D291" i="47"/>
  <c r="E291" i="47"/>
  <c r="F291" i="47"/>
  <c r="G291" i="47"/>
  <c r="H291" i="47"/>
  <c r="I291" i="47"/>
  <c r="J291" i="47"/>
  <c r="K291" i="47"/>
  <c r="L291" i="47"/>
  <c r="M291" i="47"/>
  <c r="N291" i="47"/>
  <c r="O291" i="47"/>
  <c r="P291" i="47"/>
  <c r="Q291" i="47"/>
  <c r="R291" i="47"/>
  <c r="S291" i="47"/>
  <c r="T291" i="47"/>
  <c r="U291" i="47"/>
  <c r="V291" i="47"/>
  <c r="W291" i="47"/>
  <c r="X291" i="47"/>
  <c r="Y291" i="47"/>
  <c r="Z291" i="47"/>
  <c r="AA291" i="47"/>
  <c r="AB291" i="47"/>
  <c r="AC291" i="47"/>
  <c r="AD291" i="47"/>
  <c r="AE291" i="47"/>
  <c r="AF291" i="47"/>
  <c r="AG291" i="47"/>
  <c r="C292" i="47"/>
  <c r="D292" i="47"/>
  <c r="E292" i="47"/>
  <c r="F292" i="47"/>
  <c r="G292" i="47"/>
  <c r="H292" i="47"/>
  <c r="I292" i="47"/>
  <c r="J292" i="47"/>
  <c r="K292" i="47"/>
  <c r="L292" i="47"/>
  <c r="M292" i="47"/>
  <c r="N292" i="47"/>
  <c r="O292" i="47"/>
  <c r="P292" i="47"/>
  <c r="Q292" i="47"/>
  <c r="R292" i="47"/>
  <c r="S292" i="47"/>
  <c r="T292" i="47"/>
  <c r="U292" i="47"/>
  <c r="V292" i="47"/>
  <c r="W292" i="47"/>
  <c r="X292" i="47"/>
  <c r="Y292" i="47"/>
  <c r="Z292" i="47"/>
  <c r="AA292" i="47"/>
  <c r="AB292" i="47"/>
  <c r="AC292" i="47"/>
  <c r="AD292" i="47"/>
  <c r="AE292" i="47"/>
  <c r="AF292" i="47"/>
  <c r="AG292" i="47"/>
  <c r="C293" i="47"/>
  <c r="D293" i="47"/>
  <c r="E293" i="47"/>
  <c r="F293" i="47"/>
  <c r="G293" i="47"/>
  <c r="H293" i="47"/>
  <c r="I293" i="47"/>
  <c r="J293" i="47"/>
  <c r="K293" i="47"/>
  <c r="L293" i="47"/>
  <c r="M293" i="47"/>
  <c r="N293" i="47"/>
  <c r="O293" i="47"/>
  <c r="P293" i="47"/>
  <c r="Q293" i="47"/>
  <c r="R293" i="47"/>
  <c r="S293" i="47"/>
  <c r="T293" i="47"/>
  <c r="U293" i="47"/>
  <c r="V293" i="47"/>
  <c r="W293" i="47"/>
  <c r="X293" i="47"/>
  <c r="Y293" i="47"/>
  <c r="Z293" i="47"/>
  <c r="AA293" i="47"/>
  <c r="AB293" i="47"/>
  <c r="AC293" i="47"/>
  <c r="AD293" i="47"/>
  <c r="AE293" i="47"/>
  <c r="AF293" i="47"/>
  <c r="AG293" i="47"/>
  <c r="C294" i="47"/>
  <c r="D294" i="47"/>
  <c r="E294" i="47"/>
  <c r="F294" i="47"/>
  <c r="G294" i="47"/>
  <c r="H294" i="47"/>
  <c r="I294" i="47"/>
  <c r="J294" i="47"/>
  <c r="K294" i="47"/>
  <c r="L294" i="47"/>
  <c r="M294" i="47"/>
  <c r="N294" i="47"/>
  <c r="O294" i="47"/>
  <c r="P294" i="47"/>
  <c r="Q294" i="47"/>
  <c r="R294" i="47"/>
  <c r="S294" i="47"/>
  <c r="T294" i="47"/>
  <c r="U294" i="47"/>
  <c r="V294" i="47"/>
  <c r="W294" i="47"/>
  <c r="X294" i="47"/>
  <c r="Y294" i="47"/>
  <c r="Z294" i="47"/>
  <c r="AA294" i="47"/>
  <c r="AB294" i="47"/>
  <c r="AC294" i="47"/>
  <c r="AD294" i="47"/>
  <c r="AE294" i="47"/>
  <c r="AF294" i="47"/>
  <c r="AG294" i="47"/>
  <c r="C295" i="47"/>
  <c r="D295" i="47"/>
  <c r="E295" i="47"/>
  <c r="F295" i="47"/>
  <c r="G295" i="47"/>
  <c r="H295" i="47"/>
  <c r="I295" i="47"/>
  <c r="J295" i="47"/>
  <c r="K295" i="47"/>
  <c r="L295" i="47"/>
  <c r="M295" i="47"/>
  <c r="N295" i="47"/>
  <c r="O295" i="47"/>
  <c r="P295" i="47"/>
  <c r="Q295" i="47"/>
  <c r="R295" i="47"/>
  <c r="S295" i="47"/>
  <c r="T295" i="47"/>
  <c r="U295" i="47"/>
  <c r="V295" i="47"/>
  <c r="W295" i="47"/>
  <c r="X295" i="47"/>
  <c r="Y295" i="47"/>
  <c r="Z295" i="47"/>
  <c r="AA295" i="47"/>
  <c r="AB295" i="47"/>
  <c r="AC295" i="47"/>
  <c r="AD295" i="47"/>
  <c r="AE295" i="47"/>
  <c r="AF295" i="47"/>
  <c r="AG295" i="47"/>
  <c r="C296" i="47"/>
  <c r="D296" i="47"/>
  <c r="E296" i="47"/>
  <c r="F296" i="47"/>
  <c r="G296" i="47"/>
  <c r="H296" i="47"/>
  <c r="I296" i="47"/>
  <c r="J296" i="47"/>
  <c r="K296" i="47"/>
  <c r="L296" i="47"/>
  <c r="M296" i="47"/>
  <c r="N296" i="47"/>
  <c r="O296" i="47"/>
  <c r="P296" i="47"/>
  <c r="Q296" i="47"/>
  <c r="R296" i="47"/>
  <c r="S296" i="47"/>
  <c r="T296" i="47"/>
  <c r="U296" i="47"/>
  <c r="V296" i="47"/>
  <c r="W296" i="47"/>
  <c r="X296" i="47"/>
  <c r="Y296" i="47"/>
  <c r="Z296" i="47"/>
  <c r="AA296" i="47"/>
  <c r="AB296" i="47"/>
  <c r="AC296" i="47"/>
  <c r="AD296" i="47"/>
  <c r="AE296" i="47"/>
  <c r="AF296" i="47"/>
  <c r="AG296" i="47"/>
  <c r="C297" i="47"/>
  <c r="D297" i="47"/>
  <c r="E297" i="47"/>
  <c r="F297" i="47"/>
  <c r="G297" i="47"/>
  <c r="H297" i="47"/>
  <c r="I297" i="47"/>
  <c r="J297" i="47"/>
  <c r="K297" i="47"/>
  <c r="L297" i="47"/>
  <c r="M297" i="47"/>
  <c r="N297" i="47"/>
  <c r="O297" i="47"/>
  <c r="P297" i="47"/>
  <c r="Q297" i="47"/>
  <c r="R297" i="47"/>
  <c r="S297" i="47"/>
  <c r="T297" i="47"/>
  <c r="U297" i="47"/>
  <c r="V297" i="47"/>
  <c r="W297" i="47"/>
  <c r="X297" i="47"/>
  <c r="Y297" i="47"/>
  <c r="Z297" i="47"/>
  <c r="AA297" i="47"/>
  <c r="AB297" i="47"/>
  <c r="AC297" i="47"/>
  <c r="AD297" i="47"/>
  <c r="AE297" i="47"/>
  <c r="AF297" i="47"/>
  <c r="AG297" i="47"/>
  <c r="C298" i="47"/>
  <c r="D298" i="47"/>
  <c r="E298" i="47"/>
  <c r="F298" i="47"/>
  <c r="G298" i="47"/>
  <c r="H298" i="47"/>
  <c r="I298" i="47"/>
  <c r="J298" i="47"/>
  <c r="K298" i="47"/>
  <c r="L298" i="47"/>
  <c r="M298" i="47"/>
  <c r="N298" i="47"/>
  <c r="O298" i="47"/>
  <c r="P298" i="47"/>
  <c r="Q298" i="47"/>
  <c r="R298" i="47"/>
  <c r="S298" i="47"/>
  <c r="T298" i="47"/>
  <c r="U298" i="47"/>
  <c r="V298" i="47"/>
  <c r="W298" i="47"/>
  <c r="X298" i="47"/>
  <c r="C42" i="50" s="1"/>
  <c r="Y298" i="47"/>
  <c r="D42" i="50" s="1"/>
  <c r="Z298" i="47"/>
  <c r="E42" i="50" s="1"/>
  <c r="AA298" i="47"/>
  <c r="AB298" i="47"/>
  <c r="AJ55" i="47" s="1"/>
  <c r="G42" i="50" s="1"/>
  <c r="AC298" i="47"/>
  <c r="AD298" i="47"/>
  <c r="AE298" i="47"/>
  <c r="AF298" i="47"/>
  <c r="AG298" i="47"/>
  <c r="C299" i="47"/>
  <c r="D299" i="47"/>
  <c r="E299" i="47"/>
  <c r="F299" i="47"/>
  <c r="G299" i="47"/>
  <c r="H299" i="47"/>
  <c r="I299" i="47"/>
  <c r="J299" i="47"/>
  <c r="K299" i="47"/>
  <c r="L299" i="47"/>
  <c r="M299" i="47"/>
  <c r="N299" i="47"/>
  <c r="O299" i="47"/>
  <c r="P299" i="47"/>
  <c r="Q299" i="47"/>
  <c r="R299" i="47"/>
  <c r="S299" i="47"/>
  <c r="T299" i="47"/>
  <c r="U299" i="47"/>
  <c r="V299" i="47"/>
  <c r="W299" i="47"/>
  <c r="X299" i="47"/>
  <c r="Y299" i="47"/>
  <c r="Z299" i="47"/>
  <c r="AA299" i="47"/>
  <c r="AB299" i="47"/>
  <c r="AC299" i="47"/>
  <c r="AD299" i="47"/>
  <c r="AE299" i="47"/>
  <c r="AF299" i="47"/>
  <c r="AG299" i="47"/>
  <c r="C300" i="47"/>
  <c r="D300" i="47"/>
  <c r="E300" i="47"/>
  <c r="F300" i="47"/>
  <c r="G300" i="47"/>
  <c r="H300" i="47"/>
  <c r="I300" i="47"/>
  <c r="J300" i="47"/>
  <c r="K300" i="47"/>
  <c r="L300" i="47"/>
  <c r="M300" i="47"/>
  <c r="N300" i="47"/>
  <c r="O300" i="47"/>
  <c r="P300" i="47"/>
  <c r="Q300" i="47"/>
  <c r="R300" i="47"/>
  <c r="S300" i="47"/>
  <c r="T300" i="47"/>
  <c r="U300" i="47"/>
  <c r="V300" i="47"/>
  <c r="W300" i="47"/>
  <c r="X300" i="47"/>
  <c r="Y300" i="47"/>
  <c r="Z300" i="47"/>
  <c r="AA300" i="47"/>
  <c r="AB300" i="47"/>
  <c r="AC300" i="47"/>
  <c r="AD300" i="47"/>
  <c r="AE300" i="47"/>
  <c r="AF300" i="47"/>
  <c r="AG300" i="47"/>
  <c r="C301" i="47"/>
  <c r="D301" i="47"/>
  <c r="E301" i="47"/>
  <c r="F301" i="47"/>
  <c r="G301" i="47"/>
  <c r="H301" i="47"/>
  <c r="I301" i="47"/>
  <c r="J301" i="47"/>
  <c r="K301" i="47"/>
  <c r="L301" i="47"/>
  <c r="M301" i="47"/>
  <c r="N301" i="47"/>
  <c r="O301" i="47"/>
  <c r="P301" i="47"/>
  <c r="Q301" i="47"/>
  <c r="R301" i="47"/>
  <c r="S301" i="47"/>
  <c r="T301" i="47"/>
  <c r="U301" i="47"/>
  <c r="V301" i="47"/>
  <c r="W301" i="47"/>
  <c r="X301" i="47"/>
  <c r="C43" i="50" s="1"/>
  <c r="Y301" i="47"/>
  <c r="D43" i="50" s="1"/>
  <c r="Z301" i="47"/>
  <c r="E43" i="50" s="1"/>
  <c r="AA301" i="47"/>
  <c r="AB301" i="47"/>
  <c r="AJ56" i="47" s="1"/>
  <c r="G43" i="50" s="1"/>
  <c r="AC301" i="47"/>
  <c r="AD301" i="47"/>
  <c r="AE301" i="47"/>
  <c r="AF301" i="47"/>
  <c r="AG301" i="47"/>
  <c r="C302" i="47"/>
  <c r="D302" i="47"/>
  <c r="E302" i="47"/>
  <c r="F302" i="47"/>
  <c r="G302" i="47"/>
  <c r="H302" i="47"/>
  <c r="I302" i="47"/>
  <c r="J302" i="47"/>
  <c r="K302" i="47"/>
  <c r="L302" i="47"/>
  <c r="M302" i="47"/>
  <c r="N302" i="47"/>
  <c r="O302" i="47"/>
  <c r="P302" i="47"/>
  <c r="Q302" i="47"/>
  <c r="R302" i="47"/>
  <c r="S302" i="47"/>
  <c r="T302" i="47"/>
  <c r="U302" i="47"/>
  <c r="V302" i="47"/>
  <c r="W302" i="47"/>
  <c r="X302" i="47"/>
  <c r="Y302" i="47"/>
  <c r="Z302" i="47"/>
  <c r="AA302" i="47"/>
  <c r="AB302" i="47"/>
  <c r="AC302" i="47"/>
  <c r="AD302" i="47"/>
  <c r="AE302" i="47"/>
  <c r="AF302" i="47"/>
  <c r="AG302" i="47"/>
  <c r="C303" i="47"/>
  <c r="D303" i="47"/>
  <c r="E303" i="47"/>
  <c r="F303" i="47"/>
  <c r="G303" i="47"/>
  <c r="H303" i="47"/>
  <c r="I303" i="47"/>
  <c r="J303" i="47"/>
  <c r="K303" i="47"/>
  <c r="L303" i="47"/>
  <c r="M303" i="47"/>
  <c r="N303" i="47"/>
  <c r="O303" i="47"/>
  <c r="P303" i="47"/>
  <c r="Q303" i="47"/>
  <c r="R303" i="47"/>
  <c r="S303" i="47"/>
  <c r="T303" i="47"/>
  <c r="U303" i="47"/>
  <c r="V303" i="47"/>
  <c r="W303" i="47"/>
  <c r="X303" i="47"/>
  <c r="Y303" i="47"/>
  <c r="Z303" i="47"/>
  <c r="AA303" i="47"/>
  <c r="AB303" i="47"/>
  <c r="AC303" i="47"/>
  <c r="AD303" i="47"/>
  <c r="AE303" i="47"/>
  <c r="AF303" i="47"/>
  <c r="AG303" i="47"/>
  <c r="C304" i="47"/>
  <c r="D304" i="47"/>
  <c r="E304" i="47"/>
  <c r="F304" i="47"/>
  <c r="G304" i="47"/>
  <c r="H304" i="47"/>
  <c r="I304" i="47"/>
  <c r="J304" i="47"/>
  <c r="K304" i="47"/>
  <c r="L304" i="47"/>
  <c r="M304" i="47"/>
  <c r="N304" i="47"/>
  <c r="O304" i="47"/>
  <c r="P304" i="47"/>
  <c r="Q304" i="47"/>
  <c r="R304" i="47"/>
  <c r="S304" i="47"/>
  <c r="T304" i="47"/>
  <c r="U304" i="47"/>
  <c r="V304" i="47"/>
  <c r="W304" i="47"/>
  <c r="X304" i="47"/>
  <c r="C44" i="50" s="1"/>
  <c r="Y304" i="47"/>
  <c r="D44" i="50" s="1"/>
  <c r="Z304" i="47"/>
  <c r="E44" i="50" s="1"/>
  <c r="AA304" i="47"/>
  <c r="AB304" i="47"/>
  <c r="AJ57" i="47" s="1"/>
  <c r="G44" i="50" s="1"/>
  <c r="AC304" i="47"/>
  <c r="AD304" i="47"/>
  <c r="AE304" i="47"/>
  <c r="AF304" i="47"/>
  <c r="AG304" i="47"/>
  <c r="C305" i="47"/>
  <c r="D305" i="47"/>
  <c r="E305" i="47"/>
  <c r="F305" i="47"/>
  <c r="G305" i="47"/>
  <c r="H305" i="47"/>
  <c r="I305" i="47"/>
  <c r="J305" i="47"/>
  <c r="K305" i="47"/>
  <c r="L305" i="47"/>
  <c r="M305" i="47"/>
  <c r="N305" i="47"/>
  <c r="O305" i="47"/>
  <c r="P305" i="47"/>
  <c r="Q305" i="47"/>
  <c r="R305" i="47"/>
  <c r="S305" i="47"/>
  <c r="T305" i="47"/>
  <c r="U305" i="47"/>
  <c r="V305" i="47"/>
  <c r="W305" i="47"/>
  <c r="X305" i="47"/>
  <c r="Y305" i="47"/>
  <c r="Z305" i="47"/>
  <c r="AA305" i="47"/>
  <c r="AB305" i="47"/>
  <c r="AC305" i="47"/>
  <c r="AD305" i="47"/>
  <c r="AE305" i="47"/>
  <c r="AF305" i="47"/>
  <c r="AG305" i="47"/>
  <c r="C306" i="47"/>
  <c r="D306" i="47"/>
  <c r="E306" i="47"/>
  <c r="F306" i="47"/>
  <c r="G306" i="47"/>
  <c r="H306" i="47"/>
  <c r="I306" i="47"/>
  <c r="J306" i="47"/>
  <c r="K306" i="47"/>
  <c r="L306" i="47"/>
  <c r="M306" i="47"/>
  <c r="N306" i="47"/>
  <c r="O306" i="47"/>
  <c r="P306" i="47"/>
  <c r="Q306" i="47"/>
  <c r="R306" i="47"/>
  <c r="S306" i="47"/>
  <c r="T306" i="47"/>
  <c r="U306" i="47"/>
  <c r="V306" i="47"/>
  <c r="W306" i="47"/>
  <c r="X306" i="47"/>
  <c r="Y306" i="47"/>
  <c r="Z306" i="47"/>
  <c r="AA306" i="47"/>
  <c r="AB306" i="47"/>
  <c r="AC306" i="47"/>
  <c r="AD306" i="47"/>
  <c r="AE306" i="47"/>
  <c r="AF306" i="47"/>
  <c r="AG306" i="47"/>
  <c r="C307" i="47"/>
  <c r="D307" i="47"/>
  <c r="E307" i="47"/>
  <c r="F307" i="47"/>
  <c r="G307" i="47"/>
  <c r="H307" i="47"/>
  <c r="I307" i="47"/>
  <c r="J307" i="47"/>
  <c r="K307" i="47"/>
  <c r="L307" i="47"/>
  <c r="M307" i="47"/>
  <c r="N307" i="47"/>
  <c r="O307" i="47"/>
  <c r="P307" i="47"/>
  <c r="Q307" i="47"/>
  <c r="R307" i="47"/>
  <c r="S307" i="47"/>
  <c r="T307" i="47"/>
  <c r="U307" i="47"/>
  <c r="V307" i="47"/>
  <c r="W307" i="47"/>
  <c r="X307" i="47"/>
  <c r="Y307" i="47"/>
  <c r="Z307" i="47"/>
  <c r="AA307" i="47"/>
  <c r="AB307" i="47"/>
  <c r="AC307" i="47"/>
  <c r="AD307" i="47"/>
  <c r="AE307" i="47"/>
  <c r="AF307" i="47"/>
  <c r="AG307" i="47"/>
  <c r="C308" i="47"/>
  <c r="D308" i="47"/>
  <c r="E308" i="47"/>
  <c r="F308" i="47"/>
  <c r="G308" i="47"/>
  <c r="H308" i="47"/>
  <c r="I308" i="47"/>
  <c r="J308" i="47"/>
  <c r="K308" i="47"/>
  <c r="L308" i="47"/>
  <c r="M308" i="47"/>
  <c r="N308" i="47"/>
  <c r="O308" i="47"/>
  <c r="P308" i="47"/>
  <c r="Q308" i="47"/>
  <c r="R308" i="47"/>
  <c r="S308" i="47"/>
  <c r="T308" i="47"/>
  <c r="U308" i="47"/>
  <c r="V308" i="47"/>
  <c r="W308" i="47"/>
  <c r="X308" i="47"/>
  <c r="C45" i="50" s="1"/>
  <c r="Y308" i="47"/>
  <c r="D45" i="50" s="1"/>
  <c r="Z308" i="47"/>
  <c r="E45" i="50" s="1"/>
  <c r="AA308" i="47"/>
  <c r="AB308" i="47"/>
  <c r="AJ58" i="47" s="1"/>
  <c r="G45" i="50" s="1"/>
  <c r="AC308" i="47"/>
  <c r="AD308" i="47"/>
  <c r="AE308" i="47"/>
  <c r="AF308" i="47"/>
  <c r="AG309" i="47"/>
  <c r="B305" i="47"/>
  <c r="B306" i="47"/>
  <c r="B307" i="47"/>
  <c r="B308" i="47"/>
  <c r="B301" i="47"/>
  <c r="B302" i="47"/>
  <c r="B303" i="47"/>
  <c r="B304" i="47"/>
  <c r="B18" i="47"/>
  <c r="B19" i="47"/>
  <c r="B20" i="47"/>
  <c r="B21" i="47"/>
  <c r="B22" i="47"/>
  <c r="B23" i="47"/>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6" i="47"/>
  <c r="B97" i="47"/>
  <c r="B98" i="47"/>
  <c r="B99" i="47"/>
  <c r="B100" i="47"/>
  <c r="B101" i="47"/>
  <c r="B102"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B138" i="47"/>
  <c r="B139" i="47"/>
  <c r="B140" i="47"/>
  <c r="B141" i="47"/>
  <c r="B142" i="47"/>
  <c r="B143" i="47"/>
  <c r="B144" i="47"/>
  <c r="B145" i="47"/>
  <c r="B146" i="47"/>
  <c r="B147" i="47"/>
  <c r="B148" i="47"/>
  <c r="B149" i="47"/>
  <c r="B150" i="47"/>
  <c r="B151" i="47"/>
  <c r="B152" i="47"/>
  <c r="B153" i="47"/>
  <c r="B154" i="47"/>
  <c r="B155" i="47"/>
  <c r="B156" i="47"/>
  <c r="B157" i="47"/>
  <c r="B158" i="47"/>
  <c r="B159" i="47"/>
  <c r="B160" i="47"/>
  <c r="B161" i="47"/>
  <c r="B162" i="47"/>
  <c r="B163" i="47"/>
  <c r="B164" i="47"/>
  <c r="B165" i="47"/>
  <c r="B166" i="47"/>
  <c r="B167" i="47"/>
  <c r="B168" i="47"/>
  <c r="B169" i="47"/>
  <c r="B170" i="47"/>
  <c r="B171" i="47"/>
  <c r="B172" i="47"/>
  <c r="B173" i="47"/>
  <c r="B174" i="47"/>
  <c r="B175" i="47"/>
  <c r="B176" i="47"/>
  <c r="B177" i="47"/>
  <c r="B178" i="47"/>
  <c r="B179" i="47"/>
  <c r="B180" i="47"/>
  <c r="B181" i="47"/>
  <c r="B182" i="47"/>
  <c r="B183" i="47"/>
  <c r="B184" i="47"/>
  <c r="B185" i="47"/>
  <c r="B186" i="47"/>
  <c r="B187" i="47"/>
  <c r="B188" i="47"/>
  <c r="B189" i="47"/>
  <c r="B190" i="47"/>
  <c r="B191" i="47"/>
  <c r="B192" i="47"/>
  <c r="B193" i="47"/>
  <c r="B194" i="47"/>
  <c r="B195" i="47"/>
  <c r="B196" i="47"/>
  <c r="B197" i="47"/>
  <c r="B198" i="47"/>
  <c r="B199" i="47"/>
  <c r="B200" i="47"/>
  <c r="B201" i="47"/>
  <c r="B202" i="47"/>
  <c r="B203" i="47"/>
  <c r="B204" i="47"/>
  <c r="B205" i="47"/>
  <c r="B206" i="47"/>
  <c r="B207" i="47"/>
  <c r="B208" i="47"/>
  <c r="B209" i="47"/>
  <c r="B210" i="47"/>
  <c r="B211" i="47"/>
  <c r="B212" i="47"/>
  <c r="B213" i="47"/>
  <c r="B214" i="47"/>
  <c r="B215" i="47"/>
  <c r="B216" i="47"/>
  <c r="B217" i="47"/>
  <c r="B218" i="47"/>
  <c r="B219" i="47"/>
  <c r="B220" i="47"/>
  <c r="B221" i="47"/>
  <c r="B222" i="47"/>
  <c r="B223" i="47"/>
  <c r="B224" i="47"/>
  <c r="B225" i="47"/>
  <c r="B226" i="47"/>
  <c r="B227" i="47"/>
  <c r="B228" i="47"/>
  <c r="B229" i="47"/>
  <c r="B230" i="47"/>
  <c r="B231" i="47"/>
  <c r="B232" i="47"/>
  <c r="B233" i="47"/>
  <c r="B234" i="47"/>
  <c r="B235" i="47"/>
  <c r="B236" i="47"/>
  <c r="B237" i="47"/>
  <c r="B238" i="47"/>
  <c r="B239" i="47"/>
  <c r="B240" i="47"/>
  <c r="B241" i="47"/>
  <c r="B242" i="47"/>
  <c r="B243" i="47"/>
  <c r="B244" i="47"/>
  <c r="B245" i="47"/>
  <c r="B246" i="47"/>
  <c r="B247" i="47"/>
  <c r="B248" i="47"/>
  <c r="B249" i="47"/>
  <c r="B250" i="47"/>
  <c r="B251" i="47"/>
  <c r="B252" i="47"/>
  <c r="B253" i="47"/>
  <c r="B254" i="47"/>
  <c r="B255" i="47"/>
  <c r="B256" i="47"/>
  <c r="B257" i="47"/>
  <c r="B258" i="47"/>
  <c r="B259" i="47"/>
  <c r="B260" i="47"/>
  <c r="B261" i="47"/>
  <c r="B262" i="47"/>
  <c r="B263" i="47"/>
  <c r="B264" i="47"/>
  <c r="B265" i="47"/>
  <c r="B266" i="47"/>
  <c r="B267" i="47"/>
  <c r="B268" i="47"/>
  <c r="B269" i="47"/>
  <c r="B270" i="47"/>
  <c r="B271" i="47"/>
  <c r="B272" i="47"/>
  <c r="B273" i="47"/>
  <c r="B274" i="47"/>
  <c r="B275" i="47"/>
  <c r="B276" i="47"/>
  <c r="B277" i="47"/>
  <c r="B278" i="47"/>
  <c r="B279" i="47"/>
  <c r="B280" i="47"/>
  <c r="B281" i="47"/>
  <c r="B282" i="47"/>
  <c r="B283" i="47"/>
  <c r="B284" i="47"/>
  <c r="B285" i="47"/>
  <c r="B286" i="47"/>
  <c r="B287" i="47"/>
  <c r="B288" i="47"/>
  <c r="B289" i="47"/>
  <c r="B290" i="47"/>
  <c r="B291" i="47"/>
  <c r="B292" i="47"/>
  <c r="B293" i="47"/>
  <c r="B294" i="47"/>
  <c r="B295" i="47"/>
  <c r="B296" i="47"/>
  <c r="B297" i="47"/>
  <c r="B298" i="47"/>
  <c r="B299" i="47"/>
  <c r="B300" i="47"/>
  <c r="F42" i="50" l="1"/>
  <c r="AI55" i="47"/>
  <c r="F35" i="50"/>
  <c r="AI48" i="47"/>
  <c r="F25" i="50"/>
  <c r="AI38" i="47"/>
  <c r="F20" i="50"/>
  <c r="AI33" i="47"/>
  <c r="F16" i="50"/>
  <c r="AI29" i="47"/>
  <c r="F11" i="50"/>
  <c r="AI24" i="47"/>
  <c r="F10" i="50"/>
  <c r="AI23" i="47"/>
  <c r="AI19" i="47"/>
  <c r="F6" i="50"/>
  <c r="AI18" i="47"/>
  <c r="F5" i="50"/>
  <c r="X309" i="47"/>
  <c r="C46" i="50" s="1"/>
  <c r="C4" i="50"/>
  <c r="F40" i="50"/>
  <c r="AI53" i="47"/>
  <c r="F33" i="50"/>
  <c r="AI46" i="47"/>
  <c r="F31" i="50"/>
  <c r="AI44" i="47"/>
  <c r="F29" i="50"/>
  <c r="AI42" i="47"/>
  <c r="F28" i="50"/>
  <c r="AI41" i="47"/>
  <c r="F24" i="50"/>
  <c r="AI37" i="47"/>
  <c r="F21" i="50"/>
  <c r="AI34" i="47"/>
  <c r="F19" i="50"/>
  <c r="AI32" i="47"/>
  <c r="F15" i="50"/>
  <c r="AI28" i="47"/>
  <c r="F9" i="50"/>
  <c r="AI22" i="47"/>
  <c r="F4" i="50"/>
  <c r="AA309" i="47"/>
  <c r="F46" i="50" s="1"/>
  <c r="F41" i="50"/>
  <c r="AI54" i="47"/>
  <c r="F45" i="50"/>
  <c r="AI58" i="47"/>
  <c r="F44" i="50"/>
  <c r="AI57" i="47"/>
  <c r="F39" i="50"/>
  <c r="AI52" i="47"/>
  <c r="F37" i="50"/>
  <c r="AI50" i="47"/>
  <c r="F36" i="50"/>
  <c r="AI49" i="47"/>
  <c r="F32" i="50"/>
  <c r="AI45" i="47"/>
  <c r="F30" i="50"/>
  <c r="AI43" i="47"/>
  <c r="F27" i="50"/>
  <c r="AI40" i="47"/>
  <c r="F23" i="50"/>
  <c r="AI36" i="47"/>
  <c r="F18" i="50"/>
  <c r="AI31" i="47"/>
  <c r="F14" i="50"/>
  <c r="AI27" i="47"/>
  <c r="F8" i="50"/>
  <c r="AI21" i="47"/>
  <c r="F7" i="50"/>
  <c r="AI20" i="47"/>
  <c r="Z309" i="47"/>
  <c r="E46" i="50" s="1"/>
  <c r="E4" i="50"/>
  <c r="F43" i="50"/>
  <c r="AI56" i="47"/>
  <c r="F38" i="50"/>
  <c r="AI51" i="47"/>
  <c r="F34" i="50"/>
  <c r="AI47" i="47"/>
  <c r="F26" i="50"/>
  <c r="AI39" i="47"/>
  <c r="F22" i="50"/>
  <c r="AI35" i="47"/>
  <c r="F17" i="50"/>
  <c r="AI30" i="47"/>
  <c r="F13" i="50"/>
  <c r="AI26" i="47"/>
  <c r="F12" i="50"/>
  <c r="AI25" i="47"/>
  <c r="Y309" i="47"/>
  <c r="D46" i="50" s="1"/>
  <c r="D4" i="50"/>
  <c r="V309" i="47"/>
  <c r="R309" i="47"/>
  <c r="N309" i="47"/>
  <c r="J309" i="47"/>
  <c r="F309" i="47"/>
  <c r="U309" i="47"/>
  <c r="Q309" i="47"/>
  <c r="M309" i="47"/>
  <c r="I309" i="47"/>
  <c r="E309" i="47"/>
  <c r="AB309" i="47"/>
  <c r="T309" i="47"/>
  <c r="P309" i="47"/>
  <c r="L309" i="47"/>
  <c r="H309" i="47"/>
  <c r="D309" i="47"/>
  <c r="W309" i="47"/>
  <c r="S309" i="47"/>
  <c r="O309" i="47"/>
  <c r="K309" i="47"/>
  <c r="G309" i="47"/>
  <c r="AD309" i="47"/>
  <c r="AJ59" i="47"/>
  <c r="G46" i="50" s="1"/>
  <c r="AI17" i="47"/>
  <c r="AM4" i="33"/>
  <c r="AM5" i="33"/>
  <c r="AM6" i="33"/>
  <c r="AM7" i="33"/>
  <c r="AM9" i="33"/>
  <c r="AM10" i="33"/>
  <c r="AM12" i="33"/>
  <c r="AM13" i="33"/>
  <c r="AM14" i="33"/>
  <c r="AM15" i="33"/>
  <c r="AM16" i="33"/>
  <c r="AM17" i="33"/>
  <c r="AM18" i="33"/>
  <c r="AM19" i="33"/>
  <c r="AM20" i="33"/>
  <c r="AM21" i="33"/>
  <c r="AM22" i="33"/>
  <c r="AM23" i="33"/>
  <c r="AM24" i="33"/>
  <c r="AM25" i="33"/>
  <c r="AM26" i="33"/>
  <c r="AM27" i="33"/>
  <c r="AM28" i="33"/>
  <c r="AM29" i="33"/>
  <c r="AM30" i="33"/>
  <c r="AM31" i="33"/>
  <c r="AM32" i="33"/>
  <c r="AM33" i="33"/>
  <c r="AM34" i="33"/>
  <c r="AM35" i="33"/>
  <c r="AM36" i="33"/>
  <c r="AM37" i="33"/>
  <c r="AM38" i="33"/>
  <c r="AM39" i="33"/>
  <c r="AM40" i="33"/>
  <c r="AM41" i="33"/>
  <c r="AM42" i="33"/>
  <c r="AM43" i="33"/>
  <c r="AM44" i="33"/>
  <c r="AM45" i="33"/>
  <c r="AM46" i="33"/>
  <c r="AM47" i="33"/>
  <c r="AM48" i="33"/>
  <c r="AM49" i="33"/>
  <c r="AM51" i="33"/>
  <c r="AM52" i="33"/>
  <c r="AM53" i="33"/>
  <c r="AM54" i="33"/>
  <c r="AM55" i="33"/>
  <c r="AM57" i="33"/>
  <c r="AM58" i="33"/>
  <c r="AM59" i="33"/>
  <c r="AM60" i="33"/>
  <c r="AM61" i="33"/>
  <c r="AM62" i="33"/>
  <c r="AM63" i="33"/>
  <c r="AM64" i="33"/>
  <c r="AM65" i="33"/>
  <c r="AM66" i="33"/>
  <c r="AM67" i="33"/>
  <c r="AM68" i="33"/>
  <c r="AM70" i="33"/>
  <c r="AM71" i="33"/>
  <c r="AM72" i="33"/>
  <c r="AM73" i="33"/>
  <c r="AM74" i="33"/>
  <c r="AM75" i="33"/>
  <c r="AM76" i="33"/>
  <c r="AM77" i="33"/>
  <c r="AM78" i="33"/>
  <c r="AM79" i="33"/>
  <c r="AM80" i="33"/>
  <c r="AM81" i="33"/>
  <c r="AM82" i="33"/>
  <c r="AM83" i="33"/>
  <c r="AM84" i="33"/>
  <c r="AM85" i="33"/>
  <c r="AM86" i="33"/>
  <c r="AM87" i="33"/>
  <c r="AM88" i="33"/>
  <c r="AM89" i="33"/>
  <c r="AM90" i="33"/>
  <c r="AM91" i="33"/>
  <c r="AM92" i="33"/>
  <c r="AM93" i="33"/>
  <c r="AM94" i="33"/>
  <c r="AM95" i="33"/>
  <c r="AM96" i="33"/>
  <c r="AM97" i="33"/>
  <c r="AM98" i="33"/>
  <c r="AM99" i="33"/>
  <c r="AM100" i="33"/>
  <c r="AM101" i="33"/>
  <c r="AM102" i="33"/>
  <c r="AM103" i="33"/>
  <c r="AM104" i="33"/>
  <c r="AM105" i="33"/>
  <c r="AM106" i="33"/>
  <c r="AM107" i="33"/>
  <c r="AM108" i="33"/>
  <c r="AM109" i="33"/>
  <c r="AM110" i="33"/>
  <c r="AM111" i="33"/>
  <c r="AM112" i="33"/>
  <c r="AM113" i="33"/>
  <c r="AM114" i="33"/>
  <c r="AM115" i="33"/>
  <c r="AM116" i="33"/>
  <c r="AM117" i="33"/>
  <c r="AM118" i="33"/>
  <c r="AM119" i="33"/>
  <c r="AM120" i="33"/>
  <c r="AM121" i="33"/>
  <c r="AM122" i="33"/>
  <c r="AM124" i="33"/>
  <c r="AM125" i="33"/>
  <c r="AM126" i="33"/>
  <c r="AM127" i="33"/>
  <c r="AM128" i="33"/>
  <c r="AM129" i="33"/>
  <c r="AM130" i="33"/>
  <c r="AM131" i="33"/>
  <c r="AM133" i="33"/>
  <c r="AM134" i="33"/>
  <c r="AM135" i="33"/>
  <c r="AM136" i="33"/>
  <c r="AM137" i="33"/>
  <c r="AM138" i="33"/>
  <c r="AM139" i="33"/>
  <c r="AM140" i="33"/>
  <c r="AM141" i="33"/>
  <c r="AM142" i="33"/>
  <c r="AM143" i="33"/>
  <c r="AM144" i="33"/>
  <c r="AM145" i="33"/>
  <c r="AM146" i="33"/>
  <c r="AM147" i="33"/>
  <c r="AM149" i="33"/>
  <c r="AM150" i="33"/>
  <c r="AM151" i="33"/>
  <c r="AM152" i="33"/>
  <c r="AM153" i="33"/>
  <c r="AM154" i="33"/>
  <c r="AM156" i="33"/>
  <c r="AM157" i="33"/>
  <c r="AM159" i="33"/>
  <c r="AM160" i="33"/>
  <c r="AM161" i="33"/>
  <c r="AM162" i="33"/>
  <c r="AM164" i="33"/>
  <c r="AM165" i="33"/>
  <c r="AM166" i="33"/>
  <c r="AM167" i="33"/>
  <c r="AM168" i="33"/>
  <c r="AM170" i="33"/>
  <c r="AM171" i="33"/>
  <c r="AM173" i="33"/>
  <c r="AM174" i="33"/>
  <c r="AM176" i="33"/>
  <c r="AM177" i="33"/>
  <c r="AM179" i="33"/>
  <c r="AM180" i="33"/>
  <c r="AM181" i="33"/>
  <c r="AM182" i="33"/>
  <c r="AM183" i="33"/>
  <c r="AM184" i="33"/>
  <c r="AM185" i="33"/>
  <c r="AM186" i="33"/>
  <c r="AM187" i="33"/>
  <c r="AM188" i="33"/>
  <c r="AM189" i="33"/>
  <c r="AM190" i="33"/>
  <c r="AM191" i="33"/>
  <c r="AM192" i="33"/>
  <c r="AM193" i="33"/>
  <c r="AM194" i="33"/>
  <c r="AM195" i="33"/>
  <c r="AM196" i="33"/>
  <c r="AM197" i="33"/>
  <c r="AM198" i="33"/>
  <c r="AM199" i="33"/>
  <c r="AM200" i="33"/>
  <c r="AM201" i="33"/>
  <c r="AM202" i="33"/>
  <c r="AM204" i="33"/>
  <c r="AM205" i="33"/>
  <c r="AM207" i="33"/>
  <c r="AM208" i="33"/>
  <c r="AM210" i="33"/>
  <c r="AM211" i="33"/>
  <c r="AM213" i="33"/>
  <c r="AM214" i="33"/>
  <c r="AM216" i="33"/>
  <c r="AM217" i="33"/>
  <c r="AM219" i="33"/>
  <c r="AM220" i="33"/>
  <c r="AM222" i="33"/>
  <c r="AM223" i="33"/>
  <c r="AM225" i="33"/>
  <c r="AM226" i="33"/>
  <c r="AM227" i="33"/>
  <c r="AM228" i="33"/>
  <c r="AM230" i="33"/>
  <c r="AM231" i="33"/>
  <c r="AM233" i="33"/>
  <c r="AM234" i="33"/>
  <c r="AM235" i="33"/>
  <c r="AM236" i="33"/>
  <c r="AM237" i="33"/>
  <c r="AM238" i="33"/>
  <c r="AM239" i="33"/>
  <c r="AM241" i="33"/>
  <c r="AM242" i="33"/>
  <c r="AM243" i="33"/>
  <c r="AM244" i="33"/>
  <c r="AM245" i="33"/>
  <c r="AM246" i="33"/>
  <c r="AM247" i="33"/>
  <c r="AM248" i="33"/>
  <c r="AM249" i="33"/>
  <c r="AM250" i="33"/>
  <c r="AM251" i="33"/>
  <c r="AM252" i="33"/>
  <c r="AM253" i="33"/>
  <c r="AM254" i="33"/>
  <c r="AM255" i="33"/>
  <c r="AM256" i="33"/>
  <c r="AM257" i="33"/>
  <c r="AM258" i="33"/>
  <c r="AM259" i="33"/>
  <c r="AM261" i="33"/>
  <c r="AM262" i="33"/>
  <c r="AM264" i="33"/>
  <c r="AM265" i="33"/>
  <c r="AM266" i="33"/>
  <c r="AM268" i="33"/>
  <c r="AM269" i="33"/>
  <c r="AM270" i="33"/>
  <c r="AM271" i="33"/>
  <c r="AM272" i="33"/>
  <c r="AM274" i="33"/>
  <c r="AM275" i="33"/>
  <c r="AM277" i="33"/>
  <c r="AM278" i="33"/>
  <c r="AM279" i="33"/>
  <c r="AM281" i="33"/>
  <c r="AM282" i="33"/>
  <c r="AM283" i="33"/>
  <c r="AM284" i="33"/>
  <c r="AM286" i="33"/>
  <c r="AM287" i="33"/>
  <c r="AM288" i="33"/>
  <c r="AM289" i="33"/>
  <c r="AM290" i="33"/>
  <c r="AM292" i="33"/>
  <c r="AM293" i="33"/>
  <c r="AM294" i="33"/>
  <c r="AM295" i="33"/>
  <c r="AM297" i="33"/>
  <c r="AM298" i="33"/>
  <c r="AM299" i="33"/>
  <c r="AM300" i="33"/>
  <c r="AM301" i="33"/>
  <c r="AM302" i="33"/>
  <c r="AM303" i="33"/>
  <c r="AM305" i="33"/>
  <c r="AM306" i="33"/>
  <c r="AM307" i="33"/>
  <c r="AM308" i="33"/>
  <c r="AM309" i="33"/>
  <c r="AM310" i="33"/>
  <c r="AM311" i="33"/>
  <c r="AM313" i="33"/>
  <c r="AM314" i="33"/>
  <c r="AM315" i="33"/>
  <c r="AM316" i="33"/>
  <c r="AM317" i="33"/>
  <c r="AM319" i="33"/>
  <c r="AM320" i="33"/>
  <c r="AM321" i="33"/>
  <c r="AM322" i="33"/>
  <c r="AM323" i="33"/>
  <c r="AM324" i="33"/>
  <c r="AM326" i="33"/>
  <c r="AM327" i="33"/>
  <c r="AM328" i="33"/>
  <c r="AM329" i="33"/>
  <c r="AM330" i="33"/>
  <c r="AM331" i="33"/>
  <c r="AM333" i="33"/>
  <c r="AM334" i="33"/>
  <c r="AM335" i="33"/>
  <c r="AM337" i="33"/>
  <c r="AM338" i="33"/>
  <c r="AM339" i="33"/>
  <c r="AM340" i="33"/>
  <c r="AM341" i="33"/>
  <c r="AM342" i="33"/>
  <c r="AM344" i="33"/>
  <c r="AM345" i="33"/>
  <c r="AM347" i="33"/>
  <c r="AM348" i="33"/>
  <c r="AM349" i="33"/>
  <c r="AM350" i="33"/>
  <c r="AM351" i="33"/>
  <c r="AM352" i="33"/>
  <c r="AM354" i="33"/>
  <c r="AM355" i="33"/>
  <c r="AM357" i="33"/>
  <c r="AM358" i="33"/>
  <c r="AM359" i="33"/>
  <c r="AM360" i="33"/>
  <c r="AM361" i="33"/>
  <c r="AM362" i="33"/>
  <c r="AM363" i="33"/>
  <c r="AM364" i="33"/>
  <c r="AM365" i="33"/>
  <c r="AM366" i="33"/>
  <c r="AM367" i="33"/>
  <c r="AM368" i="33"/>
  <c r="AM369" i="33"/>
  <c r="AM370" i="33"/>
  <c r="AM371" i="33"/>
  <c r="AM372" i="33"/>
  <c r="AM373" i="33"/>
  <c r="AM374" i="33"/>
  <c r="AM375" i="33"/>
  <c r="AM376" i="33"/>
  <c r="AM377" i="33"/>
  <c r="AM378" i="33"/>
  <c r="AM379" i="33"/>
  <c r="AM380" i="33"/>
  <c r="AM381" i="33"/>
  <c r="AM382" i="33"/>
  <c r="AM383" i="33"/>
  <c r="AM384" i="33"/>
  <c r="AM385" i="33"/>
  <c r="AM386" i="33"/>
  <c r="AM387" i="33"/>
  <c r="AM388" i="33"/>
  <c r="AM389" i="33"/>
  <c r="AM390" i="33"/>
  <c r="AM391" i="33"/>
  <c r="AM392" i="33"/>
  <c r="AM393" i="33"/>
  <c r="AM394" i="33"/>
  <c r="AM395" i="33"/>
  <c r="AM396" i="33"/>
  <c r="AM397" i="33"/>
  <c r="AM398" i="33"/>
  <c r="AM399" i="33"/>
  <c r="AM400" i="33"/>
  <c r="AM401" i="33"/>
  <c r="AM402" i="33"/>
  <c r="AM403" i="33"/>
  <c r="AM404" i="33"/>
  <c r="AM405" i="33"/>
  <c r="AM406" i="33"/>
  <c r="AM407" i="33"/>
  <c r="AM408" i="33"/>
  <c r="AM409" i="33"/>
  <c r="AM410" i="33"/>
  <c r="AM411" i="33"/>
  <c r="AM412" i="33"/>
  <c r="AM413" i="33"/>
  <c r="AM414" i="33"/>
  <c r="AM415" i="33"/>
  <c r="AM416" i="33"/>
  <c r="AM417" i="33"/>
  <c r="AM418" i="33"/>
  <c r="AM419" i="33"/>
  <c r="AM420" i="33"/>
  <c r="AM421" i="33"/>
  <c r="AM422" i="33"/>
  <c r="AM423" i="33"/>
  <c r="AM424" i="33"/>
  <c r="AM425" i="33"/>
  <c r="AM426" i="33"/>
  <c r="AM427" i="33"/>
  <c r="AM428" i="33"/>
  <c r="AM429" i="33"/>
  <c r="AM430" i="33"/>
  <c r="AM431" i="33"/>
  <c r="AM432" i="33"/>
  <c r="AM433" i="33"/>
  <c r="AM434" i="33"/>
  <c r="AM435" i="33"/>
  <c r="AM436" i="33"/>
  <c r="AM437" i="33"/>
  <c r="AM438" i="33"/>
  <c r="AM439" i="33"/>
  <c r="AM440" i="33"/>
  <c r="AM441" i="33"/>
  <c r="AM443" i="33"/>
  <c r="AM444" i="33"/>
  <c r="AM445" i="33"/>
  <c r="AM446" i="33"/>
  <c r="AM447" i="33"/>
  <c r="AM448" i="33"/>
  <c r="AM449" i="33"/>
  <c r="AM451" i="33"/>
  <c r="AM452" i="33"/>
  <c r="AM453" i="33"/>
  <c r="AM454" i="33"/>
  <c r="AM456" i="33"/>
  <c r="AM457" i="33"/>
  <c r="AM458" i="33"/>
  <c r="AM460" i="33"/>
  <c r="AM461" i="33"/>
  <c r="AM462" i="33"/>
  <c r="AM463" i="33"/>
  <c r="AM465" i="33"/>
  <c r="AM466" i="33"/>
  <c r="AM468" i="33"/>
  <c r="AM469" i="33"/>
  <c r="AM471" i="33"/>
  <c r="AM472" i="33"/>
  <c r="AM473" i="33"/>
  <c r="AM474" i="33"/>
  <c r="AM475" i="33"/>
  <c r="AM476" i="33"/>
  <c r="AM477" i="33"/>
  <c r="AM478" i="33"/>
  <c r="AM479" i="33"/>
  <c r="AM481" i="33"/>
  <c r="AM482" i="33"/>
  <c r="AM483" i="33"/>
  <c r="AM484" i="33"/>
  <c r="AM485" i="33"/>
  <c r="AM486" i="33"/>
  <c r="AM488" i="33"/>
  <c r="AM489" i="33"/>
  <c r="AM490" i="33"/>
  <c r="AM492" i="33"/>
  <c r="AM493" i="33"/>
  <c r="AM494" i="33"/>
  <c r="AM495" i="33"/>
  <c r="AM496" i="33"/>
  <c r="AM497" i="33"/>
  <c r="AM498" i="33"/>
  <c r="B222" i="42"/>
  <c r="C222" i="42"/>
  <c r="D222" i="42"/>
  <c r="E222" i="42"/>
  <c r="F222" i="42"/>
  <c r="G222" i="42"/>
  <c r="H222" i="42"/>
  <c r="I222" i="42"/>
  <c r="J222" i="42"/>
  <c r="K222" i="42"/>
  <c r="L222" i="42"/>
  <c r="M222" i="42"/>
  <c r="N222" i="42"/>
  <c r="O222" i="42"/>
  <c r="P222" i="42"/>
  <c r="Q222" i="42"/>
  <c r="R222" i="42"/>
  <c r="S222" i="42"/>
  <c r="T222" i="42"/>
  <c r="U222" i="42"/>
  <c r="V222" i="42"/>
  <c r="W222" i="42"/>
  <c r="X222" i="42"/>
  <c r="Y222" i="42"/>
  <c r="Z222" i="42"/>
  <c r="AA222" i="42"/>
  <c r="AB222" i="42"/>
  <c r="AC222" i="42"/>
  <c r="AD222" i="42"/>
  <c r="AE222" i="42"/>
  <c r="E221" i="42"/>
  <c r="E220" i="42"/>
  <c r="E219" i="42"/>
  <c r="E218" i="42"/>
  <c r="E217" i="42"/>
  <c r="E216" i="42"/>
  <c r="E215" i="42"/>
  <c r="E214" i="42"/>
  <c r="E213" i="42"/>
  <c r="E212" i="42"/>
  <c r="E211" i="42"/>
  <c r="E210" i="42"/>
  <c r="E209" i="42"/>
  <c r="E208" i="42"/>
  <c r="E207" i="42"/>
  <c r="E206" i="42"/>
  <c r="E205" i="42"/>
  <c r="E204" i="42"/>
  <c r="E203" i="42"/>
  <c r="E202" i="42"/>
  <c r="E201" i="42"/>
  <c r="E200" i="42"/>
  <c r="E199" i="42"/>
  <c r="E198" i="42"/>
  <c r="E197" i="42"/>
  <c r="E196" i="42"/>
  <c r="E195" i="42"/>
  <c r="E194" i="42"/>
  <c r="E193" i="42"/>
  <c r="E192" i="42"/>
  <c r="E191" i="42"/>
  <c r="E190" i="42"/>
  <c r="E189" i="42"/>
  <c r="E188" i="42"/>
  <c r="E187" i="42"/>
  <c r="E186" i="42"/>
  <c r="E185" i="42"/>
  <c r="E184" i="42"/>
  <c r="E183" i="42"/>
  <c r="E182" i="42"/>
  <c r="E181" i="42"/>
  <c r="E180" i="42"/>
  <c r="E179" i="42"/>
  <c r="E178" i="42"/>
  <c r="E177" i="42"/>
  <c r="E176" i="42"/>
  <c r="E175" i="42"/>
  <c r="E174" i="42"/>
  <c r="E173" i="42"/>
  <c r="E172" i="42"/>
  <c r="E171" i="42"/>
  <c r="E170" i="42"/>
  <c r="E169" i="42"/>
  <c r="E168" i="42"/>
  <c r="E167" i="42"/>
  <c r="E166" i="42"/>
  <c r="E165" i="42"/>
  <c r="E164" i="42"/>
  <c r="E163" i="42"/>
  <c r="E162" i="42"/>
  <c r="E161" i="42"/>
  <c r="E160" i="42"/>
  <c r="E159" i="42"/>
  <c r="E158" i="42"/>
  <c r="E157" i="42"/>
  <c r="E156" i="42"/>
  <c r="E155" i="42"/>
  <c r="E154" i="42"/>
  <c r="E153" i="42"/>
  <c r="E152" i="42"/>
  <c r="E151" i="42"/>
  <c r="E150" i="42"/>
  <c r="E149" i="42"/>
  <c r="E148" i="42"/>
  <c r="E147" i="42"/>
  <c r="E146" i="42"/>
  <c r="E145" i="42"/>
  <c r="E144" i="42"/>
  <c r="E143" i="42"/>
  <c r="E142" i="42"/>
  <c r="E141" i="42"/>
  <c r="E140" i="42"/>
  <c r="E139" i="42"/>
  <c r="E138" i="42"/>
  <c r="E137" i="42"/>
  <c r="E136" i="42"/>
  <c r="E135" i="42"/>
  <c r="E134" i="42"/>
  <c r="E133" i="42"/>
  <c r="E132" i="42"/>
  <c r="E131" i="42"/>
  <c r="E130" i="42"/>
  <c r="E129" i="42"/>
  <c r="E128" i="42"/>
  <c r="E127" i="42"/>
  <c r="E126" i="42"/>
  <c r="E125" i="42"/>
  <c r="E124" i="42"/>
  <c r="E123" i="42"/>
  <c r="E122" i="42"/>
  <c r="E121" i="42"/>
  <c r="E120" i="42"/>
  <c r="E119" i="42"/>
  <c r="E118" i="42"/>
  <c r="E117" i="42"/>
  <c r="E116" i="42"/>
  <c r="E115" i="42"/>
  <c r="E114" i="42"/>
  <c r="E113" i="42"/>
  <c r="E112" i="42"/>
  <c r="E111" i="42"/>
  <c r="E110" i="42"/>
  <c r="E109" i="42"/>
  <c r="E108" i="42"/>
  <c r="E107" i="42"/>
  <c r="E106" i="42"/>
  <c r="E105" i="42"/>
  <c r="E104" i="42"/>
  <c r="E103" i="42"/>
  <c r="E102" i="42"/>
  <c r="E101" i="42"/>
  <c r="E100" i="42"/>
  <c r="E99" i="42"/>
  <c r="E98" i="42"/>
  <c r="E97" i="42"/>
  <c r="E96" i="42"/>
  <c r="E95" i="42"/>
  <c r="E94" i="42"/>
  <c r="E93" i="42"/>
  <c r="E92" i="42"/>
  <c r="E91" i="42"/>
  <c r="E90" i="42"/>
  <c r="E89" i="42"/>
  <c r="E88" i="42"/>
  <c r="E87" i="42"/>
  <c r="E86" i="42"/>
  <c r="E85" i="42"/>
  <c r="E84" i="42"/>
  <c r="E83" i="42"/>
  <c r="E82" i="42"/>
  <c r="E81" i="42"/>
  <c r="E80" i="42"/>
  <c r="E79" i="42"/>
  <c r="E78" i="42"/>
  <c r="E77" i="42"/>
  <c r="E76" i="42"/>
  <c r="E75" i="42"/>
  <c r="E74" i="42"/>
  <c r="E73" i="42"/>
  <c r="E72" i="42"/>
  <c r="E71" i="42"/>
  <c r="E70" i="42"/>
  <c r="E69" i="42"/>
  <c r="E68" i="42"/>
  <c r="E67" i="42"/>
  <c r="E66" i="42"/>
  <c r="E65" i="42"/>
  <c r="E64" i="42"/>
  <c r="E63" i="42"/>
  <c r="E62" i="42"/>
  <c r="E61" i="42"/>
  <c r="E60" i="42"/>
  <c r="E59" i="42"/>
  <c r="E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B16" i="42"/>
  <c r="C16" i="42"/>
  <c r="D16" i="42"/>
  <c r="F16" i="42"/>
  <c r="G16" i="42"/>
  <c r="H16" i="42"/>
  <c r="I16" i="42"/>
  <c r="J16" i="42"/>
  <c r="K16" i="42"/>
  <c r="L16" i="42"/>
  <c r="M16" i="42"/>
  <c r="N16" i="42"/>
  <c r="O16" i="42"/>
  <c r="P16" i="42"/>
  <c r="Q16" i="42"/>
  <c r="R16" i="42"/>
  <c r="S16" i="42"/>
  <c r="T16" i="42"/>
  <c r="U16" i="42"/>
  <c r="V16" i="42"/>
  <c r="W16" i="42"/>
  <c r="X16" i="42"/>
  <c r="Y16" i="42"/>
  <c r="Z16" i="42"/>
  <c r="AA16" i="42"/>
  <c r="AB16" i="42"/>
  <c r="AC16" i="42"/>
  <c r="AD16" i="42"/>
  <c r="AE16" i="42"/>
  <c r="B17" i="42"/>
  <c r="C17" i="42"/>
  <c r="D17" i="42"/>
  <c r="F17" i="42"/>
  <c r="G17" i="42"/>
  <c r="H17" i="42"/>
  <c r="I17" i="42"/>
  <c r="J17" i="42"/>
  <c r="K17" i="42"/>
  <c r="L17" i="42"/>
  <c r="M17" i="42"/>
  <c r="N17" i="42"/>
  <c r="O17" i="42"/>
  <c r="P17" i="42"/>
  <c r="Q17" i="42"/>
  <c r="R17" i="42"/>
  <c r="S17" i="42"/>
  <c r="T17" i="42"/>
  <c r="U17" i="42"/>
  <c r="V17" i="42"/>
  <c r="W17" i="42"/>
  <c r="X17" i="42"/>
  <c r="Y17" i="42"/>
  <c r="Z17" i="42"/>
  <c r="AA17" i="42"/>
  <c r="AB17" i="42"/>
  <c r="AC17" i="42"/>
  <c r="AD17" i="42"/>
  <c r="AE17" i="42"/>
  <c r="B18" i="42"/>
  <c r="C18" i="42"/>
  <c r="D18" i="42"/>
  <c r="F18" i="42"/>
  <c r="G18" i="42"/>
  <c r="H18" i="42"/>
  <c r="I18" i="42"/>
  <c r="J18" i="42"/>
  <c r="K18" i="42"/>
  <c r="L18" i="42"/>
  <c r="M18" i="42"/>
  <c r="N18" i="42"/>
  <c r="O18" i="42"/>
  <c r="P18" i="42"/>
  <c r="Q18" i="42"/>
  <c r="R18" i="42"/>
  <c r="S18" i="42"/>
  <c r="T18" i="42"/>
  <c r="U18" i="42"/>
  <c r="V18" i="42"/>
  <c r="W18" i="42"/>
  <c r="X18" i="42"/>
  <c r="Y18" i="42"/>
  <c r="Z18" i="42"/>
  <c r="AA18" i="42"/>
  <c r="AB18" i="42"/>
  <c r="AC18" i="42"/>
  <c r="AD18" i="42"/>
  <c r="AE18" i="42"/>
  <c r="B19" i="42"/>
  <c r="C19" i="42"/>
  <c r="D19" i="42"/>
  <c r="F19" i="42"/>
  <c r="G19" i="42"/>
  <c r="H19" i="42"/>
  <c r="I19" i="42"/>
  <c r="J19" i="42"/>
  <c r="K19" i="42"/>
  <c r="L19" i="42"/>
  <c r="M19" i="42"/>
  <c r="N19" i="42"/>
  <c r="O19" i="42"/>
  <c r="P19" i="42"/>
  <c r="Q19" i="42"/>
  <c r="R19" i="42"/>
  <c r="S19" i="42"/>
  <c r="T19" i="42"/>
  <c r="U19" i="42"/>
  <c r="V19" i="42"/>
  <c r="W19" i="42"/>
  <c r="X19" i="42"/>
  <c r="Y19" i="42"/>
  <c r="Z19" i="42"/>
  <c r="AA19" i="42"/>
  <c r="AB19" i="42"/>
  <c r="AC19" i="42"/>
  <c r="AD19" i="42"/>
  <c r="AE19" i="42"/>
  <c r="B20" i="42"/>
  <c r="C20" i="42"/>
  <c r="D20" i="42"/>
  <c r="F20" i="42"/>
  <c r="G20" i="42"/>
  <c r="H20" i="42"/>
  <c r="I20" i="42"/>
  <c r="J20" i="42"/>
  <c r="K20" i="42"/>
  <c r="L20" i="42"/>
  <c r="M20" i="42"/>
  <c r="O20" i="42"/>
  <c r="P20" i="42"/>
  <c r="Q20" i="42"/>
  <c r="R20" i="42"/>
  <c r="S20" i="42"/>
  <c r="T20" i="42"/>
  <c r="U20" i="42"/>
  <c r="V20" i="42"/>
  <c r="W20" i="42"/>
  <c r="X20" i="42"/>
  <c r="Y20" i="42"/>
  <c r="Z20" i="42"/>
  <c r="AA20" i="42"/>
  <c r="AB20" i="42"/>
  <c r="AC20" i="42"/>
  <c r="AD20" i="42"/>
  <c r="AE20" i="42"/>
  <c r="B21" i="42"/>
  <c r="C21" i="42"/>
  <c r="D21" i="42"/>
  <c r="F21" i="42"/>
  <c r="G21" i="42"/>
  <c r="H21" i="42"/>
  <c r="I21" i="42"/>
  <c r="J21" i="42"/>
  <c r="K21" i="42"/>
  <c r="L21" i="42"/>
  <c r="M21" i="42"/>
  <c r="N21" i="42"/>
  <c r="O21" i="42"/>
  <c r="P21" i="42"/>
  <c r="Q21" i="42"/>
  <c r="R21" i="42"/>
  <c r="S21" i="42"/>
  <c r="T21" i="42"/>
  <c r="U21" i="42"/>
  <c r="V21" i="42"/>
  <c r="W21" i="42"/>
  <c r="X21" i="42"/>
  <c r="Y21" i="42"/>
  <c r="Z21" i="42"/>
  <c r="AA21" i="42"/>
  <c r="AB21" i="42"/>
  <c r="AC21" i="42"/>
  <c r="AD21" i="42"/>
  <c r="AE21" i="42"/>
  <c r="B22" i="42"/>
  <c r="C22" i="42"/>
  <c r="D22" i="42"/>
  <c r="F22" i="42"/>
  <c r="G22" i="42"/>
  <c r="H22" i="42"/>
  <c r="I22" i="42"/>
  <c r="J22" i="42"/>
  <c r="K22" i="42"/>
  <c r="L22" i="42"/>
  <c r="M22" i="42"/>
  <c r="N22" i="42"/>
  <c r="O22" i="42"/>
  <c r="P22" i="42"/>
  <c r="Q22" i="42"/>
  <c r="R22" i="42"/>
  <c r="S22" i="42"/>
  <c r="T22" i="42"/>
  <c r="U22" i="42"/>
  <c r="V22" i="42"/>
  <c r="W22" i="42"/>
  <c r="X22" i="42"/>
  <c r="Y22" i="42"/>
  <c r="Z22" i="42"/>
  <c r="AA22" i="42"/>
  <c r="AB22" i="42"/>
  <c r="AC22" i="42"/>
  <c r="AD22" i="42"/>
  <c r="AE22" i="42"/>
  <c r="B23" i="42"/>
  <c r="C23" i="42"/>
  <c r="D23" i="42"/>
  <c r="F23" i="42"/>
  <c r="G23" i="42"/>
  <c r="H23" i="42"/>
  <c r="I23" i="42"/>
  <c r="J23" i="42"/>
  <c r="K23" i="42"/>
  <c r="L23" i="42"/>
  <c r="M23" i="42"/>
  <c r="N23" i="42"/>
  <c r="O23" i="42"/>
  <c r="P23" i="42"/>
  <c r="Q23" i="42"/>
  <c r="R23" i="42"/>
  <c r="S23" i="42"/>
  <c r="T23" i="42"/>
  <c r="U23" i="42"/>
  <c r="V23" i="42"/>
  <c r="W23" i="42"/>
  <c r="X23" i="42"/>
  <c r="Y23" i="42"/>
  <c r="Z23" i="42"/>
  <c r="AA23" i="42"/>
  <c r="AB23" i="42"/>
  <c r="AC23" i="42"/>
  <c r="AD23" i="42"/>
  <c r="AE23" i="42"/>
  <c r="B24" i="42"/>
  <c r="C24" i="42"/>
  <c r="D24" i="42"/>
  <c r="F24" i="42"/>
  <c r="G24" i="42"/>
  <c r="H24" i="42"/>
  <c r="I24" i="42"/>
  <c r="J24" i="42"/>
  <c r="K24" i="42"/>
  <c r="L24" i="42"/>
  <c r="M24" i="42"/>
  <c r="N24" i="42"/>
  <c r="O24" i="42"/>
  <c r="P24" i="42"/>
  <c r="Q24" i="42"/>
  <c r="R24" i="42"/>
  <c r="S24" i="42"/>
  <c r="T24" i="42"/>
  <c r="U24" i="42"/>
  <c r="V24" i="42"/>
  <c r="W24" i="42"/>
  <c r="X24" i="42"/>
  <c r="Y24" i="42"/>
  <c r="Z24" i="42"/>
  <c r="AA24" i="42"/>
  <c r="AB24" i="42"/>
  <c r="AC24" i="42"/>
  <c r="AD24" i="42"/>
  <c r="AE24" i="42"/>
  <c r="B25" i="42"/>
  <c r="C25" i="42"/>
  <c r="D25" i="42"/>
  <c r="F25" i="42"/>
  <c r="G25" i="42"/>
  <c r="H25" i="42"/>
  <c r="I25" i="42"/>
  <c r="J25" i="42"/>
  <c r="K25" i="42"/>
  <c r="L25" i="42"/>
  <c r="M25" i="42"/>
  <c r="N25" i="42"/>
  <c r="O25" i="42"/>
  <c r="P25" i="42"/>
  <c r="Q25" i="42"/>
  <c r="R25" i="42"/>
  <c r="S25" i="42"/>
  <c r="T25" i="42"/>
  <c r="U25" i="42"/>
  <c r="V25" i="42"/>
  <c r="W25" i="42"/>
  <c r="X25" i="42"/>
  <c r="Y25" i="42"/>
  <c r="Z25" i="42"/>
  <c r="AA25" i="42"/>
  <c r="AB25" i="42"/>
  <c r="AC25" i="42"/>
  <c r="AD25" i="42"/>
  <c r="AE25" i="42"/>
  <c r="B26" i="42"/>
  <c r="C26" i="42"/>
  <c r="D26" i="42"/>
  <c r="F26" i="42"/>
  <c r="G26" i="42"/>
  <c r="H26" i="42"/>
  <c r="I26" i="42"/>
  <c r="J26" i="42"/>
  <c r="K26" i="42"/>
  <c r="L26" i="42"/>
  <c r="M26" i="42"/>
  <c r="N26" i="42"/>
  <c r="O26" i="42"/>
  <c r="P26" i="42"/>
  <c r="Q26" i="42"/>
  <c r="R26" i="42"/>
  <c r="S26" i="42"/>
  <c r="T26" i="42"/>
  <c r="U26" i="42"/>
  <c r="V26" i="42"/>
  <c r="W26" i="42"/>
  <c r="X26" i="42"/>
  <c r="Y26" i="42"/>
  <c r="Z26" i="42"/>
  <c r="AA26" i="42"/>
  <c r="AB26" i="42"/>
  <c r="AC26" i="42"/>
  <c r="AD26" i="42"/>
  <c r="AE26" i="42"/>
  <c r="B27" i="42"/>
  <c r="C27" i="42"/>
  <c r="D27" i="42"/>
  <c r="F27" i="42"/>
  <c r="G27" i="42"/>
  <c r="H27" i="42"/>
  <c r="I27" i="42"/>
  <c r="J27" i="42"/>
  <c r="K27" i="42"/>
  <c r="L27" i="42"/>
  <c r="M27" i="42"/>
  <c r="N27" i="42"/>
  <c r="O27" i="42"/>
  <c r="P27" i="42"/>
  <c r="Q27" i="42"/>
  <c r="R27" i="42"/>
  <c r="S27" i="42"/>
  <c r="T27" i="42"/>
  <c r="U27" i="42"/>
  <c r="V27" i="42"/>
  <c r="W27" i="42"/>
  <c r="X27" i="42"/>
  <c r="Y27" i="42"/>
  <c r="Z27" i="42"/>
  <c r="AA27" i="42"/>
  <c r="AB27" i="42"/>
  <c r="AC27" i="42"/>
  <c r="AD27" i="42"/>
  <c r="AE27" i="42"/>
  <c r="B28" i="42"/>
  <c r="C28" i="42"/>
  <c r="D28" i="42"/>
  <c r="F28" i="42"/>
  <c r="G28" i="42"/>
  <c r="H28" i="42"/>
  <c r="I28" i="42"/>
  <c r="J28" i="42"/>
  <c r="K28" i="42"/>
  <c r="L28" i="42"/>
  <c r="M28" i="42"/>
  <c r="N28" i="42"/>
  <c r="O28" i="42"/>
  <c r="P28" i="42"/>
  <c r="Q28" i="42"/>
  <c r="R28" i="42"/>
  <c r="S28" i="42"/>
  <c r="T28" i="42"/>
  <c r="U28" i="42"/>
  <c r="V28" i="42"/>
  <c r="W28" i="42"/>
  <c r="X28" i="42"/>
  <c r="Y28" i="42"/>
  <c r="Z28" i="42"/>
  <c r="AA28" i="42"/>
  <c r="AB28" i="42"/>
  <c r="AC28" i="42"/>
  <c r="AD28" i="42"/>
  <c r="AE28" i="42"/>
  <c r="B29" i="42"/>
  <c r="C29" i="42"/>
  <c r="D29" i="42"/>
  <c r="F29" i="42"/>
  <c r="G29" i="42"/>
  <c r="H29" i="42"/>
  <c r="I29" i="42"/>
  <c r="J29" i="42"/>
  <c r="K29" i="42"/>
  <c r="L29" i="42"/>
  <c r="M29" i="42"/>
  <c r="N29" i="42"/>
  <c r="O29" i="42"/>
  <c r="P29" i="42"/>
  <c r="Q29" i="42"/>
  <c r="R29" i="42"/>
  <c r="S29" i="42"/>
  <c r="T29" i="42"/>
  <c r="U29" i="42"/>
  <c r="V29" i="42"/>
  <c r="W29" i="42"/>
  <c r="X29" i="42"/>
  <c r="Y29" i="42"/>
  <c r="Z29" i="42"/>
  <c r="AA29" i="42"/>
  <c r="AB29" i="42"/>
  <c r="AC29" i="42"/>
  <c r="AD29" i="42"/>
  <c r="AE29" i="42"/>
  <c r="B30" i="42"/>
  <c r="C30" i="42"/>
  <c r="D30" i="42"/>
  <c r="F30" i="42"/>
  <c r="G30" i="42"/>
  <c r="H30" i="42"/>
  <c r="I30" i="42"/>
  <c r="J30" i="42"/>
  <c r="K30" i="42"/>
  <c r="L30" i="42"/>
  <c r="M30" i="42"/>
  <c r="N30" i="42"/>
  <c r="O30" i="42"/>
  <c r="P30" i="42"/>
  <c r="Q30" i="42"/>
  <c r="R30" i="42"/>
  <c r="S30" i="42"/>
  <c r="T30" i="42"/>
  <c r="U30" i="42"/>
  <c r="V30" i="42"/>
  <c r="W30" i="42"/>
  <c r="X30" i="42"/>
  <c r="Y30" i="42"/>
  <c r="Z30" i="42"/>
  <c r="AA30" i="42"/>
  <c r="AB30" i="42"/>
  <c r="AC30" i="42"/>
  <c r="AD30" i="42"/>
  <c r="AE30" i="42"/>
  <c r="B31" i="42"/>
  <c r="C31" i="42"/>
  <c r="D31" i="42"/>
  <c r="F31" i="42"/>
  <c r="G31" i="42"/>
  <c r="H31" i="42"/>
  <c r="I31" i="42"/>
  <c r="J31" i="42"/>
  <c r="K31" i="42"/>
  <c r="L31" i="42"/>
  <c r="M31" i="42"/>
  <c r="N31" i="42"/>
  <c r="O31" i="42"/>
  <c r="P31" i="42"/>
  <c r="Q31" i="42"/>
  <c r="R31" i="42"/>
  <c r="S31" i="42"/>
  <c r="T31" i="42"/>
  <c r="U31" i="42"/>
  <c r="V31" i="42"/>
  <c r="W31" i="42"/>
  <c r="X31" i="42"/>
  <c r="Y31" i="42"/>
  <c r="Z31" i="42"/>
  <c r="AA31" i="42"/>
  <c r="AB31" i="42"/>
  <c r="AC31" i="42"/>
  <c r="AD31" i="42"/>
  <c r="AE31" i="42"/>
  <c r="B32" i="42"/>
  <c r="C32" i="42"/>
  <c r="D32" i="42"/>
  <c r="F32" i="42"/>
  <c r="G32" i="42"/>
  <c r="H32" i="42"/>
  <c r="I32" i="42"/>
  <c r="J32" i="42"/>
  <c r="K32" i="42"/>
  <c r="L32" i="42"/>
  <c r="M32" i="42"/>
  <c r="N32" i="42"/>
  <c r="O32" i="42"/>
  <c r="P32" i="42"/>
  <c r="Q32" i="42"/>
  <c r="R32" i="42"/>
  <c r="S32" i="42"/>
  <c r="T32" i="42"/>
  <c r="U32" i="42"/>
  <c r="V32" i="42"/>
  <c r="W32" i="42"/>
  <c r="X32" i="42"/>
  <c r="Y32" i="42"/>
  <c r="Z32" i="42"/>
  <c r="AA32" i="42"/>
  <c r="AB32" i="42"/>
  <c r="AC32" i="42"/>
  <c r="AD32" i="42"/>
  <c r="AE32" i="42"/>
  <c r="B33" i="42"/>
  <c r="C33" i="42"/>
  <c r="D33" i="42"/>
  <c r="F33" i="42"/>
  <c r="G33" i="42"/>
  <c r="H33" i="42"/>
  <c r="I33" i="42"/>
  <c r="J33" i="42"/>
  <c r="K33" i="42"/>
  <c r="L33" i="42"/>
  <c r="M33" i="42"/>
  <c r="N33" i="42"/>
  <c r="O33" i="42"/>
  <c r="P33" i="42"/>
  <c r="Q33" i="42"/>
  <c r="R33" i="42"/>
  <c r="S33" i="42"/>
  <c r="T33" i="42"/>
  <c r="U33" i="42"/>
  <c r="V33" i="42"/>
  <c r="W33" i="42"/>
  <c r="X33" i="42"/>
  <c r="Y33" i="42"/>
  <c r="Z33" i="42"/>
  <c r="AA33" i="42"/>
  <c r="AB33" i="42"/>
  <c r="AC33" i="42"/>
  <c r="AD33" i="42"/>
  <c r="AE33" i="42"/>
  <c r="B34" i="42"/>
  <c r="C34" i="42"/>
  <c r="D34" i="42"/>
  <c r="F34" i="42"/>
  <c r="G34" i="42"/>
  <c r="H34" i="42"/>
  <c r="I34" i="42"/>
  <c r="J34" i="42"/>
  <c r="K34" i="42"/>
  <c r="L34" i="42"/>
  <c r="M34" i="42"/>
  <c r="N34" i="42"/>
  <c r="O34" i="42"/>
  <c r="P34" i="42"/>
  <c r="Q34" i="42"/>
  <c r="R34" i="42"/>
  <c r="S34" i="42"/>
  <c r="T34" i="42"/>
  <c r="U34" i="42"/>
  <c r="V34" i="42"/>
  <c r="W34" i="42"/>
  <c r="X34" i="42"/>
  <c r="Y34" i="42"/>
  <c r="Z34" i="42"/>
  <c r="AA34" i="42"/>
  <c r="AB34" i="42"/>
  <c r="AC34" i="42"/>
  <c r="AD34" i="42"/>
  <c r="AE34" i="42"/>
  <c r="B35" i="42"/>
  <c r="C35" i="42"/>
  <c r="D35" i="42"/>
  <c r="F35" i="42"/>
  <c r="G35" i="42"/>
  <c r="H35" i="42"/>
  <c r="I35" i="42"/>
  <c r="J35" i="42"/>
  <c r="K35" i="42"/>
  <c r="L35" i="42"/>
  <c r="M35" i="42"/>
  <c r="N35" i="42"/>
  <c r="O35" i="42"/>
  <c r="P35" i="42"/>
  <c r="Q35" i="42"/>
  <c r="R35" i="42"/>
  <c r="S35" i="42"/>
  <c r="T35" i="42"/>
  <c r="U35" i="42"/>
  <c r="V35" i="42"/>
  <c r="W35" i="42"/>
  <c r="X35" i="42"/>
  <c r="Y35" i="42"/>
  <c r="Z35" i="42"/>
  <c r="AA35" i="42"/>
  <c r="AB35" i="42"/>
  <c r="AC35" i="42"/>
  <c r="AD35" i="42"/>
  <c r="AE35" i="42"/>
  <c r="B36" i="42"/>
  <c r="C36" i="42"/>
  <c r="D36" i="42"/>
  <c r="F36" i="42"/>
  <c r="G36" i="42"/>
  <c r="H36" i="42"/>
  <c r="I36" i="42"/>
  <c r="J36" i="42"/>
  <c r="K36" i="42"/>
  <c r="L36" i="42"/>
  <c r="M36" i="42"/>
  <c r="N36" i="42"/>
  <c r="O36" i="42"/>
  <c r="P36" i="42"/>
  <c r="Q36" i="42"/>
  <c r="R36" i="42"/>
  <c r="S36" i="42"/>
  <c r="T36" i="42"/>
  <c r="U36" i="42"/>
  <c r="V36" i="42"/>
  <c r="W36" i="42"/>
  <c r="X36" i="42"/>
  <c r="Y36" i="42"/>
  <c r="Z36" i="42"/>
  <c r="AA36" i="42"/>
  <c r="AB36" i="42"/>
  <c r="AC36" i="42"/>
  <c r="AD36" i="42"/>
  <c r="AE36" i="42"/>
  <c r="B37" i="42"/>
  <c r="C37" i="42"/>
  <c r="D37" i="42"/>
  <c r="F37" i="42"/>
  <c r="G37" i="42"/>
  <c r="H37" i="42"/>
  <c r="I37" i="42"/>
  <c r="J37" i="42"/>
  <c r="K37" i="42"/>
  <c r="L37" i="42"/>
  <c r="M37" i="42"/>
  <c r="N37" i="42"/>
  <c r="O37" i="42"/>
  <c r="P37" i="42"/>
  <c r="Q37" i="42"/>
  <c r="R37" i="42"/>
  <c r="S37" i="42"/>
  <c r="T37" i="42"/>
  <c r="U37" i="42"/>
  <c r="V37" i="42"/>
  <c r="W37" i="42"/>
  <c r="X37" i="42"/>
  <c r="Y37" i="42"/>
  <c r="Z37" i="42"/>
  <c r="AA37" i="42"/>
  <c r="AB37" i="42"/>
  <c r="AC37" i="42"/>
  <c r="AD37" i="42"/>
  <c r="AE37" i="42"/>
  <c r="B38" i="42"/>
  <c r="C38" i="42"/>
  <c r="D38" i="42"/>
  <c r="F38" i="42"/>
  <c r="G38" i="42"/>
  <c r="H38" i="42"/>
  <c r="I38" i="42"/>
  <c r="J38" i="42"/>
  <c r="K38" i="42"/>
  <c r="L38" i="42"/>
  <c r="M38" i="42"/>
  <c r="N38" i="42"/>
  <c r="O38" i="42"/>
  <c r="P38" i="42"/>
  <c r="Q38" i="42"/>
  <c r="R38" i="42"/>
  <c r="S38" i="42"/>
  <c r="T38" i="42"/>
  <c r="U38" i="42"/>
  <c r="V38" i="42"/>
  <c r="W38" i="42"/>
  <c r="X38" i="42"/>
  <c r="Y38" i="42"/>
  <c r="Z38" i="42"/>
  <c r="AA38" i="42"/>
  <c r="AB38" i="42"/>
  <c r="AC38" i="42"/>
  <c r="AD38" i="42"/>
  <c r="AE38" i="42"/>
  <c r="B39" i="42"/>
  <c r="C39" i="42"/>
  <c r="D39" i="42"/>
  <c r="F39" i="42"/>
  <c r="G39" i="42"/>
  <c r="H39" i="42"/>
  <c r="I39" i="42"/>
  <c r="J39" i="42"/>
  <c r="K39" i="42"/>
  <c r="L39" i="42"/>
  <c r="M39" i="42"/>
  <c r="N39" i="42"/>
  <c r="O39" i="42"/>
  <c r="P39" i="42"/>
  <c r="Q39" i="42"/>
  <c r="R39" i="42"/>
  <c r="S39" i="42"/>
  <c r="T39" i="42"/>
  <c r="U39" i="42"/>
  <c r="V39" i="42"/>
  <c r="W39" i="42"/>
  <c r="X39" i="42"/>
  <c r="Y39" i="42"/>
  <c r="Z39" i="42"/>
  <c r="AA39" i="42"/>
  <c r="AB39" i="42"/>
  <c r="AC39" i="42"/>
  <c r="AD39" i="42"/>
  <c r="AE39" i="42"/>
  <c r="B40" i="42"/>
  <c r="C40" i="42"/>
  <c r="D40" i="42"/>
  <c r="F40" i="42"/>
  <c r="G40" i="42"/>
  <c r="H40" i="42"/>
  <c r="I40" i="42"/>
  <c r="J40" i="42"/>
  <c r="K40" i="42"/>
  <c r="L40" i="42"/>
  <c r="M40" i="42"/>
  <c r="N40" i="42"/>
  <c r="O40" i="42"/>
  <c r="P40" i="42"/>
  <c r="Q40" i="42"/>
  <c r="R40" i="42"/>
  <c r="S40" i="42"/>
  <c r="T40" i="42"/>
  <c r="U40" i="42"/>
  <c r="V40" i="42"/>
  <c r="W40" i="42"/>
  <c r="X40" i="42"/>
  <c r="Y40" i="42"/>
  <c r="Z40" i="42"/>
  <c r="AA40" i="42"/>
  <c r="AB40" i="42"/>
  <c r="AC40" i="42"/>
  <c r="AD40" i="42"/>
  <c r="AE40" i="42"/>
  <c r="B41" i="42"/>
  <c r="C41" i="42"/>
  <c r="D41" i="42"/>
  <c r="F41" i="42"/>
  <c r="G41" i="42"/>
  <c r="H41" i="42"/>
  <c r="I41" i="42"/>
  <c r="J41" i="42"/>
  <c r="K41" i="42"/>
  <c r="L41" i="42"/>
  <c r="M41" i="42"/>
  <c r="N41" i="42"/>
  <c r="O41" i="42"/>
  <c r="P41" i="42"/>
  <c r="Q41" i="42"/>
  <c r="R41" i="42"/>
  <c r="S41" i="42"/>
  <c r="T41" i="42"/>
  <c r="U41" i="42"/>
  <c r="V41" i="42"/>
  <c r="W41" i="42"/>
  <c r="X41" i="42"/>
  <c r="Y41" i="42"/>
  <c r="Z41" i="42"/>
  <c r="AA41" i="42"/>
  <c r="AB41" i="42"/>
  <c r="AC41" i="42"/>
  <c r="AD41" i="42"/>
  <c r="AE41" i="42"/>
  <c r="B42" i="42"/>
  <c r="C42" i="42"/>
  <c r="D42" i="42"/>
  <c r="F42" i="42"/>
  <c r="G42" i="42"/>
  <c r="H42" i="42"/>
  <c r="I42" i="42"/>
  <c r="J42" i="42"/>
  <c r="K42" i="42"/>
  <c r="L42" i="42"/>
  <c r="M42" i="42"/>
  <c r="N42" i="42"/>
  <c r="O42" i="42"/>
  <c r="P42" i="42"/>
  <c r="Q42" i="42"/>
  <c r="R42" i="42"/>
  <c r="S42" i="42"/>
  <c r="T42" i="42"/>
  <c r="U42" i="42"/>
  <c r="V42" i="42"/>
  <c r="W42" i="42"/>
  <c r="X42" i="42"/>
  <c r="Y42" i="42"/>
  <c r="Z42" i="42"/>
  <c r="AA42" i="42"/>
  <c r="AB42" i="42"/>
  <c r="AC42" i="42"/>
  <c r="AD42" i="42"/>
  <c r="AE42" i="42"/>
  <c r="B43" i="42"/>
  <c r="C43" i="42"/>
  <c r="D43" i="42"/>
  <c r="F43" i="42"/>
  <c r="G43" i="42"/>
  <c r="H43" i="42"/>
  <c r="I43" i="42"/>
  <c r="J43" i="42"/>
  <c r="K43" i="42"/>
  <c r="L43" i="42"/>
  <c r="M43" i="42"/>
  <c r="N43" i="42"/>
  <c r="O43" i="42"/>
  <c r="P43" i="42"/>
  <c r="Q43" i="42"/>
  <c r="R43" i="42"/>
  <c r="S43" i="42"/>
  <c r="T43" i="42"/>
  <c r="U43" i="42"/>
  <c r="V43" i="42"/>
  <c r="W43" i="42"/>
  <c r="X43" i="42"/>
  <c r="Y43" i="42"/>
  <c r="Z43" i="42"/>
  <c r="AA43" i="42"/>
  <c r="AB43" i="42"/>
  <c r="AC43" i="42"/>
  <c r="AD43" i="42"/>
  <c r="AE43" i="42"/>
  <c r="B44" i="42"/>
  <c r="C44" i="42"/>
  <c r="D44" i="42"/>
  <c r="F44" i="42"/>
  <c r="G44" i="42"/>
  <c r="H44" i="42"/>
  <c r="I44" i="42"/>
  <c r="J44" i="42"/>
  <c r="K44" i="42"/>
  <c r="L44" i="42"/>
  <c r="M44" i="42"/>
  <c r="N44" i="42"/>
  <c r="O44" i="42"/>
  <c r="P44" i="42"/>
  <c r="Q44" i="42"/>
  <c r="R44" i="42"/>
  <c r="S44" i="42"/>
  <c r="T44" i="42"/>
  <c r="U44" i="42"/>
  <c r="V44" i="42"/>
  <c r="W44" i="42"/>
  <c r="X44" i="42"/>
  <c r="Y44" i="42"/>
  <c r="Z44" i="42"/>
  <c r="AA44" i="42"/>
  <c r="AB44" i="42"/>
  <c r="AC44" i="42"/>
  <c r="AD44" i="42"/>
  <c r="AE44" i="42"/>
  <c r="B45" i="42"/>
  <c r="C45" i="42"/>
  <c r="D45" i="42"/>
  <c r="F45" i="42"/>
  <c r="G45" i="42"/>
  <c r="H45" i="42"/>
  <c r="I45" i="42"/>
  <c r="J45" i="42"/>
  <c r="K45" i="42"/>
  <c r="L45" i="42"/>
  <c r="M45" i="42"/>
  <c r="N45" i="42"/>
  <c r="O45" i="42"/>
  <c r="P45" i="42"/>
  <c r="Q45" i="42"/>
  <c r="R45" i="42"/>
  <c r="S45" i="42"/>
  <c r="T45" i="42"/>
  <c r="U45" i="42"/>
  <c r="V45" i="42"/>
  <c r="W45" i="42"/>
  <c r="X45" i="42"/>
  <c r="Y45" i="42"/>
  <c r="Z45" i="42"/>
  <c r="AA45" i="42"/>
  <c r="AB45" i="42"/>
  <c r="AC45" i="42"/>
  <c r="AD45" i="42"/>
  <c r="AE45" i="42"/>
  <c r="B46" i="42"/>
  <c r="C46" i="42"/>
  <c r="D46" i="42"/>
  <c r="F46" i="42"/>
  <c r="G46" i="42"/>
  <c r="H46" i="42"/>
  <c r="I46" i="42"/>
  <c r="J46" i="42"/>
  <c r="K46" i="42"/>
  <c r="L46" i="42"/>
  <c r="M46" i="42"/>
  <c r="N46" i="42"/>
  <c r="O46" i="42"/>
  <c r="P46" i="42"/>
  <c r="Q46" i="42"/>
  <c r="R46" i="42"/>
  <c r="S46" i="42"/>
  <c r="T46" i="42"/>
  <c r="U46" i="42"/>
  <c r="V46" i="42"/>
  <c r="W46" i="42"/>
  <c r="X46" i="42"/>
  <c r="Y46" i="42"/>
  <c r="Z46" i="42"/>
  <c r="AA46" i="42"/>
  <c r="AB46" i="42"/>
  <c r="AC46" i="42"/>
  <c r="AD46" i="42"/>
  <c r="AE46" i="42"/>
  <c r="B47" i="42"/>
  <c r="C47" i="42"/>
  <c r="D47" i="42"/>
  <c r="F47" i="42"/>
  <c r="G47" i="42"/>
  <c r="H47" i="42"/>
  <c r="I47" i="42"/>
  <c r="J47" i="42"/>
  <c r="K47" i="42"/>
  <c r="L47" i="42"/>
  <c r="M47" i="42"/>
  <c r="N47" i="42"/>
  <c r="O47" i="42"/>
  <c r="P47" i="42"/>
  <c r="Q47" i="42"/>
  <c r="R47" i="42"/>
  <c r="S47" i="42"/>
  <c r="T47" i="42"/>
  <c r="U47" i="42"/>
  <c r="V47" i="42"/>
  <c r="W47" i="42"/>
  <c r="X47" i="42"/>
  <c r="Y47" i="42"/>
  <c r="Z47" i="42"/>
  <c r="AA47" i="42"/>
  <c r="AB47" i="42"/>
  <c r="AC47" i="42"/>
  <c r="AD47" i="42"/>
  <c r="AE47" i="42"/>
  <c r="B48" i="42"/>
  <c r="C48" i="42"/>
  <c r="D48" i="42"/>
  <c r="F48" i="42"/>
  <c r="G48" i="42"/>
  <c r="H48" i="42"/>
  <c r="I48" i="42"/>
  <c r="J48" i="42"/>
  <c r="K48" i="42"/>
  <c r="L48" i="42"/>
  <c r="M48" i="42"/>
  <c r="N48" i="42"/>
  <c r="O48" i="42"/>
  <c r="P48" i="42"/>
  <c r="Q48" i="42"/>
  <c r="R48" i="42"/>
  <c r="S48" i="42"/>
  <c r="T48" i="42"/>
  <c r="U48" i="42"/>
  <c r="V48" i="42"/>
  <c r="W48" i="42"/>
  <c r="X48" i="42"/>
  <c r="Y48" i="42"/>
  <c r="Z48" i="42"/>
  <c r="AA48" i="42"/>
  <c r="AB48" i="42"/>
  <c r="AC48" i="42"/>
  <c r="AD48" i="42"/>
  <c r="AE48" i="42"/>
  <c r="B49" i="42"/>
  <c r="C49" i="42"/>
  <c r="D49" i="42"/>
  <c r="F49" i="42"/>
  <c r="G49" i="42"/>
  <c r="H49" i="42"/>
  <c r="I49" i="42"/>
  <c r="J49" i="42"/>
  <c r="K49" i="42"/>
  <c r="L49" i="42"/>
  <c r="M49" i="42"/>
  <c r="N49" i="42"/>
  <c r="O49" i="42"/>
  <c r="P49" i="42"/>
  <c r="Q49" i="42"/>
  <c r="R49" i="42"/>
  <c r="S49" i="42"/>
  <c r="T49" i="42"/>
  <c r="U49" i="42"/>
  <c r="V49" i="42"/>
  <c r="W49" i="42"/>
  <c r="X49" i="42"/>
  <c r="Y49" i="42"/>
  <c r="Z49" i="42"/>
  <c r="AA49" i="42"/>
  <c r="AB49" i="42"/>
  <c r="AC49" i="42"/>
  <c r="AD49" i="42"/>
  <c r="AE49" i="42"/>
  <c r="B50" i="42"/>
  <c r="C50" i="42"/>
  <c r="D50" i="42"/>
  <c r="F50" i="42"/>
  <c r="G50" i="42"/>
  <c r="H50" i="42"/>
  <c r="I50" i="42"/>
  <c r="J50" i="42"/>
  <c r="K50" i="42"/>
  <c r="L50" i="42"/>
  <c r="M50" i="42"/>
  <c r="N50" i="42"/>
  <c r="O50" i="42"/>
  <c r="P50" i="42"/>
  <c r="Q50" i="42"/>
  <c r="R50" i="42"/>
  <c r="S50" i="42"/>
  <c r="T50" i="42"/>
  <c r="U50" i="42"/>
  <c r="V50" i="42"/>
  <c r="W50" i="42"/>
  <c r="X50" i="42"/>
  <c r="Y50" i="42"/>
  <c r="Z50" i="42"/>
  <c r="AA50" i="42"/>
  <c r="AB50" i="42"/>
  <c r="AC50" i="42"/>
  <c r="AD50" i="42"/>
  <c r="AE50" i="42"/>
  <c r="B51" i="42"/>
  <c r="C51" i="42"/>
  <c r="D51" i="42"/>
  <c r="F51" i="42"/>
  <c r="G51" i="42"/>
  <c r="H51" i="42"/>
  <c r="I51" i="42"/>
  <c r="J51" i="42"/>
  <c r="K51" i="42"/>
  <c r="L51" i="42"/>
  <c r="M51" i="42"/>
  <c r="N51" i="42"/>
  <c r="O51" i="42"/>
  <c r="P51" i="42"/>
  <c r="Q51" i="42"/>
  <c r="R51" i="42"/>
  <c r="S51" i="42"/>
  <c r="T51" i="42"/>
  <c r="U51" i="42"/>
  <c r="V51" i="42"/>
  <c r="W51" i="42"/>
  <c r="X51" i="42"/>
  <c r="Y51" i="42"/>
  <c r="Z51" i="42"/>
  <c r="AA51" i="42"/>
  <c r="AB51" i="42"/>
  <c r="AC51" i="42"/>
  <c r="AD51" i="42"/>
  <c r="AE51" i="42"/>
  <c r="B52" i="42"/>
  <c r="C52" i="42"/>
  <c r="D52" i="42"/>
  <c r="F52" i="42"/>
  <c r="G52" i="42"/>
  <c r="H52" i="42"/>
  <c r="I52" i="42"/>
  <c r="J52" i="42"/>
  <c r="K52" i="42"/>
  <c r="L52" i="42"/>
  <c r="M52" i="42"/>
  <c r="N52" i="42"/>
  <c r="O52" i="42"/>
  <c r="P52" i="42"/>
  <c r="Q52" i="42"/>
  <c r="R52" i="42"/>
  <c r="S52" i="42"/>
  <c r="T52" i="42"/>
  <c r="U52" i="42"/>
  <c r="V52" i="42"/>
  <c r="W52" i="42"/>
  <c r="X52" i="42"/>
  <c r="Y52" i="42"/>
  <c r="Z52" i="42"/>
  <c r="AA52" i="42"/>
  <c r="AB52" i="42"/>
  <c r="AC52" i="42"/>
  <c r="AD52" i="42"/>
  <c r="AE52" i="42"/>
  <c r="B53" i="42"/>
  <c r="C53" i="42"/>
  <c r="D53" i="42"/>
  <c r="F53" i="42"/>
  <c r="G53" i="42"/>
  <c r="H53" i="42"/>
  <c r="I53" i="42"/>
  <c r="J53" i="42"/>
  <c r="K53" i="42"/>
  <c r="L53" i="42"/>
  <c r="M53" i="42"/>
  <c r="N53" i="42"/>
  <c r="O53" i="42"/>
  <c r="P53" i="42"/>
  <c r="Q53" i="42"/>
  <c r="R53" i="42"/>
  <c r="S53" i="42"/>
  <c r="T53" i="42"/>
  <c r="U53" i="42"/>
  <c r="V53" i="42"/>
  <c r="W53" i="42"/>
  <c r="X53" i="42"/>
  <c r="Y53" i="42"/>
  <c r="Z53" i="42"/>
  <c r="AA53" i="42"/>
  <c r="AB53" i="42"/>
  <c r="AC53" i="42"/>
  <c r="AD53" i="42"/>
  <c r="AE53" i="42"/>
  <c r="B54" i="42"/>
  <c r="C54" i="42"/>
  <c r="D54" i="42"/>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B55" i="42"/>
  <c r="C55" i="42"/>
  <c r="D55" i="42"/>
  <c r="F55" i="42"/>
  <c r="G55" i="42"/>
  <c r="H55" i="42"/>
  <c r="I55" i="42"/>
  <c r="J55" i="42"/>
  <c r="K55" i="42"/>
  <c r="L55" i="42"/>
  <c r="M55" i="42"/>
  <c r="N55" i="42"/>
  <c r="O55" i="42"/>
  <c r="P55" i="42"/>
  <c r="Q55" i="42"/>
  <c r="R55" i="42"/>
  <c r="S55" i="42"/>
  <c r="T55" i="42"/>
  <c r="U55" i="42"/>
  <c r="V55" i="42"/>
  <c r="W55" i="42"/>
  <c r="X55" i="42"/>
  <c r="Y55" i="42"/>
  <c r="Z55" i="42"/>
  <c r="AA55" i="42"/>
  <c r="AB55" i="42"/>
  <c r="AC55" i="42"/>
  <c r="AD55" i="42"/>
  <c r="AE55" i="42"/>
  <c r="B56" i="42"/>
  <c r="C56" i="42"/>
  <c r="D56" i="42"/>
  <c r="F56" i="42"/>
  <c r="G56" i="42"/>
  <c r="H56" i="42"/>
  <c r="I56" i="42"/>
  <c r="J56" i="42"/>
  <c r="K56" i="42"/>
  <c r="L56" i="42"/>
  <c r="M56" i="42"/>
  <c r="N56" i="42"/>
  <c r="O56" i="42"/>
  <c r="P56" i="42"/>
  <c r="Q56" i="42"/>
  <c r="R56" i="42"/>
  <c r="S56" i="42"/>
  <c r="T56" i="42"/>
  <c r="U56" i="42"/>
  <c r="V56" i="42"/>
  <c r="W56" i="42"/>
  <c r="X56" i="42"/>
  <c r="Y56" i="42"/>
  <c r="Z56" i="42"/>
  <c r="AA56" i="42"/>
  <c r="AB56" i="42"/>
  <c r="AC56" i="42"/>
  <c r="AD56" i="42"/>
  <c r="AE56" i="42"/>
  <c r="B57" i="42"/>
  <c r="C57" i="42"/>
  <c r="D57" i="42"/>
  <c r="F57" i="42"/>
  <c r="G57" i="42"/>
  <c r="H57" i="42"/>
  <c r="I57" i="42"/>
  <c r="J57" i="42"/>
  <c r="K57" i="42"/>
  <c r="L57" i="42"/>
  <c r="M57" i="42"/>
  <c r="N57" i="42"/>
  <c r="O57" i="42"/>
  <c r="P57" i="42"/>
  <c r="Q57" i="42"/>
  <c r="R57" i="42"/>
  <c r="S57" i="42"/>
  <c r="T57" i="42"/>
  <c r="U57" i="42"/>
  <c r="V57" i="42"/>
  <c r="W57" i="42"/>
  <c r="X57" i="42"/>
  <c r="Y57" i="42"/>
  <c r="Z57" i="42"/>
  <c r="AA57" i="42"/>
  <c r="AB57" i="42"/>
  <c r="AC57" i="42"/>
  <c r="AD57" i="42"/>
  <c r="AE57" i="42"/>
  <c r="B58" i="42"/>
  <c r="C58" i="42"/>
  <c r="D58" i="42"/>
  <c r="F58" i="42"/>
  <c r="G58" i="42"/>
  <c r="H58" i="42"/>
  <c r="I58" i="42"/>
  <c r="J58" i="42"/>
  <c r="K58" i="42"/>
  <c r="L58" i="42"/>
  <c r="M58" i="42"/>
  <c r="N58" i="42"/>
  <c r="O58" i="42"/>
  <c r="P58" i="42"/>
  <c r="Q58" i="42"/>
  <c r="R58" i="42"/>
  <c r="S58" i="42"/>
  <c r="T58" i="42"/>
  <c r="U58" i="42"/>
  <c r="V58" i="42"/>
  <c r="W58" i="42"/>
  <c r="X58" i="42"/>
  <c r="Y58" i="42"/>
  <c r="Z58" i="42"/>
  <c r="AA58" i="42"/>
  <c r="AB58" i="42"/>
  <c r="AC58" i="42"/>
  <c r="AD58" i="42"/>
  <c r="AE58" i="42"/>
  <c r="B59" i="42"/>
  <c r="C59" i="42"/>
  <c r="D59" i="42"/>
  <c r="F59" i="42"/>
  <c r="G59" i="42"/>
  <c r="H59" i="42"/>
  <c r="I59" i="42"/>
  <c r="J59" i="42"/>
  <c r="K59" i="42"/>
  <c r="L59" i="42"/>
  <c r="M59" i="42"/>
  <c r="N59" i="42"/>
  <c r="O59" i="42"/>
  <c r="P59" i="42"/>
  <c r="Q59" i="42"/>
  <c r="R59" i="42"/>
  <c r="S59" i="42"/>
  <c r="T59" i="42"/>
  <c r="U59" i="42"/>
  <c r="V59" i="42"/>
  <c r="W59" i="42"/>
  <c r="X59" i="42"/>
  <c r="Y59" i="42"/>
  <c r="Z59" i="42"/>
  <c r="AA59" i="42"/>
  <c r="AB59" i="42"/>
  <c r="AC59" i="42"/>
  <c r="AD59" i="42"/>
  <c r="AE59" i="42"/>
  <c r="B60" i="42"/>
  <c r="C60" i="42"/>
  <c r="D60" i="42"/>
  <c r="F60" i="42"/>
  <c r="G60" i="42"/>
  <c r="H60" i="42"/>
  <c r="I60" i="42"/>
  <c r="J60" i="42"/>
  <c r="K60" i="42"/>
  <c r="L60" i="42"/>
  <c r="M60" i="42"/>
  <c r="N60" i="42"/>
  <c r="O60" i="42"/>
  <c r="P60" i="42"/>
  <c r="Q60" i="42"/>
  <c r="R60" i="42"/>
  <c r="S60" i="42"/>
  <c r="T60" i="42"/>
  <c r="U60" i="42"/>
  <c r="V60" i="42"/>
  <c r="W60" i="42"/>
  <c r="X60" i="42"/>
  <c r="Y60" i="42"/>
  <c r="Z60" i="42"/>
  <c r="AA60" i="42"/>
  <c r="AB60" i="42"/>
  <c r="AC60" i="42"/>
  <c r="AD60" i="42"/>
  <c r="AE60" i="42"/>
  <c r="B61" i="42"/>
  <c r="C61" i="42"/>
  <c r="D61" i="42"/>
  <c r="F61" i="42"/>
  <c r="G61" i="42"/>
  <c r="H61" i="42"/>
  <c r="I61" i="42"/>
  <c r="J61" i="42"/>
  <c r="K61" i="42"/>
  <c r="L61" i="42"/>
  <c r="M61" i="42"/>
  <c r="N61" i="42"/>
  <c r="O61" i="42"/>
  <c r="P61" i="42"/>
  <c r="Q61" i="42"/>
  <c r="R61" i="42"/>
  <c r="S61" i="42"/>
  <c r="T61" i="42"/>
  <c r="U61" i="42"/>
  <c r="V61" i="42"/>
  <c r="W61" i="42"/>
  <c r="X61" i="42"/>
  <c r="Y61" i="42"/>
  <c r="Z61" i="42"/>
  <c r="AA61" i="42"/>
  <c r="AB61" i="42"/>
  <c r="AC61" i="42"/>
  <c r="AD61" i="42"/>
  <c r="AE61" i="42"/>
  <c r="B62" i="42"/>
  <c r="C62" i="42"/>
  <c r="D62" i="42"/>
  <c r="F62" i="42"/>
  <c r="G62" i="42"/>
  <c r="H62" i="42"/>
  <c r="I62" i="42"/>
  <c r="J62" i="42"/>
  <c r="K62" i="42"/>
  <c r="L62" i="42"/>
  <c r="M62" i="42"/>
  <c r="N62" i="42"/>
  <c r="O62" i="42"/>
  <c r="P62" i="42"/>
  <c r="Q62" i="42"/>
  <c r="R62" i="42"/>
  <c r="S62" i="42"/>
  <c r="T62" i="42"/>
  <c r="U62" i="42"/>
  <c r="V62" i="42"/>
  <c r="W62" i="42"/>
  <c r="X62" i="42"/>
  <c r="Y62" i="42"/>
  <c r="Z62" i="42"/>
  <c r="AA62" i="42"/>
  <c r="AB62" i="42"/>
  <c r="AC62" i="42"/>
  <c r="AD62" i="42"/>
  <c r="AE62" i="42"/>
  <c r="B63" i="42"/>
  <c r="C63" i="42"/>
  <c r="D63" i="42"/>
  <c r="F63" i="42"/>
  <c r="G63" i="42"/>
  <c r="H63" i="42"/>
  <c r="I63" i="42"/>
  <c r="J63" i="42"/>
  <c r="K63" i="42"/>
  <c r="L63" i="42"/>
  <c r="M63" i="42"/>
  <c r="N63" i="42"/>
  <c r="O63" i="42"/>
  <c r="P63" i="42"/>
  <c r="Q63" i="42"/>
  <c r="R63" i="42"/>
  <c r="S63" i="42"/>
  <c r="T63" i="42"/>
  <c r="U63" i="42"/>
  <c r="V63" i="42"/>
  <c r="W63" i="42"/>
  <c r="X63" i="42"/>
  <c r="Y63" i="42"/>
  <c r="Z63" i="42"/>
  <c r="AA63" i="42"/>
  <c r="AB63" i="42"/>
  <c r="AC63" i="42"/>
  <c r="AD63" i="42"/>
  <c r="AE63" i="42"/>
  <c r="B64" i="42"/>
  <c r="C64" i="42"/>
  <c r="D64" i="42"/>
  <c r="F64" i="42"/>
  <c r="G64" i="42"/>
  <c r="H64" i="42"/>
  <c r="I64" i="42"/>
  <c r="J64" i="42"/>
  <c r="K64" i="42"/>
  <c r="L64" i="42"/>
  <c r="M64" i="42"/>
  <c r="N64" i="42"/>
  <c r="O64" i="42"/>
  <c r="P64" i="42"/>
  <c r="Q64" i="42"/>
  <c r="R64" i="42"/>
  <c r="S64" i="42"/>
  <c r="T64" i="42"/>
  <c r="U64" i="42"/>
  <c r="V64" i="42"/>
  <c r="W64" i="42"/>
  <c r="X64" i="42"/>
  <c r="Y64" i="42"/>
  <c r="Z64" i="42"/>
  <c r="AA64" i="42"/>
  <c r="AB64" i="42"/>
  <c r="AC64" i="42"/>
  <c r="AD64" i="42"/>
  <c r="AE64" i="42"/>
  <c r="B65" i="42"/>
  <c r="C65" i="42"/>
  <c r="D65" i="42"/>
  <c r="F65" i="42"/>
  <c r="G65" i="42"/>
  <c r="H65" i="42"/>
  <c r="I65" i="42"/>
  <c r="J65" i="42"/>
  <c r="K65" i="42"/>
  <c r="L65" i="42"/>
  <c r="M65" i="42"/>
  <c r="N65" i="42"/>
  <c r="O65" i="42"/>
  <c r="P65" i="42"/>
  <c r="Q65" i="42"/>
  <c r="R65" i="42"/>
  <c r="S65" i="42"/>
  <c r="T65" i="42"/>
  <c r="U65" i="42"/>
  <c r="V65" i="42"/>
  <c r="W65" i="42"/>
  <c r="X65" i="42"/>
  <c r="Y65" i="42"/>
  <c r="Z65" i="42"/>
  <c r="AA65" i="42"/>
  <c r="AB65" i="42"/>
  <c r="AC65" i="42"/>
  <c r="AD65" i="42"/>
  <c r="AE65" i="42"/>
  <c r="B66" i="42"/>
  <c r="C66" i="42"/>
  <c r="D66" i="42"/>
  <c r="F66" i="42"/>
  <c r="G66" i="42"/>
  <c r="H66" i="42"/>
  <c r="I66" i="42"/>
  <c r="J66" i="42"/>
  <c r="K66" i="42"/>
  <c r="L66" i="42"/>
  <c r="M66" i="42"/>
  <c r="N66" i="42"/>
  <c r="O66" i="42"/>
  <c r="P66" i="42"/>
  <c r="Q66" i="42"/>
  <c r="R66" i="42"/>
  <c r="S66" i="42"/>
  <c r="T66" i="42"/>
  <c r="U66" i="42"/>
  <c r="V66" i="42"/>
  <c r="W66" i="42"/>
  <c r="X66" i="42"/>
  <c r="Y66" i="42"/>
  <c r="Z66" i="42"/>
  <c r="AA66" i="42"/>
  <c r="AB66" i="42"/>
  <c r="AC66" i="42"/>
  <c r="AD66" i="42"/>
  <c r="AE66" i="42"/>
  <c r="B67" i="42"/>
  <c r="C67" i="42"/>
  <c r="D67" i="42"/>
  <c r="F67" i="42"/>
  <c r="G67" i="42"/>
  <c r="H67" i="42"/>
  <c r="I67" i="42"/>
  <c r="J67" i="42"/>
  <c r="K67" i="42"/>
  <c r="L67" i="42"/>
  <c r="M67" i="42"/>
  <c r="N67" i="42"/>
  <c r="O67" i="42"/>
  <c r="P67" i="42"/>
  <c r="Q67" i="42"/>
  <c r="R67" i="42"/>
  <c r="S67" i="42"/>
  <c r="T67" i="42"/>
  <c r="U67" i="42"/>
  <c r="V67" i="42"/>
  <c r="W67" i="42"/>
  <c r="X67" i="42"/>
  <c r="Y67" i="42"/>
  <c r="Z67" i="42"/>
  <c r="AA67" i="42"/>
  <c r="AB67" i="42"/>
  <c r="AC67" i="42"/>
  <c r="AD67" i="42"/>
  <c r="AE67" i="42"/>
  <c r="B68" i="42"/>
  <c r="C68" i="42"/>
  <c r="D68" i="42"/>
  <c r="F68" i="42"/>
  <c r="G68" i="42"/>
  <c r="H68" i="42"/>
  <c r="I68" i="42"/>
  <c r="J68" i="42"/>
  <c r="K68" i="42"/>
  <c r="L68" i="42"/>
  <c r="M68" i="42"/>
  <c r="N68" i="42"/>
  <c r="O68" i="42"/>
  <c r="P68" i="42"/>
  <c r="Q68" i="42"/>
  <c r="R68" i="42"/>
  <c r="S68" i="42"/>
  <c r="T68" i="42"/>
  <c r="U68" i="42"/>
  <c r="V68" i="42"/>
  <c r="W68" i="42"/>
  <c r="X68" i="42"/>
  <c r="Y68" i="42"/>
  <c r="Z68" i="42"/>
  <c r="AA68" i="42"/>
  <c r="AB68" i="42"/>
  <c r="AC68" i="42"/>
  <c r="AD68" i="42"/>
  <c r="AE68" i="42"/>
  <c r="B69" i="42"/>
  <c r="C69" i="42"/>
  <c r="D69" i="42"/>
  <c r="F69" i="42"/>
  <c r="G69" i="42"/>
  <c r="H69" i="42"/>
  <c r="I69" i="42"/>
  <c r="J69" i="42"/>
  <c r="K69" i="42"/>
  <c r="L69" i="42"/>
  <c r="M69" i="42"/>
  <c r="N69" i="42"/>
  <c r="O69" i="42"/>
  <c r="P69" i="42"/>
  <c r="Q69" i="42"/>
  <c r="R69" i="42"/>
  <c r="S69" i="42"/>
  <c r="T69" i="42"/>
  <c r="U69" i="42"/>
  <c r="V69" i="42"/>
  <c r="W69" i="42"/>
  <c r="X69" i="42"/>
  <c r="Y69" i="42"/>
  <c r="Z69" i="42"/>
  <c r="AA69" i="42"/>
  <c r="AB69" i="42"/>
  <c r="AC69" i="42"/>
  <c r="AD69" i="42"/>
  <c r="AE69" i="42"/>
  <c r="B70" i="42"/>
  <c r="C70" i="42"/>
  <c r="D70" i="42"/>
  <c r="F70" i="42"/>
  <c r="G70" i="42"/>
  <c r="H70" i="42"/>
  <c r="I70" i="42"/>
  <c r="J70" i="42"/>
  <c r="K70" i="42"/>
  <c r="L70" i="42"/>
  <c r="M70" i="42"/>
  <c r="N70" i="42"/>
  <c r="O70" i="42"/>
  <c r="P70" i="42"/>
  <c r="Q70" i="42"/>
  <c r="R70" i="42"/>
  <c r="S70" i="42"/>
  <c r="T70" i="42"/>
  <c r="U70" i="42"/>
  <c r="V70" i="42"/>
  <c r="W70" i="42"/>
  <c r="X70" i="42"/>
  <c r="Y70" i="42"/>
  <c r="Z70" i="42"/>
  <c r="AA70" i="42"/>
  <c r="AB70" i="42"/>
  <c r="AC70" i="42"/>
  <c r="AD70" i="42"/>
  <c r="AE70" i="42"/>
  <c r="B71" i="42"/>
  <c r="C71" i="42"/>
  <c r="D71" i="42"/>
  <c r="F71" i="42"/>
  <c r="G71" i="42"/>
  <c r="H71" i="42"/>
  <c r="I71" i="42"/>
  <c r="J71" i="42"/>
  <c r="K71" i="42"/>
  <c r="L71" i="42"/>
  <c r="M71" i="42"/>
  <c r="N71" i="42"/>
  <c r="O71" i="42"/>
  <c r="P71" i="42"/>
  <c r="Q71" i="42"/>
  <c r="R71" i="42"/>
  <c r="S71" i="42"/>
  <c r="T71" i="42"/>
  <c r="U71" i="42"/>
  <c r="V71" i="42"/>
  <c r="W71" i="42"/>
  <c r="X71" i="42"/>
  <c r="Y71" i="42"/>
  <c r="Z71" i="42"/>
  <c r="AA71" i="42"/>
  <c r="AB71" i="42"/>
  <c r="AC71" i="42"/>
  <c r="AD71" i="42"/>
  <c r="AE71" i="42"/>
  <c r="B72" i="42"/>
  <c r="C72" i="42"/>
  <c r="D72" i="42"/>
  <c r="F72" i="42"/>
  <c r="G72" i="42"/>
  <c r="H72" i="42"/>
  <c r="I72" i="42"/>
  <c r="J72" i="42"/>
  <c r="K72" i="42"/>
  <c r="L72" i="42"/>
  <c r="M72" i="42"/>
  <c r="N72" i="42"/>
  <c r="O72" i="42"/>
  <c r="P72" i="42"/>
  <c r="Q72" i="42"/>
  <c r="R72" i="42"/>
  <c r="S72" i="42"/>
  <c r="T72" i="42"/>
  <c r="U72" i="42"/>
  <c r="V72" i="42"/>
  <c r="W72" i="42"/>
  <c r="X72" i="42"/>
  <c r="Y72" i="42"/>
  <c r="Z72" i="42"/>
  <c r="AA72" i="42"/>
  <c r="AB72" i="42"/>
  <c r="AC72" i="42"/>
  <c r="AD72" i="42"/>
  <c r="AE72" i="42"/>
  <c r="B73" i="42"/>
  <c r="C73" i="42"/>
  <c r="D73" i="42"/>
  <c r="F73" i="42"/>
  <c r="G73" i="42"/>
  <c r="H73" i="42"/>
  <c r="I73" i="42"/>
  <c r="J73" i="42"/>
  <c r="K73" i="42"/>
  <c r="L73" i="42"/>
  <c r="M73" i="42"/>
  <c r="N73" i="42"/>
  <c r="O73" i="42"/>
  <c r="P73" i="42"/>
  <c r="Q73" i="42"/>
  <c r="R73" i="42"/>
  <c r="S73" i="42"/>
  <c r="T73" i="42"/>
  <c r="U73" i="42"/>
  <c r="V73" i="42"/>
  <c r="W73" i="42"/>
  <c r="X73" i="42"/>
  <c r="Y73" i="42"/>
  <c r="Z73" i="42"/>
  <c r="AA73" i="42"/>
  <c r="AB73" i="42"/>
  <c r="AC73" i="42"/>
  <c r="AD73" i="42"/>
  <c r="AE73" i="42"/>
  <c r="B74" i="42"/>
  <c r="C74" i="42"/>
  <c r="D74" i="42"/>
  <c r="F74" i="42"/>
  <c r="G74" i="42"/>
  <c r="H74" i="42"/>
  <c r="I74" i="42"/>
  <c r="J74" i="42"/>
  <c r="K74" i="42"/>
  <c r="L74" i="42"/>
  <c r="M74" i="42"/>
  <c r="N74" i="42"/>
  <c r="O74" i="42"/>
  <c r="P74" i="42"/>
  <c r="Q74" i="42"/>
  <c r="R74" i="42"/>
  <c r="S74" i="42"/>
  <c r="T74" i="42"/>
  <c r="U74" i="42"/>
  <c r="V74" i="42"/>
  <c r="W74" i="42"/>
  <c r="X74" i="42"/>
  <c r="Y74" i="42"/>
  <c r="Z74" i="42"/>
  <c r="AA74" i="42"/>
  <c r="AB74" i="42"/>
  <c r="AC74" i="42"/>
  <c r="AD74" i="42"/>
  <c r="AE74" i="42"/>
  <c r="B75" i="42"/>
  <c r="C75" i="42"/>
  <c r="D75" i="42"/>
  <c r="F75" i="42"/>
  <c r="G75" i="42"/>
  <c r="H75" i="42"/>
  <c r="I75" i="42"/>
  <c r="J75" i="42"/>
  <c r="K75" i="42"/>
  <c r="L75" i="42"/>
  <c r="M75" i="42"/>
  <c r="N75" i="42"/>
  <c r="O75" i="42"/>
  <c r="P75" i="42"/>
  <c r="Q75" i="42"/>
  <c r="R75" i="42"/>
  <c r="S75" i="42"/>
  <c r="T75" i="42"/>
  <c r="U75" i="42"/>
  <c r="V75" i="42"/>
  <c r="W75" i="42"/>
  <c r="X75" i="42"/>
  <c r="Y75" i="42"/>
  <c r="Z75" i="42"/>
  <c r="AA75" i="42"/>
  <c r="AB75" i="42"/>
  <c r="AC75" i="42"/>
  <c r="AD75" i="42"/>
  <c r="AE75" i="42"/>
  <c r="B76" i="42"/>
  <c r="C76" i="42"/>
  <c r="D76" i="42"/>
  <c r="F76" i="42"/>
  <c r="G76" i="42"/>
  <c r="H76" i="42"/>
  <c r="I76" i="42"/>
  <c r="J76" i="42"/>
  <c r="K76" i="42"/>
  <c r="L76" i="42"/>
  <c r="M76" i="42"/>
  <c r="N76" i="42"/>
  <c r="O76" i="42"/>
  <c r="P76" i="42"/>
  <c r="Q76" i="42"/>
  <c r="R76" i="42"/>
  <c r="S76" i="42"/>
  <c r="T76" i="42"/>
  <c r="U76" i="42"/>
  <c r="V76" i="42"/>
  <c r="W76" i="42"/>
  <c r="X76" i="42"/>
  <c r="Y76" i="42"/>
  <c r="Z76" i="42"/>
  <c r="AA76" i="42"/>
  <c r="AB76" i="42"/>
  <c r="AC76" i="42"/>
  <c r="AD76" i="42"/>
  <c r="AE76" i="42"/>
  <c r="B77" i="42"/>
  <c r="C77" i="42"/>
  <c r="D77" i="42"/>
  <c r="F77" i="42"/>
  <c r="G77" i="42"/>
  <c r="H77" i="42"/>
  <c r="I77" i="42"/>
  <c r="J77" i="42"/>
  <c r="K77" i="42"/>
  <c r="L77" i="42"/>
  <c r="M77" i="42"/>
  <c r="N77" i="42"/>
  <c r="O77" i="42"/>
  <c r="P77" i="42"/>
  <c r="Q77" i="42"/>
  <c r="R77" i="42"/>
  <c r="S77" i="42"/>
  <c r="T77" i="42"/>
  <c r="U77" i="42"/>
  <c r="V77" i="42"/>
  <c r="W77" i="42"/>
  <c r="X77" i="42"/>
  <c r="Y77" i="42"/>
  <c r="Z77" i="42"/>
  <c r="AA77" i="42"/>
  <c r="AB77" i="42"/>
  <c r="AC77" i="42"/>
  <c r="AD77" i="42"/>
  <c r="AE77" i="42"/>
  <c r="B78" i="42"/>
  <c r="C78" i="42"/>
  <c r="D78" i="42"/>
  <c r="F78" i="42"/>
  <c r="G78" i="42"/>
  <c r="H78" i="42"/>
  <c r="I78" i="42"/>
  <c r="J78" i="42"/>
  <c r="K78" i="42"/>
  <c r="L78" i="42"/>
  <c r="M78" i="42"/>
  <c r="N78" i="42"/>
  <c r="O78" i="42"/>
  <c r="P78" i="42"/>
  <c r="Q78" i="42"/>
  <c r="R78" i="42"/>
  <c r="S78" i="42"/>
  <c r="T78" i="42"/>
  <c r="U78" i="42"/>
  <c r="V78" i="42"/>
  <c r="W78" i="42"/>
  <c r="X78" i="42"/>
  <c r="Y78" i="42"/>
  <c r="Z78" i="42"/>
  <c r="AA78" i="42"/>
  <c r="AB78" i="42"/>
  <c r="AC78" i="42"/>
  <c r="AD78" i="42"/>
  <c r="AE78" i="42"/>
  <c r="B79" i="42"/>
  <c r="C79" i="42"/>
  <c r="D79" i="42"/>
  <c r="F79" i="42"/>
  <c r="G79" i="42"/>
  <c r="H79" i="42"/>
  <c r="I79" i="42"/>
  <c r="J79" i="42"/>
  <c r="K79" i="42"/>
  <c r="L79" i="42"/>
  <c r="M79" i="42"/>
  <c r="N79" i="42"/>
  <c r="O79" i="42"/>
  <c r="P79" i="42"/>
  <c r="Q79" i="42"/>
  <c r="R79" i="42"/>
  <c r="S79" i="42"/>
  <c r="T79" i="42"/>
  <c r="U79" i="42"/>
  <c r="V79" i="42"/>
  <c r="W79" i="42"/>
  <c r="X79" i="42"/>
  <c r="Y79" i="42"/>
  <c r="Z79" i="42"/>
  <c r="AA79" i="42"/>
  <c r="AB79" i="42"/>
  <c r="AC79" i="42"/>
  <c r="AD79" i="42"/>
  <c r="AE79" i="42"/>
  <c r="B80" i="42"/>
  <c r="C80" i="42"/>
  <c r="D80" i="42"/>
  <c r="F80" i="42"/>
  <c r="G80" i="42"/>
  <c r="H80" i="42"/>
  <c r="I80" i="42"/>
  <c r="J80" i="42"/>
  <c r="K80" i="42"/>
  <c r="L80" i="42"/>
  <c r="M80" i="42"/>
  <c r="N80" i="42"/>
  <c r="O80" i="42"/>
  <c r="P80" i="42"/>
  <c r="Q80" i="42"/>
  <c r="R80" i="42"/>
  <c r="S80" i="42"/>
  <c r="T80" i="42"/>
  <c r="U80" i="42"/>
  <c r="V80" i="42"/>
  <c r="W80" i="42"/>
  <c r="X80" i="42"/>
  <c r="Y80" i="42"/>
  <c r="Z80" i="42"/>
  <c r="AA80" i="42"/>
  <c r="AB80" i="42"/>
  <c r="AC80" i="42"/>
  <c r="AD80" i="42"/>
  <c r="AE80" i="42"/>
  <c r="B81" i="42"/>
  <c r="C81" i="42"/>
  <c r="D81" i="42"/>
  <c r="F81" i="42"/>
  <c r="G81" i="42"/>
  <c r="H81" i="42"/>
  <c r="I81" i="42"/>
  <c r="J81" i="42"/>
  <c r="K81" i="42"/>
  <c r="L81" i="42"/>
  <c r="M81" i="42"/>
  <c r="N81" i="42"/>
  <c r="O81" i="42"/>
  <c r="P81" i="42"/>
  <c r="Q81" i="42"/>
  <c r="R81" i="42"/>
  <c r="S81" i="42"/>
  <c r="T81" i="42"/>
  <c r="U81" i="42"/>
  <c r="V81" i="42"/>
  <c r="W81" i="42"/>
  <c r="X81" i="42"/>
  <c r="Y81" i="42"/>
  <c r="Z81" i="42"/>
  <c r="AA81" i="42"/>
  <c r="AB81" i="42"/>
  <c r="AC81" i="42"/>
  <c r="AD81" i="42"/>
  <c r="AE81" i="42"/>
  <c r="B82" i="42"/>
  <c r="C82" i="42"/>
  <c r="D82" i="42"/>
  <c r="F82" i="42"/>
  <c r="G82" i="42"/>
  <c r="H82" i="42"/>
  <c r="I82" i="42"/>
  <c r="J82" i="42"/>
  <c r="K82" i="42"/>
  <c r="L82" i="42"/>
  <c r="M82" i="42"/>
  <c r="N82" i="42"/>
  <c r="O82" i="42"/>
  <c r="P82" i="42"/>
  <c r="Q82" i="42"/>
  <c r="R82" i="42"/>
  <c r="S82" i="42"/>
  <c r="T82" i="42"/>
  <c r="U82" i="42"/>
  <c r="V82" i="42"/>
  <c r="W82" i="42"/>
  <c r="X82" i="42"/>
  <c r="Y82" i="42"/>
  <c r="Z82" i="42"/>
  <c r="AA82" i="42"/>
  <c r="AB82" i="42"/>
  <c r="AC82" i="42"/>
  <c r="AD82" i="42"/>
  <c r="AE82" i="42"/>
  <c r="B83" i="42"/>
  <c r="C83" i="42"/>
  <c r="D83" i="42"/>
  <c r="F83" i="42"/>
  <c r="G83" i="42"/>
  <c r="H83" i="42"/>
  <c r="I83" i="42"/>
  <c r="J83" i="42"/>
  <c r="K83" i="42"/>
  <c r="L83" i="42"/>
  <c r="M83" i="42"/>
  <c r="N83" i="42"/>
  <c r="O83" i="42"/>
  <c r="P83" i="42"/>
  <c r="Q83" i="42"/>
  <c r="R83" i="42"/>
  <c r="S83" i="42"/>
  <c r="T83" i="42"/>
  <c r="U83" i="42"/>
  <c r="V83" i="42"/>
  <c r="W83" i="42"/>
  <c r="X83" i="42"/>
  <c r="Y83" i="42"/>
  <c r="Z83" i="42"/>
  <c r="AA83" i="42"/>
  <c r="AB83" i="42"/>
  <c r="AC83" i="42"/>
  <c r="AD83" i="42"/>
  <c r="AE83" i="42"/>
  <c r="B84" i="42"/>
  <c r="C84" i="42"/>
  <c r="D84" i="42"/>
  <c r="F84" i="42"/>
  <c r="G84" i="42"/>
  <c r="H84" i="42"/>
  <c r="I84" i="42"/>
  <c r="J84" i="42"/>
  <c r="K84" i="42"/>
  <c r="L84" i="42"/>
  <c r="M84" i="42"/>
  <c r="N84" i="42"/>
  <c r="O84" i="42"/>
  <c r="P84" i="42"/>
  <c r="Q84" i="42"/>
  <c r="R84" i="42"/>
  <c r="S84" i="42"/>
  <c r="T84" i="42"/>
  <c r="U84" i="42"/>
  <c r="V84" i="42"/>
  <c r="W84" i="42"/>
  <c r="X84" i="42"/>
  <c r="Y84" i="42"/>
  <c r="Z84" i="42"/>
  <c r="AA84" i="42"/>
  <c r="AB84" i="42"/>
  <c r="AC84" i="42"/>
  <c r="AD84" i="42"/>
  <c r="AE84" i="42"/>
  <c r="B85" i="42"/>
  <c r="C85" i="42"/>
  <c r="D85" i="42"/>
  <c r="F85" i="42"/>
  <c r="G85" i="42"/>
  <c r="H85" i="42"/>
  <c r="I85" i="42"/>
  <c r="J85" i="42"/>
  <c r="K85" i="42"/>
  <c r="L85" i="42"/>
  <c r="M85" i="42"/>
  <c r="N85" i="42"/>
  <c r="O85" i="42"/>
  <c r="P85" i="42"/>
  <c r="Q85" i="42"/>
  <c r="R85" i="42"/>
  <c r="S85" i="42"/>
  <c r="T85" i="42"/>
  <c r="U85" i="42"/>
  <c r="V85" i="42"/>
  <c r="W85" i="42"/>
  <c r="X85" i="42"/>
  <c r="Y85" i="42"/>
  <c r="Z85" i="42"/>
  <c r="AA85" i="42"/>
  <c r="AB85" i="42"/>
  <c r="AC85" i="42"/>
  <c r="AD85" i="42"/>
  <c r="AE85" i="42"/>
  <c r="B86" i="42"/>
  <c r="C86" i="42"/>
  <c r="D86" i="42"/>
  <c r="F86" i="42"/>
  <c r="G86" i="42"/>
  <c r="H86" i="42"/>
  <c r="I86" i="42"/>
  <c r="J86" i="42"/>
  <c r="K86" i="42"/>
  <c r="L86" i="42"/>
  <c r="M86" i="42"/>
  <c r="N86" i="42"/>
  <c r="O86" i="42"/>
  <c r="P86" i="42"/>
  <c r="Q86" i="42"/>
  <c r="R86" i="42"/>
  <c r="S86" i="42"/>
  <c r="T86" i="42"/>
  <c r="U86" i="42"/>
  <c r="V86" i="42"/>
  <c r="W86" i="42"/>
  <c r="X86" i="42"/>
  <c r="Y86" i="42"/>
  <c r="Z86" i="42"/>
  <c r="AA86" i="42"/>
  <c r="AB86" i="42"/>
  <c r="AC86" i="42"/>
  <c r="AD86" i="42"/>
  <c r="AE86" i="42"/>
  <c r="B87" i="42"/>
  <c r="C87" i="42"/>
  <c r="D87" i="42"/>
  <c r="F87" i="42"/>
  <c r="G87" i="42"/>
  <c r="H87" i="42"/>
  <c r="I87" i="42"/>
  <c r="J87" i="42"/>
  <c r="K87" i="42"/>
  <c r="L87" i="42"/>
  <c r="M87" i="42"/>
  <c r="N87" i="42"/>
  <c r="O87" i="42"/>
  <c r="P87" i="42"/>
  <c r="Q87" i="42"/>
  <c r="R87" i="42"/>
  <c r="S87" i="42"/>
  <c r="T87" i="42"/>
  <c r="U87" i="42"/>
  <c r="V87" i="42"/>
  <c r="W87" i="42"/>
  <c r="X87" i="42"/>
  <c r="Y87" i="42"/>
  <c r="Z87" i="42"/>
  <c r="AA87" i="42"/>
  <c r="AB87" i="42"/>
  <c r="AC87" i="42"/>
  <c r="AD87" i="42"/>
  <c r="AE87" i="42"/>
  <c r="B88" i="42"/>
  <c r="C88" i="42"/>
  <c r="D88" i="42"/>
  <c r="F88" i="42"/>
  <c r="G88" i="42"/>
  <c r="H88" i="42"/>
  <c r="I88" i="42"/>
  <c r="J88" i="42"/>
  <c r="K88" i="42"/>
  <c r="L88" i="42"/>
  <c r="M88" i="42"/>
  <c r="N88" i="42"/>
  <c r="O88" i="42"/>
  <c r="P88" i="42"/>
  <c r="Q88" i="42"/>
  <c r="R88" i="42"/>
  <c r="S88" i="42"/>
  <c r="T88" i="42"/>
  <c r="U88" i="42"/>
  <c r="V88" i="42"/>
  <c r="W88" i="42"/>
  <c r="X88" i="42"/>
  <c r="Y88" i="42"/>
  <c r="Z88" i="42"/>
  <c r="AA88" i="42"/>
  <c r="AB88" i="42"/>
  <c r="AC88" i="42"/>
  <c r="AD88" i="42"/>
  <c r="AE88" i="42"/>
  <c r="B89" i="42"/>
  <c r="C89" i="42"/>
  <c r="D89" i="42"/>
  <c r="F89" i="42"/>
  <c r="G89" i="42"/>
  <c r="H89" i="42"/>
  <c r="I89" i="42"/>
  <c r="J89" i="42"/>
  <c r="K89" i="42"/>
  <c r="L89" i="42"/>
  <c r="M89" i="42"/>
  <c r="N89" i="42"/>
  <c r="O89" i="42"/>
  <c r="P89" i="42"/>
  <c r="Q89" i="42"/>
  <c r="R89" i="42"/>
  <c r="S89" i="42"/>
  <c r="T89" i="42"/>
  <c r="U89" i="42"/>
  <c r="V89" i="42"/>
  <c r="W89" i="42"/>
  <c r="X89" i="42"/>
  <c r="Y89" i="42"/>
  <c r="Z89" i="42"/>
  <c r="AA89" i="42"/>
  <c r="AB89" i="42"/>
  <c r="AC89" i="42"/>
  <c r="AD89" i="42"/>
  <c r="AE89" i="42"/>
  <c r="B90" i="42"/>
  <c r="C90" i="42"/>
  <c r="D90" i="42"/>
  <c r="F90" i="42"/>
  <c r="G90" i="42"/>
  <c r="H90" i="42"/>
  <c r="I90" i="42"/>
  <c r="J90" i="42"/>
  <c r="K90" i="42"/>
  <c r="L90" i="42"/>
  <c r="M90" i="42"/>
  <c r="N90" i="42"/>
  <c r="O90" i="42"/>
  <c r="P90" i="42"/>
  <c r="Q90" i="42"/>
  <c r="R90" i="42"/>
  <c r="S90" i="42"/>
  <c r="T90" i="42"/>
  <c r="U90" i="42"/>
  <c r="V90" i="42"/>
  <c r="W90" i="42"/>
  <c r="X90" i="42"/>
  <c r="Y90" i="42"/>
  <c r="Z90" i="42"/>
  <c r="AA90" i="42"/>
  <c r="AB90" i="42"/>
  <c r="AC90" i="42"/>
  <c r="AD90" i="42"/>
  <c r="AE90" i="42"/>
  <c r="B91" i="42"/>
  <c r="C91" i="42"/>
  <c r="D91" i="42"/>
  <c r="F91" i="42"/>
  <c r="G91" i="42"/>
  <c r="H91" i="42"/>
  <c r="I91" i="42"/>
  <c r="J91" i="42"/>
  <c r="K91" i="42"/>
  <c r="L91" i="42"/>
  <c r="M91" i="42"/>
  <c r="N91" i="42"/>
  <c r="O91" i="42"/>
  <c r="P91" i="42"/>
  <c r="Q91" i="42"/>
  <c r="R91" i="42"/>
  <c r="S91" i="42"/>
  <c r="T91" i="42"/>
  <c r="U91" i="42"/>
  <c r="V91" i="42"/>
  <c r="W91" i="42"/>
  <c r="X91" i="42"/>
  <c r="Y91" i="42"/>
  <c r="Z91" i="42"/>
  <c r="AA91" i="42"/>
  <c r="AB91" i="42"/>
  <c r="AC91" i="42"/>
  <c r="AD91" i="42"/>
  <c r="AE91" i="42"/>
  <c r="B92" i="42"/>
  <c r="C92" i="42"/>
  <c r="D92" i="42"/>
  <c r="F92" i="42"/>
  <c r="G92" i="42"/>
  <c r="H92" i="42"/>
  <c r="I92" i="42"/>
  <c r="J92" i="42"/>
  <c r="K92" i="42"/>
  <c r="L92" i="42"/>
  <c r="M92" i="42"/>
  <c r="N92" i="42"/>
  <c r="O92" i="42"/>
  <c r="P92" i="42"/>
  <c r="Q92" i="42"/>
  <c r="R92" i="42"/>
  <c r="S92" i="42"/>
  <c r="T92" i="42"/>
  <c r="U92" i="42"/>
  <c r="V92" i="42"/>
  <c r="W92" i="42"/>
  <c r="X92" i="42"/>
  <c r="Y92" i="42"/>
  <c r="Z92" i="42"/>
  <c r="AA92" i="42"/>
  <c r="AB92" i="42"/>
  <c r="AC92" i="42"/>
  <c r="AD92" i="42"/>
  <c r="AE92" i="42"/>
  <c r="B93" i="42"/>
  <c r="C93" i="42"/>
  <c r="D93" i="42"/>
  <c r="F93" i="42"/>
  <c r="G93" i="42"/>
  <c r="H93" i="42"/>
  <c r="I93" i="42"/>
  <c r="J93" i="42"/>
  <c r="K93" i="42"/>
  <c r="L93" i="42"/>
  <c r="M93" i="42"/>
  <c r="N93" i="42"/>
  <c r="O93" i="42"/>
  <c r="P93" i="42"/>
  <c r="Q93" i="42"/>
  <c r="R93" i="42"/>
  <c r="S93" i="42"/>
  <c r="T93" i="42"/>
  <c r="U93" i="42"/>
  <c r="V93" i="42"/>
  <c r="W93" i="42"/>
  <c r="X93" i="42"/>
  <c r="Y93" i="42"/>
  <c r="Z93" i="42"/>
  <c r="AA93" i="42"/>
  <c r="AB93" i="42"/>
  <c r="AC93" i="42"/>
  <c r="AD93" i="42"/>
  <c r="AE93" i="42"/>
  <c r="B94" i="42"/>
  <c r="C94" i="42"/>
  <c r="D94" i="42"/>
  <c r="F94" i="42"/>
  <c r="G94" i="42"/>
  <c r="H94" i="42"/>
  <c r="I94" i="42"/>
  <c r="J94" i="42"/>
  <c r="K94" i="42"/>
  <c r="L94" i="42"/>
  <c r="M94" i="42"/>
  <c r="N94" i="42"/>
  <c r="O94" i="42"/>
  <c r="P94" i="42"/>
  <c r="Q94" i="42"/>
  <c r="R94" i="42"/>
  <c r="S94" i="42"/>
  <c r="T94" i="42"/>
  <c r="U94" i="42"/>
  <c r="V94" i="42"/>
  <c r="W94" i="42"/>
  <c r="X94" i="42"/>
  <c r="Y94" i="42"/>
  <c r="Z94" i="42"/>
  <c r="AA94" i="42"/>
  <c r="AB94" i="42"/>
  <c r="AC94" i="42"/>
  <c r="AD94" i="42"/>
  <c r="AE94" i="42"/>
  <c r="B95" i="42"/>
  <c r="C95" i="42"/>
  <c r="D95" i="42"/>
  <c r="F95" i="42"/>
  <c r="G95" i="42"/>
  <c r="H95" i="42"/>
  <c r="I95" i="42"/>
  <c r="J95" i="42"/>
  <c r="K95" i="42"/>
  <c r="L95" i="42"/>
  <c r="M95" i="42"/>
  <c r="N95" i="42"/>
  <c r="O95" i="42"/>
  <c r="P95" i="42"/>
  <c r="Q95" i="42"/>
  <c r="R95" i="42"/>
  <c r="S95" i="42"/>
  <c r="T95" i="42"/>
  <c r="U95" i="42"/>
  <c r="V95" i="42"/>
  <c r="W95" i="42"/>
  <c r="X95" i="42"/>
  <c r="Y95" i="42"/>
  <c r="Z95" i="42"/>
  <c r="AA95" i="42"/>
  <c r="AB95" i="42"/>
  <c r="AC95" i="42"/>
  <c r="AD95" i="42"/>
  <c r="AE95" i="42"/>
  <c r="B96" i="42"/>
  <c r="C96" i="42"/>
  <c r="D96" i="42"/>
  <c r="F96" i="42"/>
  <c r="G96" i="42"/>
  <c r="H96" i="42"/>
  <c r="I96" i="42"/>
  <c r="J96" i="42"/>
  <c r="K96" i="42"/>
  <c r="L96" i="42"/>
  <c r="M96" i="42"/>
  <c r="N96" i="42"/>
  <c r="O96" i="42"/>
  <c r="P96" i="42"/>
  <c r="Q96" i="42"/>
  <c r="R96" i="42"/>
  <c r="S96" i="42"/>
  <c r="T96" i="42"/>
  <c r="U96" i="42"/>
  <c r="V96" i="42"/>
  <c r="W96" i="42"/>
  <c r="X96" i="42"/>
  <c r="Y96" i="42"/>
  <c r="Z96" i="42"/>
  <c r="AA96" i="42"/>
  <c r="AB96" i="42"/>
  <c r="AC96" i="42"/>
  <c r="AD96" i="42"/>
  <c r="AE96" i="42"/>
  <c r="B97" i="42"/>
  <c r="C97" i="42"/>
  <c r="D97" i="42"/>
  <c r="F97" i="42"/>
  <c r="G97" i="42"/>
  <c r="H97" i="42"/>
  <c r="I97" i="42"/>
  <c r="J97" i="42"/>
  <c r="K97" i="42"/>
  <c r="L97" i="42"/>
  <c r="M97" i="42"/>
  <c r="N97" i="42"/>
  <c r="O97" i="42"/>
  <c r="P97" i="42"/>
  <c r="Q97" i="42"/>
  <c r="R97" i="42"/>
  <c r="S97" i="42"/>
  <c r="T97" i="42"/>
  <c r="U97" i="42"/>
  <c r="V97" i="42"/>
  <c r="W97" i="42"/>
  <c r="X97" i="42"/>
  <c r="Y97" i="42"/>
  <c r="Z97" i="42"/>
  <c r="AA97" i="42"/>
  <c r="AB97" i="42"/>
  <c r="AC97" i="42"/>
  <c r="AD97" i="42"/>
  <c r="AE97" i="42"/>
  <c r="B98" i="42"/>
  <c r="C98" i="42"/>
  <c r="D98" i="42"/>
  <c r="F98" i="42"/>
  <c r="G98" i="42"/>
  <c r="H98" i="42"/>
  <c r="I98" i="42"/>
  <c r="J98" i="42"/>
  <c r="K98" i="42"/>
  <c r="L98" i="42"/>
  <c r="M98" i="42"/>
  <c r="N98" i="42"/>
  <c r="O98" i="42"/>
  <c r="P98" i="42"/>
  <c r="Q98" i="42"/>
  <c r="R98" i="42"/>
  <c r="S98" i="42"/>
  <c r="T98" i="42"/>
  <c r="U98" i="42"/>
  <c r="V98" i="42"/>
  <c r="W98" i="42"/>
  <c r="X98" i="42"/>
  <c r="Y98" i="42"/>
  <c r="Z98" i="42"/>
  <c r="AA98" i="42"/>
  <c r="AB98" i="42"/>
  <c r="AC98" i="42"/>
  <c r="AD98" i="42"/>
  <c r="AE98" i="42"/>
  <c r="B99" i="42"/>
  <c r="C99" i="42"/>
  <c r="D99" i="42"/>
  <c r="F99" i="42"/>
  <c r="G99" i="42"/>
  <c r="H99" i="42"/>
  <c r="I99" i="42"/>
  <c r="J99" i="42"/>
  <c r="K99" i="42"/>
  <c r="L99" i="42"/>
  <c r="M99" i="42"/>
  <c r="N99" i="42"/>
  <c r="O99" i="42"/>
  <c r="P99" i="42"/>
  <c r="Q99" i="42"/>
  <c r="R99" i="42"/>
  <c r="S99" i="42"/>
  <c r="T99" i="42"/>
  <c r="U99" i="42"/>
  <c r="V99" i="42"/>
  <c r="W99" i="42"/>
  <c r="X99" i="42"/>
  <c r="Y99" i="42"/>
  <c r="Z99" i="42"/>
  <c r="AA99" i="42"/>
  <c r="AB99" i="42"/>
  <c r="AC99" i="42"/>
  <c r="AD99" i="42"/>
  <c r="AE99" i="42"/>
  <c r="B100" i="42"/>
  <c r="C100" i="42"/>
  <c r="D100" i="42"/>
  <c r="F100" i="42"/>
  <c r="G100" i="42"/>
  <c r="H100" i="42"/>
  <c r="I100" i="42"/>
  <c r="J100" i="42"/>
  <c r="K100" i="42"/>
  <c r="L100" i="42"/>
  <c r="M100" i="42"/>
  <c r="N100" i="42"/>
  <c r="O100" i="42"/>
  <c r="P100" i="42"/>
  <c r="Q100" i="42"/>
  <c r="R100" i="42"/>
  <c r="S100" i="42"/>
  <c r="T100" i="42"/>
  <c r="U100" i="42"/>
  <c r="V100" i="42"/>
  <c r="W100" i="42"/>
  <c r="X100" i="42"/>
  <c r="Y100" i="42"/>
  <c r="Z100" i="42"/>
  <c r="AA100" i="42"/>
  <c r="AB100" i="42"/>
  <c r="AC100" i="42"/>
  <c r="AD100" i="42"/>
  <c r="AE100" i="42"/>
  <c r="B101" i="42"/>
  <c r="C101" i="42"/>
  <c r="D101" i="42"/>
  <c r="F101" i="42"/>
  <c r="G101" i="42"/>
  <c r="H101" i="42"/>
  <c r="I101" i="42"/>
  <c r="J101" i="42"/>
  <c r="K101" i="42"/>
  <c r="L101" i="42"/>
  <c r="M101" i="42"/>
  <c r="N101" i="42"/>
  <c r="O101" i="42"/>
  <c r="P101" i="42"/>
  <c r="Q101" i="42"/>
  <c r="R101" i="42"/>
  <c r="S101" i="42"/>
  <c r="T101" i="42"/>
  <c r="U101" i="42"/>
  <c r="V101" i="42"/>
  <c r="W101" i="42"/>
  <c r="X101" i="42"/>
  <c r="Y101" i="42"/>
  <c r="Z101" i="42"/>
  <c r="AA101" i="42"/>
  <c r="AB101" i="42"/>
  <c r="AC101" i="42"/>
  <c r="AD101" i="42"/>
  <c r="AE101" i="42"/>
  <c r="B102" i="42"/>
  <c r="C102" i="42"/>
  <c r="D102" i="42"/>
  <c r="F102" i="42"/>
  <c r="G102" i="42"/>
  <c r="H102" i="42"/>
  <c r="I102" i="42"/>
  <c r="J102" i="42"/>
  <c r="K102" i="42"/>
  <c r="L102" i="42"/>
  <c r="M102" i="42"/>
  <c r="N102" i="42"/>
  <c r="O102" i="42"/>
  <c r="P102" i="42"/>
  <c r="Q102" i="42"/>
  <c r="R102" i="42"/>
  <c r="S102" i="42"/>
  <c r="T102" i="42"/>
  <c r="U102" i="42"/>
  <c r="V102" i="42"/>
  <c r="W102" i="42"/>
  <c r="X102" i="42"/>
  <c r="Y102" i="42"/>
  <c r="Z102" i="42"/>
  <c r="AA102" i="42"/>
  <c r="AB102" i="42"/>
  <c r="AC102" i="42"/>
  <c r="AD102" i="42"/>
  <c r="AE102" i="42"/>
  <c r="B103" i="42"/>
  <c r="C103" i="42"/>
  <c r="D103" i="42"/>
  <c r="F103" i="42"/>
  <c r="G103" i="42"/>
  <c r="H103" i="42"/>
  <c r="I103" i="42"/>
  <c r="J103" i="42"/>
  <c r="K103" i="42"/>
  <c r="L103" i="42"/>
  <c r="M103" i="42"/>
  <c r="N103" i="42"/>
  <c r="O103" i="42"/>
  <c r="P103" i="42"/>
  <c r="Q103" i="42"/>
  <c r="R103" i="42"/>
  <c r="S103" i="42"/>
  <c r="T103" i="42"/>
  <c r="U103" i="42"/>
  <c r="V103" i="42"/>
  <c r="W103" i="42"/>
  <c r="X103" i="42"/>
  <c r="Y103" i="42"/>
  <c r="Z103" i="42"/>
  <c r="AA103" i="42"/>
  <c r="AB103" i="42"/>
  <c r="AC103" i="42"/>
  <c r="AD103" i="42"/>
  <c r="AE103" i="42"/>
  <c r="B104" i="42"/>
  <c r="C104" i="42"/>
  <c r="D104" i="42"/>
  <c r="F104" i="42"/>
  <c r="G104" i="42"/>
  <c r="H104" i="42"/>
  <c r="I104" i="42"/>
  <c r="J104" i="42"/>
  <c r="K104" i="42"/>
  <c r="L104" i="42"/>
  <c r="M104" i="42"/>
  <c r="N104" i="42"/>
  <c r="O104" i="42"/>
  <c r="P104" i="42"/>
  <c r="Q104" i="42"/>
  <c r="R104" i="42"/>
  <c r="S104" i="42"/>
  <c r="T104" i="42"/>
  <c r="U104" i="42"/>
  <c r="V104" i="42"/>
  <c r="W104" i="42"/>
  <c r="X104" i="42"/>
  <c r="Y104" i="42"/>
  <c r="Z104" i="42"/>
  <c r="AA104" i="42"/>
  <c r="AB104" i="42"/>
  <c r="AC104" i="42"/>
  <c r="AD104" i="42"/>
  <c r="AE104" i="42"/>
  <c r="B105" i="42"/>
  <c r="C105" i="42"/>
  <c r="D105" i="42"/>
  <c r="F105" i="42"/>
  <c r="G105" i="42"/>
  <c r="H105" i="42"/>
  <c r="I105" i="42"/>
  <c r="J105" i="42"/>
  <c r="K105" i="42"/>
  <c r="L105" i="42"/>
  <c r="M105" i="42"/>
  <c r="N105" i="42"/>
  <c r="O105" i="42"/>
  <c r="P105" i="42"/>
  <c r="Q105" i="42"/>
  <c r="R105" i="42"/>
  <c r="S105" i="42"/>
  <c r="T105" i="42"/>
  <c r="U105" i="42"/>
  <c r="V105" i="42"/>
  <c r="W105" i="42"/>
  <c r="X105" i="42"/>
  <c r="Y105" i="42"/>
  <c r="Z105" i="42"/>
  <c r="AA105" i="42"/>
  <c r="AB105" i="42"/>
  <c r="AC105" i="42"/>
  <c r="AD105" i="42"/>
  <c r="AE105" i="42"/>
  <c r="B106" i="42"/>
  <c r="C106" i="42"/>
  <c r="D106" i="42"/>
  <c r="F106" i="42"/>
  <c r="G106" i="42"/>
  <c r="H106" i="42"/>
  <c r="I106" i="42"/>
  <c r="J106" i="42"/>
  <c r="K106" i="42"/>
  <c r="L106" i="42"/>
  <c r="M106" i="42"/>
  <c r="N106" i="42"/>
  <c r="O106" i="42"/>
  <c r="P106" i="42"/>
  <c r="Q106" i="42"/>
  <c r="R106" i="42"/>
  <c r="S106" i="42"/>
  <c r="T106" i="42"/>
  <c r="U106" i="42"/>
  <c r="V106" i="42"/>
  <c r="W106" i="42"/>
  <c r="X106" i="42"/>
  <c r="Y106" i="42"/>
  <c r="Z106" i="42"/>
  <c r="AA106" i="42"/>
  <c r="AB106" i="42"/>
  <c r="AC106" i="42"/>
  <c r="AD106" i="42"/>
  <c r="AE106" i="42"/>
  <c r="B107" i="42"/>
  <c r="C107" i="42"/>
  <c r="D107" i="42"/>
  <c r="F107" i="42"/>
  <c r="G107" i="42"/>
  <c r="H107" i="42"/>
  <c r="I107" i="42"/>
  <c r="J107" i="42"/>
  <c r="K107" i="42"/>
  <c r="L107" i="42"/>
  <c r="M107" i="42"/>
  <c r="N107" i="42"/>
  <c r="O107" i="42"/>
  <c r="P107" i="42"/>
  <c r="Q107" i="42"/>
  <c r="R107" i="42"/>
  <c r="S107" i="42"/>
  <c r="T107" i="42"/>
  <c r="U107" i="42"/>
  <c r="V107" i="42"/>
  <c r="W107" i="42"/>
  <c r="X107" i="42"/>
  <c r="Y107" i="42"/>
  <c r="Z107" i="42"/>
  <c r="AA107" i="42"/>
  <c r="AB107" i="42"/>
  <c r="AC107" i="42"/>
  <c r="AD107" i="42"/>
  <c r="AE107" i="42"/>
  <c r="B108" i="42"/>
  <c r="C108" i="42"/>
  <c r="D108" i="42"/>
  <c r="F108" i="42"/>
  <c r="G108" i="42"/>
  <c r="H108" i="42"/>
  <c r="I108" i="42"/>
  <c r="J108" i="42"/>
  <c r="K108" i="42"/>
  <c r="L108" i="42"/>
  <c r="M108" i="42"/>
  <c r="N108" i="42"/>
  <c r="O108" i="42"/>
  <c r="P108" i="42"/>
  <c r="Q108" i="42"/>
  <c r="R108" i="42"/>
  <c r="S108" i="42"/>
  <c r="T108" i="42"/>
  <c r="U108" i="42"/>
  <c r="V108" i="42"/>
  <c r="W108" i="42"/>
  <c r="X108" i="42"/>
  <c r="Y108" i="42"/>
  <c r="Z108" i="42"/>
  <c r="AA108" i="42"/>
  <c r="AB108" i="42"/>
  <c r="AC108" i="42"/>
  <c r="AD108" i="42"/>
  <c r="AE108" i="42"/>
  <c r="B109" i="42"/>
  <c r="C109" i="42"/>
  <c r="D109" i="42"/>
  <c r="F109" i="42"/>
  <c r="G109" i="42"/>
  <c r="H109" i="42"/>
  <c r="I109" i="42"/>
  <c r="J109" i="42"/>
  <c r="K109" i="42"/>
  <c r="L109" i="42"/>
  <c r="M109" i="42"/>
  <c r="N109" i="42"/>
  <c r="O109" i="42"/>
  <c r="P109" i="42"/>
  <c r="Q109" i="42"/>
  <c r="R109" i="42"/>
  <c r="S109" i="42"/>
  <c r="T109" i="42"/>
  <c r="U109" i="42"/>
  <c r="V109" i="42"/>
  <c r="W109" i="42"/>
  <c r="X109" i="42"/>
  <c r="Y109" i="42"/>
  <c r="Z109" i="42"/>
  <c r="AA109" i="42"/>
  <c r="AB109" i="42"/>
  <c r="AC109" i="42"/>
  <c r="AD109" i="42"/>
  <c r="AE109" i="42"/>
  <c r="B110" i="42"/>
  <c r="C110" i="42"/>
  <c r="D110" i="42"/>
  <c r="F110" i="42"/>
  <c r="G110" i="42"/>
  <c r="H110" i="42"/>
  <c r="I110" i="42"/>
  <c r="J110" i="42"/>
  <c r="K110" i="42"/>
  <c r="L110" i="42"/>
  <c r="M110" i="42"/>
  <c r="N110" i="42"/>
  <c r="O110" i="42"/>
  <c r="P110" i="42"/>
  <c r="Q110" i="42"/>
  <c r="R110" i="42"/>
  <c r="S110" i="42"/>
  <c r="T110" i="42"/>
  <c r="U110" i="42"/>
  <c r="V110" i="42"/>
  <c r="W110" i="42"/>
  <c r="X110" i="42"/>
  <c r="Y110" i="42"/>
  <c r="Z110" i="42"/>
  <c r="AA110" i="42"/>
  <c r="AB110" i="42"/>
  <c r="AC110" i="42"/>
  <c r="AD110" i="42"/>
  <c r="AE110" i="42"/>
  <c r="B111" i="42"/>
  <c r="C111" i="42"/>
  <c r="D111" i="42"/>
  <c r="F111" i="42"/>
  <c r="G111" i="42"/>
  <c r="H111" i="42"/>
  <c r="I111" i="42"/>
  <c r="J111" i="42"/>
  <c r="K111" i="42"/>
  <c r="L111" i="42"/>
  <c r="M111" i="42"/>
  <c r="N111" i="42"/>
  <c r="O111" i="42"/>
  <c r="P111" i="42"/>
  <c r="Q111" i="42"/>
  <c r="R111" i="42"/>
  <c r="S111" i="42"/>
  <c r="T111" i="42"/>
  <c r="U111" i="42"/>
  <c r="V111" i="42"/>
  <c r="W111" i="42"/>
  <c r="X111" i="42"/>
  <c r="Y111" i="42"/>
  <c r="Z111" i="42"/>
  <c r="AA111" i="42"/>
  <c r="AB111" i="42"/>
  <c r="AC111" i="42"/>
  <c r="AD111" i="42"/>
  <c r="AE111" i="42"/>
  <c r="B112" i="42"/>
  <c r="C112" i="42"/>
  <c r="D112" i="42"/>
  <c r="F112" i="42"/>
  <c r="G112" i="42"/>
  <c r="H112" i="42"/>
  <c r="I112" i="42"/>
  <c r="J112" i="42"/>
  <c r="K112" i="42"/>
  <c r="L112" i="42"/>
  <c r="M112" i="42"/>
  <c r="N112" i="42"/>
  <c r="O112" i="42"/>
  <c r="P112" i="42"/>
  <c r="Q112" i="42"/>
  <c r="R112" i="42"/>
  <c r="S112" i="42"/>
  <c r="T112" i="42"/>
  <c r="U112" i="42"/>
  <c r="V112" i="42"/>
  <c r="W112" i="42"/>
  <c r="X112" i="42"/>
  <c r="Y112" i="42"/>
  <c r="Z112" i="42"/>
  <c r="AA112" i="42"/>
  <c r="AB112" i="42"/>
  <c r="AC112" i="42"/>
  <c r="AD112" i="42"/>
  <c r="AE112" i="42"/>
  <c r="B113" i="42"/>
  <c r="C113" i="42"/>
  <c r="D113" i="42"/>
  <c r="F113" i="42"/>
  <c r="G113" i="42"/>
  <c r="H113" i="42"/>
  <c r="I113" i="42"/>
  <c r="J113" i="42"/>
  <c r="K113" i="42"/>
  <c r="L113" i="42"/>
  <c r="M113" i="42"/>
  <c r="N113" i="42"/>
  <c r="O113" i="42"/>
  <c r="P113" i="42"/>
  <c r="Q113" i="42"/>
  <c r="R113" i="42"/>
  <c r="S113" i="42"/>
  <c r="T113" i="42"/>
  <c r="U113" i="42"/>
  <c r="V113" i="42"/>
  <c r="W113" i="42"/>
  <c r="X113" i="42"/>
  <c r="Y113" i="42"/>
  <c r="Z113" i="42"/>
  <c r="AA113" i="42"/>
  <c r="AB113" i="42"/>
  <c r="AC113" i="42"/>
  <c r="AD113" i="42"/>
  <c r="AE113" i="42"/>
  <c r="B114" i="42"/>
  <c r="C114" i="42"/>
  <c r="D114" i="42"/>
  <c r="F114" i="42"/>
  <c r="G114" i="42"/>
  <c r="H114" i="42"/>
  <c r="I114" i="42"/>
  <c r="J114" i="42"/>
  <c r="K114" i="42"/>
  <c r="L114" i="42"/>
  <c r="M114" i="42"/>
  <c r="N114" i="42"/>
  <c r="O114" i="42"/>
  <c r="P114" i="42"/>
  <c r="Q114" i="42"/>
  <c r="R114" i="42"/>
  <c r="S114" i="42"/>
  <c r="T114" i="42"/>
  <c r="U114" i="42"/>
  <c r="V114" i="42"/>
  <c r="W114" i="42"/>
  <c r="X114" i="42"/>
  <c r="Y114" i="42"/>
  <c r="Z114" i="42"/>
  <c r="AA114" i="42"/>
  <c r="AB114" i="42"/>
  <c r="AC114" i="42"/>
  <c r="AD114" i="42"/>
  <c r="AE114" i="42"/>
  <c r="B115" i="42"/>
  <c r="C115" i="42"/>
  <c r="D115" i="42"/>
  <c r="F115" i="42"/>
  <c r="G115" i="42"/>
  <c r="H115" i="42"/>
  <c r="I115" i="42"/>
  <c r="J115" i="42"/>
  <c r="K115" i="42"/>
  <c r="L115" i="42"/>
  <c r="M115" i="42"/>
  <c r="N115" i="42"/>
  <c r="O115" i="42"/>
  <c r="P115" i="42"/>
  <c r="Q115" i="42"/>
  <c r="R115" i="42"/>
  <c r="S115" i="42"/>
  <c r="T115" i="42"/>
  <c r="U115" i="42"/>
  <c r="V115" i="42"/>
  <c r="W115" i="42"/>
  <c r="X115" i="42"/>
  <c r="Y115" i="42"/>
  <c r="Z115" i="42"/>
  <c r="AA115" i="42"/>
  <c r="AB115" i="42"/>
  <c r="AC115" i="42"/>
  <c r="AD115" i="42"/>
  <c r="AE115" i="42"/>
  <c r="B116" i="42"/>
  <c r="C116" i="42"/>
  <c r="D116" i="42"/>
  <c r="F116" i="42"/>
  <c r="G116" i="42"/>
  <c r="H116" i="42"/>
  <c r="I116" i="42"/>
  <c r="J116" i="42"/>
  <c r="K116" i="42"/>
  <c r="L116" i="42"/>
  <c r="M116" i="42"/>
  <c r="N116" i="42"/>
  <c r="O116" i="42"/>
  <c r="P116" i="42"/>
  <c r="Q116" i="42"/>
  <c r="R116" i="42"/>
  <c r="S116" i="42"/>
  <c r="T116" i="42"/>
  <c r="U116" i="42"/>
  <c r="V116" i="42"/>
  <c r="W116" i="42"/>
  <c r="X116" i="42"/>
  <c r="Y116" i="42"/>
  <c r="Z116" i="42"/>
  <c r="AA116" i="42"/>
  <c r="AB116" i="42"/>
  <c r="AC116" i="42"/>
  <c r="AD116" i="42"/>
  <c r="AE116" i="42"/>
  <c r="B117" i="42"/>
  <c r="C117" i="42"/>
  <c r="D117" i="42"/>
  <c r="F117" i="42"/>
  <c r="G117" i="42"/>
  <c r="H117" i="42"/>
  <c r="I117" i="42"/>
  <c r="J117" i="42"/>
  <c r="K117" i="42"/>
  <c r="L117" i="42"/>
  <c r="M117" i="42"/>
  <c r="N117" i="42"/>
  <c r="O117" i="42"/>
  <c r="P117" i="42"/>
  <c r="Q117" i="42"/>
  <c r="R117" i="42"/>
  <c r="S117" i="42"/>
  <c r="T117" i="42"/>
  <c r="U117" i="42"/>
  <c r="V117" i="42"/>
  <c r="W117" i="42"/>
  <c r="X117" i="42"/>
  <c r="Y117" i="42"/>
  <c r="Z117" i="42"/>
  <c r="AA117" i="42"/>
  <c r="AB117" i="42"/>
  <c r="AC117" i="42"/>
  <c r="AD117" i="42"/>
  <c r="AE117" i="42"/>
  <c r="B118" i="42"/>
  <c r="C118" i="42"/>
  <c r="D118" i="42"/>
  <c r="F118" i="42"/>
  <c r="G118" i="42"/>
  <c r="H118" i="42"/>
  <c r="I118" i="42"/>
  <c r="J118" i="42"/>
  <c r="K118" i="42"/>
  <c r="L118" i="42"/>
  <c r="M118" i="42"/>
  <c r="N118" i="42"/>
  <c r="O118" i="42"/>
  <c r="P118" i="42"/>
  <c r="Q118" i="42"/>
  <c r="R118" i="42"/>
  <c r="S118" i="42"/>
  <c r="T118" i="42"/>
  <c r="U118" i="42"/>
  <c r="V118" i="42"/>
  <c r="W118" i="42"/>
  <c r="X118" i="42"/>
  <c r="Y118" i="42"/>
  <c r="Z118" i="42"/>
  <c r="AA118" i="42"/>
  <c r="AB118" i="42"/>
  <c r="AC118" i="42"/>
  <c r="AD118" i="42"/>
  <c r="AE118" i="42"/>
  <c r="B119" i="42"/>
  <c r="C119" i="42"/>
  <c r="D119" i="42"/>
  <c r="F119" i="42"/>
  <c r="G119" i="42"/>
  <c r="H119" i="42"/>
  <c r="I119" i="42"/>
  <c r="J119" i="42"/>
  <c r="K119" i="42"/>
  <c r="L119" i="42"/>
  <c r="M119" i="42"/>
  <c r="N119" i="42"/>
  <c r="O119" i="42"/>
  <c r="P119" i="42"/>
  <c r="Q119" i="42"/>
  <c r="R119" i="42"/>
  <c r="S119" i="42"/>
  <c r="T119" i="42"/>
  <c r="U119" i="42"/>
  <c r="V119" i="42"/>
  <c r="W119" i="42"/>
  <c r="X119" i="42"/>
  <c r="Y119" i="42"/>
  <c r="Z119" i="42"/>
  <c r="AA119" i="42"/>
  <c r="AB119" i="42"/>
  <c r="AC119" i="42"/>
  <c r="AD119" i="42"/>
  <c r="AE119" i="42"/>
  <c r="B120" i="42"/>
  <c r="C120" i="42"/>
  <c r="D120" i="42"/>
  <c r="F120" i="42"/>
  <c r="G120" i="42"/>
  <c r="H120" i="42"/>
  <c r="I120" i="42"/>
  <c r="J120" i="42"/>
  <c r="K120" i="42"/>
  <c r="L120" i="42"/>
  <c r="M120" i="42"/>
  <c r="N120" i="42"/>
  <c r="O120" i="42"/>
  <c r="P120" i="42"/>
  <c r="Q120" i="42"/>
  <c r="R120" i="42"/>
  <c r="S120" i="42"/>
  <c r="T120" i="42"/>
  <c r="U120" i="42"/>
  <c r="V120" i="42"/>
  <c r="W120" i="42"/>
  <c r="X120" i="42"/>
  <c r="Y120" i="42"/>
  <c r="Z120" i="42"/>
  <c r="AA120" i="42"/>
  <c r="AB120" i="42"/>
  <c r="AC120" i="42"/>
  <c r="AD120" i="42"/>
  <c r="AE120" i="42"/>
  <c r="B121" i="42"/>
  <c r="C121" i="42"/>
  <c r="D121" i="42"/>
  <c r="F121" i="42"/>
  <c r="G121" i="42"/>
  <c r="H121" i="42"/>
  <c r="I121" i="42"/>
  <c r="J121" i="42"/>
  <c r="K121" i="42"/>
  <c r="L121" i="42"/>
  <c r="M121" i="42"/>
  <c r="N121" i="42"/>
  <c r="O121" i="42"/>
  <c r="P121" i="42"/>
  <c r="Q121" i="42"/>
  <c r="R121" i="42"/>
  <c r="S121" i="42"/>
  <c r="T121" i="42"/>
  <c r="U121" i="42"/>
  <c r="V121" i="42"/>
  <c r="W121" i="42"/>
  <c r="X121" i="42"/>
  <c r="Y121" i="42"/>
  <c r="Z121" i="42"/>
  <c r="AA121" i="42"/>
  <c r="AB121" i="42"/>
  <c r="AC121" i="42"/>
  <c r="AD121" i="42"/>
  <c r="AE121" i="42"/>
  <c r="B122" i="42"/>
  <c r="C122" i="42"/>
  <c r="D122" i="42"/>
  <c r="F122" i="42"/>
  <c r="G122" i="42"/>
  <c r="H122" i="42"/>
  <c r="I122" i="42"/>
  <c r="J122" i="42"/>
  <c r="K122" i="42"/>
  <c r="L122" i="42"/>
  <c r="M122" i="42"/>
  <c r="N122" i="42"/>
  <c r="O122" i="42"/>
  <c r="P122" i="42"/>
  <c r="Q122" i="42"/>
  <c r="R122" i="42"/>
  <c r="S122" i="42"/>
  <c r="T122" i="42"/>
  <c r="U122" i="42"/>
  <c r="V122" i="42"/>
  <c r="W122" i="42"/>
  <c r="X122" i="42"/>
  <c r="Y122" i="42"/>
  <c r="Z122" i="42"/>
  <c r="AA122" i="42"/>
  <c r="AB122" i="42"/>
  <c r="AC122" i="42"/>
  <c r="AD122" i="42"/>
  <c r="AE122" i="42"/>
  <c r="B123" i="42"/>
  <c r="C123" i="42"/>
  <c r="D123" i="42"/>
  <c r="F123" i="42"/>
  <c r="G123" i="42"/>
  <c r="H123" i="42"/>
  <c r="I123" i="42"/>
  <c r="J123" i="42"/>
  <c r="K123" i="42"/>
  <c r="L123" i="42"/>
  <c r="M123" i="42"/>
  <c r="N123" i="42"/>
  <c r="O123" i="42"/>
  <c r="P123" i="42"/>
  <c r="Q123" i="42"/>
  <c r="R123" i="42"/>
  <c r="S123" i="42"/>
  <c r="T123" i="42"/>
  <c r="U123" i="42"/>
  <c r="V123" i="42"/>
  <c r="W123" i="42"/>
  <c r="X123" i="42"/>
  <c r="Y123" i="42"/>
  <c r="Z123" i="42"/>
  <c r="AA123" i="42"/>
  <c r="AB123" i="42"/>
  <c r="AC123" i="42"/>
  <c r="AD123" i="42"/>
  <c r="AE123" i="42"/>
  <c r="B124" i="42"/>
  <c r="C124" i="42"/>
  <c r="D124" i="42"/>
  <c r="F124" i="42"/>
  <c r="G124" i="42"/>
  <c r="H124" i="42"/>
  <c r="I124" i="42"/>
  <c r="J124" i="42"/>
  <c r="K124" i="42"/>
  <c r="L124" i="42"/>
  <c r="M124" i="42"/>
  <c r="N124" i="42"/>
  <c r="O124" i="42"/>
  <c r="P124" i="42"/>
  <c r="Q124" i="42"/>
  <c r="R124" i="42"/>
  <c r="S124" i="42"/>
  <c r="T124" i="42"/>
  <c r="U124" i="42"/>
  <c r="V124" i="42"/>
  <c r="W124" i="42"/>
  <c r="X124" i="42"/>
  <c r="Y124" i="42"/>
  <c r="Z124" i="42"/>
  <c r="AA124" i="42"/>
  <c r="AB124" i="42"/>
  <c r="AC124" i="42"/>
  <c r="AD124" i="42"/>
  <c r="AE124" i="42"/>
  <c r="B125" i="42"/>
  <c r="C125" i="42"/>
  <c r="D125" i="42"/>
  <c r="F125" i="42"/>
  <c r="G125" i="42"/>
  <c r="H125" i="42"/>
  <c r="I125" i="42"/>
  <c r="J125" i="42"/>
  <c r="K125" i="42"/>
  <c r="L125" i="42"/>
  <c r="M125" i="42"/>
  <c r="N125" i="42"/>
  <c r="O125" i="42"/>
  <c r="P125" i="42"/>
  <c r="Q125" i="42"/>
  <c r="R125" i="42"/>
  <c r="S125" i="42"/>
  <c r="T125" i="42"/>
  <c r="U125" i="42"/>
  <c r="V125" i="42"/>
  <c r="W125" i="42"/>
  <c r="X125" i="42"/>
  <c r="Y125" i="42"/>
  <c r="Z125" i="42"/>
  <c r="AA125" i="42"/>
  <c r="AB125" i="42"/>
  <c r="AC125" i="42"/>
  <c r="AD125" i="42"/>
  <c r="AE125" i="42"/>
  <c r="B126" i="42"/>
  <c r="C126" i="42"/>
  <c r="D126" i="42"/>
  <c r="F126" i="42"/>
  <c r="G126" i="42"/>
  <c r="H126" i="42"/>
  <c r="I126" i="42"/>
  <c r="J126" i="42"/>
  <c r="K126" i="42"/>
  <c r="L126" i="42"/>
  <c r="M126" i="42"/>
  <c r="N126" i="42"/>
  <c r="O126" i="42"/>
  <c r="P126" i="42"/>
  <c r="Q126" i="42"/>
  <c r="R126" i="42"/>
  <c r="S126" i="42"/>
  <c r="T126" i="42"/>
  <c r="U126" i="42"/>
  <c r="V126" i="42"/>
  <c r="W126" i="42"/>
  <c r="X126" i="42"/>
  <c r="Y126" i="42"/>
  <c r="Z126" i="42"/>
  <c r="AA126" i="42"/>
  <c r="AB126" i="42"/>
  <c r="AC126" i="42"/>
  <c r="AD126" i="42"/>
  <c r="AE126" i="42"/>
  <c r="B127" i="42"/>
  <c r="C127" i="42"/>
  <c r="D127" i="42"/>
  <c r="F127" i="42"/>
  <c r="G127" i="42"/>
  <c r="H127" i="42"/>
  <c r="I127" i="42"/>
  <c r="J127" i="42"/>
  <c r="K127" i="42"/>
  <c r="L127" i="42"/>
  <c r="M127" i="42"/>
  <c r="N127" i="42"/>
  <c r="O127" i="42"/>
  <c r="P127" i="42"/>
  <c r="Q127" i="42"/>
  <c r="R127" i="42"/>
  <c r="S127" i="42"/>
  <c r="T127" i="42"/>
  <c r="U127" i="42"/>
  <c r="V127" i="42"/>
  <c r="W127" i="42"/>
  <c r="X127" i="42"/>
  <c r="Y127" i="42"/>
  <c r="Z127" i="42"/>
  <c r="AA127" i="42"/>
  <c r="AB127" i="42"/>
  <c r="AC127" i="42"/>
  <c r="AD127" i="42"/>
  <c r="AE127" i="42"/>
  <c r="B128" i="42"/>
  <c r="C128" i="42"/>
  <c r="D128" i="42"/>
  <c r="F128" i="42"/>
  <c r="G128" i="42"/>
  <c r="H128" i="42"/>
  <c r="I128" i="42"/>
  <c r="J128" i="42"/>
  <c r="K128" i="42"/>
  <c r="L128" i="42"/>
  <c r="M128" i="42"/>
  <c r="N128" i="42"/>
  <c r="O128" i="42"/>
  <c r="P128" i="42"/>
  <c r="Q128" i="42"/>
  <c r="R128" i="42"/>
  <c r="S128" i="42"/>
  <c r="T128" i="42"/>
  <c r="U128" i="42"/>
  <c r="V128" i="42"/>
  <c r="W128" i="42"/>
  <c r="X128" i="42"/>
  <c r="Y128" i="42"/>
  <c r="Z128" i="42"/>
  <c r="AA128" i="42"/>
  <c r="AB128" i="42"/>
  <c r="AC128" i="42"/>
  <c r="AD128" i="42"/>
  <c r="AE128" i="42"/>
  <c r="B129" i="42"/>
  <c r="C129" i="42"/>
  <c r="D129" i="42"/>
  <c r="F129" i="42"/>
  <c r="G129" i="42"/>
  <c r="H129" i="42"/>
  <c r="I129" i="42"/>
  <c r="J129" i="42"/>
  <c r="K129" i="42"/>
  <c r="L129" i="42"/>
  <c r="M129" i="42"/>
  <c r="N129" i="42"/>
  <c r="O129" i="42"/>
  <c r="P129" i="42"/>
  <c r="Q129" i="42"/>
  <c r="R129" i="42"/>
  <c r="S129" i="42"/>
  <c r="T129" i="42"/>
  <c r="U129" i="42"/>
  <c r="V129" i="42"/>
  <c r="W129" i="42"/>
  <c r="X129" i="42"/>
  <c r="Y129" i="42"/>
  <c r="Z129" i="42"/>
  <c r="AA129" i="42"/>
  <c r="AB129" i="42"/>
  <c r="AC129" i="42"/>
  <c r="AD129" i="42"/>
  <c r="AE129" i="42"/>
  <c r="B130" i="42"/>
  <c r="C130" i="42"/>
  <c r="D130" i="42"/>
  <c r="F130" i="42"/>
  <c r="G130" i="42"/>
  <c r="H130" i="42"/>
  <c r="I130" i="42"/>
  <c r="J130" i="42"/>
  <c r="K130" i="42"/>
  <c r="L130" i="42"/>
  <c r="M130" i="42"/>
  <c r="N130" i="42"/>
  <c r="O130" i="42"/>
  <c r="P130" i="42"/>
  <c r="Q130" i="42"/>
  <c r="R130" i="42"/>
  <c r="S130" i="42"/>
  <c r="T130" i="42"/>
  <c r="U130" i="42"/>
  <c r="V130" i="42"/>
  <c r="W130" i="42"/>
  <c r="X130" i="42"/>
  <c r="Y130" i="42"/>
  <c r="Z130" i="42"/>
  <c r="AA130" i="42"/>
  <c r="AB130" i="42"/>
  <c r="AC130" i="42"/>
  <c r="AD130" i="42"/>
  <c r="AE130" i="42"/>
  <c r="B131" i="42"/>
  <c r="C131" i="42"/>
  <c r="D131" i="42"/>
  <c r="F131" i="42"/>
  <c r="G131" i="42"/>
  <c r="H131" i="42"/>
  <c r="I131" i="42"/>
  <c r="J131" i="42"/>
  <c r="K131" i="42"/>
  <c r="L131" i="42"/>
  <c r="M131" i="42"/>
  <c r="N131" i="42"/>
  <c r="O131" i="42"/>
  <c r="P131" i="42"/>
  <c r="Q131" i="42"/>
  <c r="R131" i="42"/>
  <c r="S131" i="42"/>
  <c r="T131" i="42"/>
  <c r="U131" i="42"/>
  <c r="V131" i="42"/>
  <c r="W131" i="42"/>
  <c r="X131" i="42"/>
  <c r="Y131" i="42"/>
  <c r="Z131" i="42"/>
  <c r="AA131" i="42"/>
  <c r="AB131" i="42"/>
  <c r="AC131" i="42"/>
  <c r="AD131" i="42"/>
  <c r="AE131" i="42"/>
  <c r="B132" i="42"/>
  <c r="C132" i="42"/>
  <c r="D132" i="42"/>
  <c r="F132" i="42"/>
  <c r="G132" i="42"/>
  <c r="H132" i="42"/>
  <c r="I132" i="42"/>
  <c r="J132" i="42"/>
  <c r="K132" i="42"/>
  <c r="L132" i="42"/>
  <c r="M132" i="42"/>
  <c r="N132" i="42"/>
  <c r="O132" i="42"/>
  <c r="P132" i="42"/>
  <c r="Q132" i="42"/>
  <c r="R132" i="42"/>
  <c r="S132" i="42"/>
  <c r="T132" i="42"/>
  <c r="U132" i="42"/>
  <c r="V132" i="42"/>
  <c r="W132" i="42"/>
  <c r="X132" i="42"/>
  <c r="Y132" i="42"/>
  <c r="Z132" i="42"/>
  <c r="AA132" i="42"/>
  <c r="AB132" i="42"/>
  <c r="AC132" i="42"/>
  <c r="AD132" i="42"/>
  <c r="AE132" i="42"/>
  <c r="B133" i="42"/>
  <c r="C133" i="42"/>
  <c r="D133" i="42"/>
  <c r="F133" i="42"/>
  <c r="G133" i="42"/>
  <c r="H133" i="42"/>
  <c r="I133" i="42"/>
  <c r="J133" i="42"/>
  <c r="K133" i="42"/>
  <c r="L133" i="42"/>
  <c r="M133" i="42"/>
  <c r="N133" i="42"/>
  <c r="O133" i="42"/>
  <c r="P133" i="42"/>
  <c r="Q133" i="42"/>
  <c r="R133" i="42"/>
  <c r="S133" i="42"/>
  <c r="T133" i="42"/>
  <c r="U133" i="42"/>
  <c r="V133" i="42"/>
  <c r="W133" i="42"/>
  <c r="X133" i="42"/>
  <c r="Y133" i="42"/>
  <c r="Z133" i="42"/>
  <c r="AA133" i="42"/>
  <c r="AB133" i="42"/>
  <c r="AC133" i="42"/>
  <c r="AD133" i="42"/>
  <c r="AE133" i="42"/>
  <c r="B134" i="42"/>
  <c r="C134" i="42"/>
  <c r="D134" i="42"/>
  <c r="F134" i="42"/>
  <c r="G134" i="42"/>
  <c r="H134" i="42"/>
  <c r="I134" i="42"/>
  <c r="J134" i="42"/>
  <c r="K134" i="42"/>
  <c r="L134" i="42"/>
  <c r="M134" i="42"/>
  <c r="N134" i="42"/>
  <c r="O134" i="42"/>
  <c r="P134" i="42"/>
  <c r="Q134" i="42"/>
  <c r="R134" i="42"/>
  <c r="S134" i="42"/>
  <c r="T134" i="42"/>
  <c r="U134" i="42"/>
  <c r="V134" i="42"/>
  <c r="W134" i="42"/>
  <c r="X134" i="42"/>
  <c r="Y134" i="42"/>
  <c r="Z134" i="42"/>
  <c r="AA134" i="42"/>
  <c r="AB134" i="42"/>
  <c r="AC134" i="42"/>
  <c r="AD134" i="42"/>
  <c r="AE134" i="42"/>
  <c r="B135" i="42"/>
  <c r="C135" i="42"/>
  <c r="D135" i="42"/>
  <c r="F135" i="42"/>
  <c r="G135" i="42"/>
  <c r="H135" i="42"/>
  <c r="I135" i="42"/>
  <c r="J135" i="42"/>
  <c r="K135" i="42"/>
  <c r="L135" i="42"/>
  <c r="M135" i="42"/>
  <c r="N135" i="42"/>
  <c r="O135" i="42"/>
  <c r="P135" i="42"/>
  <c r="Q135" i="42"/>
  <c r="R135" i="42"/>
  <c r="S135" i="42"/>
  <c r="T135" i="42"/>
  <c r="U135" i="42"/>
  <c r="V135" i="42"/>
  <c r="W135" i="42"/>
  <c r="X135" i="42"/>
  <c r="Y135" i="42"/>
  <c r="Z135" i="42"/>
  <c r="AA135" i="42"/>
  <c r="AB135" i="42"/>
  <c r="AC135" i="42"/>
  <c r="AD135" i="42"/>
  <c r="AE135" i="42"/>
  <c r="B136" i="42"/>
  <c r="C136" i="42"/>
  <c r="D136" i="42"/>
  <c r="F136" i="42"/>
  <c r="G136" i="42"/>
  <c r="H136" i="42"/>
  <c r="I136" i="42"/>
  <c r="J136" i="42"/>
  <c r="K136" i="42"/>
  <c r="L136" i="42"/>
  <c r="M136" i="42"/>
  <c r="N136" i="42"/>
  <c r="O136" i="42"/>
  <c r="P136" i="42"/>
  <c r="Q136" i="42"/>
  <c r="R136" i="42"/>
  <c r="S136" i="42"/>
  <c r="T136" i="42"/>
  <c r="U136" i="42"/>
  <c r="V136" i="42"/>
  <c r="W136" i="42"/>
  <c r="X136" i="42"/>
  <c r="Y136" i="42"/>
  <c r="Z136" i="42"/>
  <c r="AA136" i="42"/>
  <c r="AB136" i="42"/>
  <c r="AC136" i="42"/>
  <c r="AD136" i="42"/>
  <c r="AE136" i="42"/>
  <c r="B137" i="42"/>
  <c r="C137" i="42"/>
  <c r="D137" i="42"/>
  <c r="F137" i="42"/>
  <c r="G137" i="42"/>
  <c r="H137" i="42"/>
  <c r="I137" i="42"/>
  <c r="J137" i="42"/>
  <c r="K137" i="42"/>
  <c r="L137" i="42"/>
  <c r="M137" i="42"/>
  <c r="N137" i="42"/>
  <c r="O137" i="42"/>
  <c r="P137" i="42"/>
  <c r="Q137" i="42"/>
  <c r="R137" i="42"/>
  <c r="S137" i="42"/>
  <c r="T137" i="42"/>
  <c r="U137" i="42"/>
  <c r="V137" i="42"/>
  <c r="W137" i="42"/>
  <c r="X137" i="42"/>
  <c r="Y137" i="42"/>
  <c r="Z137" i="42"/>
  <c r="AA137" i="42"/>
  <c r="AB137" i="42"/>
  <c r="AC137" i="42"/>
  <c r="AD137" i="42"/>
  <c r="AE137" i="42"/>
  <c r="B138" i="42"/>
  <c r="C138" i="42"/>
  <c r="D138" i="42"/>
  <c r="F138" i="42"/>
  <c r="G138" i="42"/>
  <c r="H138" i="42"/>
  <c r="I138" i="42"/>
  <c r="J138" i="42"/>
  <c r="K138" i="42"/>
  <c r="L138" i="42"/>
  <c r="M138" i="42"/>
  <c r="N138" i="42"/>
  <c r="O138" i="42"/>
  <c r="P138" i="42"/>
  <c r="Q138" i="42"/>
  <c r="R138" i="42"/>
  <c r="S138" i="42"/>
  <c r="T138" i="42"/>
  <c r="U138" i="42"/>
  <c r="V138" i="42"/>
  <c r="W138" i="42"/>
  <c r="X138" i="42"/>
  <c r="Y138" i="42"/>
  <c r="Z138" i="42"/>
  <c r="AA138" i="42"/>
  <c r="AB138" i="42"/>
  <c r="AC138" i="42"/>
  <c r="AD138" i="42"/>
  <c r="AE138" i="42"/>
  <c r="B139" i="42"/>
  <c r="C139" i="42"/>
  <c r="D139" i="42"/>
  <c r="F139" i="42"/>
  <c r="G139" i="42"/>
  <c r="H139" i="42"/>
  <c r="I139" i="42"/>
  <c r="J139" i="42"/>
  <c r="K139" i="42"/>
  <c r="L139" i="42"/>
  <c r="M139" i="42"/>
  <c r="N139" i="42"/>
  <c r="O139" i="42"/>
  <c r="P139" i="42"/>
  <c r="Q139" i="42"/>
  <c r="R139" i="42"/>
  <c r="S139" i="42"/>
  <c r="T139" i="42"/>
  <c r="U139" i="42"/>
  <c r="V139" i="42"/>
  <c r="W139" i="42"/>
  <c r="X139" i="42"/>
  <c r="Y139" i="42"/>
  <c r="Z139" i="42"/>
  <c r="AA139" i="42"/>
  <c r="AB139" i="42"/>
  <c r="AC139" i="42"/>
  <c r="AD139" i="42"/>
  <c r="AE139" i="42"/>
  <c r="B140" i="42"/>
  <c r="C140" i="42"/>
  <c r="D140" i="42"/>
  <c r="F140" i="42"/>
  <c r="G140" i="42"/>
  <c r="H140" i="42"/>
  <c r="I140" i="42"/>
  <c r="J140" i="42"/>
  <c r="K140" i="42"/>
  <c r="L140" i="42"/>
  <c r="M140" i="42"/>
  <c r="N140" i="42"/>
  <c r="O140" i="42"/>
  <c r="P140" i="42"/>
  <c r="Q140" i="42"/>
  <c r="R140" i="42"/>
  <c r="S140" i="42"/>
  <c r="T140" i="42"/>
  <c r="U140" i="42"/>
  <c r="V140" i="42"/>
  <c r="W140" i="42"/>
  <c r="X140" i="42"/>
  <c r="Y140" i="42"/>
  <c r="Z140" i="42"/>
  <c r="AA140" i="42"/>
  <c r="AB140" i="42"/>
  <c r="AC140" i="42"/>
  <c r="AD140" i="42"/>
  <c r="AE140" i="42"/>
  <c r="B141" i="42"/>
  <c r="C141" i="42"/>
  <c r="D141" i="42"/>
  <c r="F141" i="42"/>
  <c r="G141" i="42"/>
  <c r="H141" i="42"/>
  <c r="I141" i="42"/>
  <c r="J141" i="42"/>
  <c r="K141" i="42"/>
  <c r="L141" i="42"/>
  <c r="M141" i="42"/>
  <c r="N141" i="42"/>
  <c r="O141" i="42"/>
  <c r="P141" i="42"/>
  <c r="Q141" i="42"/>
  <c r="R141" i="42"/>
  <c r="S141" i="42"/>
  <c r="T141" i="42"/>
  <c r="U141" i="42"/>
  <c r="V141" i="42"/>
  <c r="W141" i="42"/>
  <c r="X141" i="42"/>
  <c r="Y141" i="42"/>
  <c r="Z141" i="42"/>
  <c r="AA141" i="42"/>
  <c r="AB141" i="42"/>
  <c r="AC141" i="42"/>
  <c r="AD141" i="42"/>
  <c r="AE141" i="42"/>
  <c r="B142" i="42"/>
  <c r="C142" i="42"/>
  <c r="D142" i="42"/>
  <c r="F142" i="42"/>
  <c r="G142" i="42"/>
  <c r="H142" i="42"/>
  <c r="I142" i="42"/>
  <c r="J142" i="42"/>
  <c r="K142" i="42"/>
  <c r="L142" i="42"/>
  <c r="M142" i="42"/>
  <c r="N142" i="42"/>
  <c r="O142" i="42"/>
  <c r="P142" i="42"/>
  <c r="Q142" i="42"/>
  <c r="R142" i="42"/>
  <c r="S142" i="42"/>
  <c r="T142" i="42"/>
  <c r="U142" i="42"/>
  <c r="V142" i="42"/>
  <c r="W142" i="42"/>
  <c r="X142" i="42"/>
  <c r="Y142" i="42"/>
  <c r="Z142" i="42"/>
  <c r="AA142" i="42"/>
  <c r="AB142" i="42"/>
  <c r="AC142" i="42"/>
  <c r="AD142" i="42"/>
  <c r="AE142" i="42"/>
  <c r="B143" i="42"/>
  <c r="C143" i="42"/>
  <c r="D143" i="42"/>
  <c r="F143" i="42"/>
  <c r="G143" i="42"/>
  <c r="H143" i="42"/>
  <c r="I143" i="42"/>
  <c r="J143" i="42"/>
  <c r="K143" i="42"/>
  <c r="L143" i="42"/>
  <c r="M143" i="42"/>
  <c r="N143" i="42"/>
  <c r="O143" i="42"/>
  <c r="P143" i="42"/>
  <c r="Q143" i="42"/>
  <c r="R143" i="42"/>
  <c r="S143" i="42"/>
  <c r="T143" i="42"/>
  <c r="U143" i="42"/>
  <c r="V143" i="42"/>
  <c r="W143" i="42"/>
  <c r="X143" i="42"/>
  <c r="Y143" i="42"/>
  <c r="Z143" i="42"/>
  <c r="AA143" i="42"/>
  <c r="AB143" i="42"/>
  <c r="AC143" i="42"/>
  <c r="AD143" i="42"/>
  <c r="AE143" i="42"/>
  <c r="B144" i="42"/>
  <c r="C144" i="42"/>
  <c r="D144" i="42"/>
  <c r="F144" i="42"/>
  <c r="G144" i="42"/>
  <c r="H144" i="42"/>
  <c r="I144" i="42"/>
  <c r="J144" i="42"/>
  <c r="K144" i="42"/>
  <c r="L144" i="42"/>
  <c r="M144" i="42"/>
  <c r="N144" i="42"/>
  <c r="O144" i="42"/>
  <c r="P144" i="42"/>
  <c r="Q144" i="42"/>
  <c r="R144" i="42"/>
  <c r="S144" i="42"/>
  <c r="T144" i="42"/>
  <c r="U144" i="42"/>
  <c r="V144" i="42"/>
  <c r="W144" i="42"/>
  <c r="X144" i="42"/>
  <c r="Y144" i="42"/>
  <c r="Z144" i="42"/>
  <c r="AA144" i="42"/>
  <c r="AB144" i="42"/>
  <c r="AC144" i="42"/>
  <c r="AD144" i="42"/>
  <c r="AE144" i="42"/>
  <c r="B145" i="42"/>
  <c r="C145" i="42"/>
  <c r="D145" i="42"/>
  <c r="F145" i="42"/>
  <c r="G145" i="42"/>
  <c r="H145" i="42"/>
  <c r="I145" i="42"/>
  <c r="J145" i="42"/>
  <c r="K145" i="42"/>
  <c r="L145" i="42"/>
  <c r="M145" i="42"/>
  <c r="N145" i="42"/>
  <c r="O145" i="42"/>
  <c r="P145" i="42"/>
  <c r="Q145" i="42"/>
  <c r="R145" i="42"/>
  <c r="S145" i="42"/>
  <c r="T145" i="42"/>
  <c r="U145" i="42"/>
  <c r="V145" i="42"/>
  <c r="W145" i="42"/>
  <c r="X145" i="42"/>
  <c r="Y145" i="42"/>
  <c r="Z145" i="42"/>
  <c r="AA145" i="42"/>
  <c r="AB145" i="42"/>
  <c r="AC145" i="42"/>
  <c r="AD145" i="42"/>
  <c r="AE145" i="42"/>
  <c r="B146" i="42"/>
  <c r="C146" i="42"/>
  <c r="D146" i="42"/>
  <c r="F146" i="42"/>
  <c r="G146" i="42"/>
  <c r="H146" i="42"/>
  <c r="I146" i="42"/>
  <c r="J146" i="42"/>
  <c r="K146" i="42"/>
  <c r="L146" i="42"/>
  <c r="M146" i="42"/>
  <c r="N146" i="42"/>
  <c r="O146" i="42"/>
  <c r="P146" i="42"/>
  <c r="Q146" i="42"/>
  <c r="R146" i="42"/>
  <c r="S146" i="42"/>
  <c r="T146" i="42"/>
  <c r="U146" i="42"/>
  <c r="V146" i="42"/>
  <c r="W146" i="42"/>
  <c r="X146" i="42"/>
  <c r="Y146" i="42"/>
  <c r="Z146" i="42"/>
  <c r="AA146" i="42"/>
  <c r="AB146" i="42"/>
  <c r="AC146" i="42"/>
  <c r="AD146" i="42"/>
  <c r="AE146" i="42"/>
  <c r="B147" i="42"/>
  <c r="C147" i="42"/>
  <c r="D147" i="42"/>
  <c r="F147" i="42"/>
  <c r="G147" i="42"/>
  <c r="H147" i="42"/>
  <c r="I147" i="42"/>
  <c r="J147" i="42"/>
  <c r="K147" i="42"/>
  <c r="L147" i="42"/>
  <c r="M147" i="42"/>
  <c r="N147" i="42"/>
  <c r="O147" i="42"/>
  <c r="P147" i="42"/>
  <c r="Q147" i="42"/>
  <c r="R147" i="42"/>
  <c r="S147" i="42"/>
  <c r="T147" i="42"/>
  <c r="U147" i="42"/>
  <c r="V147" i="42"/>
  <c r="W147" i="42"/>
  <c r="X147" i="42"/>
  <c r="Y147" i="42"/>
  <c r="Z147" i="42"/>
  <c r="AA147" i="42"/>
  <c r="AB147" i="42"/>
  <c r="AC147" i="42"/>
  <c r="AD147" i="42"/>
  <c r="AE147" i="42"/>
  <c r="B148" i="42"/>
  <c r="C148" i="42"/>
  <c r="D148" i="42"/>
  <c r="F148" i="42"/>
  <c r="G148" i="42"/>
  <c r="H148" i="42"/>
  <c r="I148" i="42"/>
  <c r="J148" i="42"/>
  <c r="K148" i="42"/>
  <c r="L148" i="42"/>
  <c r="M148" i="42"/>
  <c r="N148" i="42"/>
  <c r="O148" i="42"/>
  <c r="P148" i="42"/>
  <c r="Q148" i="42"/>
  <c r="R148" i="42"/>
  <c r="S148" i="42"/>
  <c r="T148" i="42"/>
  <c r="U148" i="42"/>
  <c r="V148" i="42"/>
  <c r="W148" i="42"/>
  <c r="X148" i="42"/>
  <c r="Y148" i="42"/>
  <c r="Z148" i="42"/>
  <c r="AA148" i="42"/>
  <c r="AB148" i="42"/>
  <c r="AC148" i="42"/>
  <c r="AD148" i="42"/>
  <c r="AE148" i="42"/>
  <c r="B149" i="42"/>
  <c r="C149" i="42"/>
  <c r="D149" i="42"/>
  <c r="F149" i="42"/>
  <c r="G149" i="42"/>
  <c r="H149" i="42"/>
  <c r="I149" i="42"/>
  <c r="J149" i="42"/>
  <c r="K149" i="42"/>
  <c r="L149" i="42"/>
  <c r="M149" i="42"/>
  <c r="N149" i="42"/>
  <c r="O149" i="42"/>
  <c r="P149" i="42"/>
  <c r="Q149" i="42"/>
  <c r="R149" i="42"/>
  <c r="S149" i="42"/>
  <c r="T149" i="42"/>
  <c r="U149" i="42"/>
  <c r="V149" i="42"/>
  <c r="W149" i="42"/>
  <c r="X149" i="42"/>
  <c r="Y149" i="42"/>
  <c r="Z149" i="42"/>
  <c r="AA149" i="42"/>
  <c r="AB149" i="42"/>
  <c r="AC149" i="42"/>
  <c r="AD149" i="42"/>
  <c r="AE149" i="42"/>
  <c r="B150" i="42"/>
  <c r="C150" i="42"/>
  <c r="D150" i="42"/>
  <c r="F150" i="42"/>
  <c r="G150" i="42"/>
  <c r="H150" i="42"/>
  <c r="I150" i="42"/>
  <c r="J150" i="42"/>
  <c r="K150" i="42"/>
  <c r="L150" i="42"/>
  <c r="M150" i="42"/>
  <c r="N150" i="42"/>
  <c r="O150" i="42"/>
  <c r="P150" i="42"/>
  <c r="Q150" i="42"/>
  <c r="R150" i="42"/>
  <c r="S150" i="42"/>
  <c r="T150" i="42"/>
  <c r="U150" i="42"/>
  <c r="V150" i="42"/>
  <c r="W150" i="42"/>
  <c r="X150" i="42"/>
  <c r="Y150" i="42"/>
  <c r="Z150" i="42"/>
  <c r="AA150" i="42"/>
  <c r="AB150" i="42"/>
  <c r="AC150" i="42"/>
  <c r="AD150" i="42"/>
  <c r="AE150" i="42"/>
  <c r="B151" i="42"/>
  <c r="C151" i="42"/>
  <c r="D151" i="42"/>
  <c r="F151" i="42"/>
  <c r="G151" i="42"/>
  <c r="H151" i="42"/>
  <c r="I151" i="42"/>
  <c r="J151" i="42"/>
  <c r="K151" i="42"/>
  <c r="L151" i="42"/>
  <c r="M151" i="42"/>
  <c r="N151" i="42"/>
  <c r="O151" i="42"/>
  <c r="P151" i="42"/>
  <c r="Q151" i="42"/>
  <c r="R151" i="42"/>
  <c r="S151" i="42"/>
  <c r="T151" i="42"/>
  <c r="U151" i="42"/>
  <c r="V151" i="42"/>
  <c r="W151" i="42"/>
  <c r="X151" i="42"/>
  <c r="Y151" i="42"/>
  <c r="Z151" i="42"/>
  <c r="AA151" i="42"/>
  <c r="AB151" i="42"/>
  <c r="AC151" i="42"/>
  <c r="AD151" i="42"/>
  <c r="AE151" i="42"/>
  <c r="B152" i="42"/>
  <c r="C152" i="42"/>
  <c r="D152" i="42"/>
  <c r="F152" i="42"/>
  <c r="G152" i="42"/>
  <c r="H152" i="42"/>
  <c r="I152" i="42"/>
  <c r="J152" i="42"/>
  <c r="K152" i="42"/>
  <c r="L152" i="42"/>
  <c r="M152" i="42"/>
  <c r="N152" i="42"/>
  <c r="O152" i="42"/>
  <c r="P152" i="42"/>
  <c r="Q152" i="42"/>
  <c r="R152" i="42"/>
  <c r="S152" i="42"/>
  <c r="T152" i="42"/>
  <c r="U152" i="42"/>
  <c r="V152" i="42"/>
  <c r="W152" i="42"/>
  <c r="X152" i="42"/>
  <c r="Y152" i="42"/>
  <c r="Z152" i="42"/>
  <c r="AA152" i="42"/>
  <c r="AB152" i="42"/>
  <c r="AC152" i="42"/>
  <c r="AD152" i="42"/>
  <c r="AE152" i="42"/>
  <c r="B153" i="42"/>
  <c r="C153" i="42"/>
  <c r="D153" i="42"/>
  <c r="F153" i="42"/>
  <c r="G153" i="42"/>
  <c r="H153" i="42"/>
  <c r="I153" i="42"/>
  <c r="J153" i="42"/>
  <c r="K153" i="42"/>
  <c r="L153" i="42"/>
  <c r="M153" i="42"/>
  <c r="N153" i="42"/>
  <c r="O153" i="42"/>
  <c r="P153" i="42"/>
  <c r="Q153" i="42"/>
  <c r="R153" i="42"/>
  <c r="S153" i="42"/>
  <c r="T153" i="42"/>
  <c r="U153" i="42"/>
  <c r="V153" i="42"/>
  <c r="W153" i="42"/>
  <c r="X153" i="42"/>
  <c r="Y153" i="42"/>
  <c r="Z153" i="42"/>
  <c r="AA153" i="42"/>
  <c r="AB153" i="42"/>
  <c r="AC153" i="42"/>
  <c r="AD153" i="42"/>
  <c r="AE153" i="42"/>
  <c r="B154" i="42"/>
  <c r="C154" i="42"/>
  <c r="D154" i="42"/>
  <c r="F154" i="42"/>
  <c r="G154" i="42"/>
  <c r="H154" i="42"/>
  <c r="I154" i="42"/>
  <c r="J154" i="42"/>
  <c r="K154" i="42"/>
  <c r="L154" i="42"/>
  <c r="M154" i="42"/>
  <c r="N154" i="42"/>
  <c r="O154" i="42"/>
  <c r="P154" i="42"/>
  <c r="Q154" i="42"/>
  <c r="R154" i="42"/>
  <c r="S154" i="42"/>
  <c r="T154" i="42"/>
  <c r="U154" i="42"/>
  <c r="V154" i="42"/>
  <c r="W154" i="42"/>
  <c r="X154" i="42"/>
  <c r="Y154" i="42"/>
  <c r="Z154" i="42"/>
  <c r="AA154" i="42"/>
  <c r="AB154" i="42"/>
  <c r="AC154" i="42"/>
  <c r="AD154" i="42"/>
  <c r="AE154" i="42"/>
  <c r="B155" i="42"/>
  <c r="C155" i="42"/>
  <c r="D155" i="42"/>
  <c r="F155" i="42"/>
  <c r="G155" i="42"/>
  <c r="H155" i="42"/>
  <c r="I155" i="42"/>
  <c r="J155" i="42"/>
  <c r="K155" i="42"/>
  <c r="L155" i="42"/>
  <c r="M155" i="42"/>
  <c r="N155" i="42"/>
  <c r="O155" i="42"/>
  <c r="P155" i="42"/>
  <c r="Q155" i="42"/>
  <c r="R155" i="42"/>
  <c r="S155" i="42"/>
  <c r="T155" i="42"/>
  <c r="U155" i="42"/>
  <c r="V155" i="42"/>
  <c r="W155" i="42"/>
  <c r="X155" i="42"/>
  <c r="Y155" i="42"/>
  <c r="Z155" i="42"/>
  <c r="AA155" i="42"/>
  <c r="AB155" i="42"/>
  <c r="AC155" i="42"/>
  <c r="AD155" i="42"/>
  <c r="AE155" i="42"/>
  <c r="B156" i="42"/>
  <c r="C156" i="42"/>
  <c r="D156" i="42"/>
  <c r="F156" i="42"/>
  <c r="G156" i="42"/>
  <c r="H156" i="42"/>
  <c r="I156" i="42"/>
  <c r="J156" i="42"/>
  <c r="K156" i="42"/>
  <c r="L156" i="42"/>
  <c r="M156" i="42"/>
  <c r="N156" i="42"/>
  <c r="O156" i="42"/>
  <c r="P156" i="42"/>
  <c r="Q156" i="42"/>
  <c r="R156" i="42"/>
  <c r="S156" i="42"/>
  <c r="T156" i="42"/>
  <c r="U156" i="42"/>
  <c r="V156" i="42"/>
  <c r="W156" i="42"/>
  <c r="X156" i="42"/>
  <c r="Y156" i="42"/>
  <c r="Z156" i="42"/>
  <c r="AA156" i="42"/>
  <c r="AB156" i="42"/>
  <c r="AC156" i="42"/>
  <c r="AD156" i="42"/>
  <c r="AE156" i="42"/>
  <c r="B157" i="42"/>
  <c r="C157" i="42"/>
  <c r="D157" i="42"/>
  <c r="F157" i="42"/>
  <c r="G157" i="42"/>
  <c r="H157" i="42"/>
  <c r="I157" i="42"/>
  <c r="J157" i="42"/>
  <c r="K157" i="42"/>
  <c r="L157" i="42"/>
  <c r="M157" i="42"/>
  <c r="N157" i="42"/>
  <c r="O157" i="42"/>
  <c r="P157" i="42"/>
  <c r="Q157" i="42"/>
  <c r="R157" i="42"/>
  <c r="S157" i="42"/>
  <c r="T157" i="42"/>
  <c r="U157" i="42"/>
  <c r="V157" i="42"/>
  <c r="W157" i="42"/>
  <c r="X157" i="42"/>
  <c r="Y157" i="42"/>
  <c r="Z157" i="42"/>
  <c r="AA157" i="42"/>
  <c r="AB157" i="42"/>
  <c r="AC157" i="42"/>
  <c r="AD157" i="42"/>
  <c r="AE157" i="42"/>
  <c r="B158" i="42"/>
  <c r="C158" i="42"/>
  <c r="D158" i="42"/>
  <c r="F158" i="42"/>
  <c r="G158" i="42"/>
  <c r="H158" i="42"/>
  <c r="I158" i="42"/>
  <c r="J158" i="42"/>
  <c r="K158" i="42"/>
  <c r="L158" i="42"/>
  <c r="M158" i="42"/>
  <c r="N158" i="42"/>
  <c r="O158" i="42"/>
  <c r="P158" i="42"/>
  <c r="Q158" i="42"/>
  <c r="R158" i="42"/>
  <c r="S158" i="42"/>
  <c r="T158" i="42"/>
  <c r="U158" i="42"/>
  <c r="V158" i="42"/>
  <c r="W158" i="42"/>
  <c r="X158" i="42"/>
  <c r="Y158" i="42"/>
  <c r="Z158" i="42"/>
  <c r="AA158" i="42"/>
  <c r="AB158" i="42"/>
  <c r="AC158" i="42"/>
  <c r="AD158" i="42"/>
  <c r="AE158" i="42"/>
  <c r="B159" i="42"/>
  <c r="C159" i="42"/>
  <c r="D159" i="42"/>
  <c r="F159" i="42"/>
  <c r="G159" i="42"/>
  <c r="H159" i="42"/>
  <c r="I159" i="42"/>
  <c r="J159" i="42"/>
  <c r="K159" i="42"/>
  <c r="L159" i="42"/>
  <c r="M159" i="42"/>
  <c r="N159" i="42"/>
  <c r="O159" i="42"/>
  <c r="P159" i="42"/>
  <c r="Q159" i="42"/>
  <c r="R159" i="42"/>
  <c r="S159" i="42"/>
  <c r="T159" i="42"/>
  <c r="U159" i="42"/>
  <c r="V159" i="42"/>
  <c r="W159" i="42"/>
  <c r="X159" i="42"/>
  <c r="Y159" i="42"/>
  <c r="Z159" i="42"/>
  <c r="AA159" i="42"/>
  <c r="AB159" i="42"/>
  <c r="AC159" i="42"/>
  <c r="AD159" i="42"/>
  <c r="AE159" i="42"/>
  <c r="B160" i="42"/>
  <c r="C160" i="42"/>
  <c r="D160" i="42"/>
  <c r="F160" i="42"/>
  <c r="G160" i="42"/>
  <c r="H160" i="42"/>
  <c r="I160" i="42"/>
  <c r="J160" i="42"/>
  <c r="K160" i="42"/>
  <c r="L160" i="42"/>
  <c r="M160" i="42"/>
  <c r="N160" i="42"/>
  <c r="O160" i="42"/>
  <c r="P160" i="42"/>
  <c r="Q160" i="42"/>
  <c r="R160" i="42"/>
  <c r="S160" i="42"/>
  <c r="T160" i="42"/>
  <c r="U160" i="42"/>
  <c r="V160" i="42"/>
  <c r="W160" i="42"/>
  <c r="X160" i="42"/>
  <c r="Y160" i="42"/>
  <c r="Z160" i="42"/>
  <c r="AA160" i="42"/>
  <c r="AB160" i="42"/>
  <c r="AC160" i="42"/>
  <c r="AD160" i="42"/>
  <c r="AE160" i="42"/>
  <c r="B161" i="42"/>
  <c r="C161" i="42"/>
  <c r="D161" i="42"/>
  <c r="F161" i="42"/>
  <c r="G161" i="42"/>
  <c r="H161" i="42"/>
  <c r="I161" i="42"/>
  <c r="J161" i="42"/>
  <c r="K161" i="42"/>
  <c r="L161" i="42"/>
  <c r="M161" i="42"/>
  <c r="N161" i="42"/>
  <c r="O161" i="42"/>
  <c r="P161" i="42"/>
  <c r="Q161" i="42"/>
  <c r="R161" i="42"/>
  <c r="S161" i="42"/>
  <c r="T161" i="42"/>
  <c r="U161" i="42"/>
  <c r="V161" i="42"/>
  <c r="W161" i="42"/>
  <c r="X161" i="42"/>
  <c r="Y161" i="42"/>
  <c r="Z161" i="42"/>
  <c r="AA161" i="42"/>
  <c r="AB161" i="42"/>
  <c r="AC161" i="42"/>
  <c r="AD161" i="42"/>
  <c r="AE161" i="42"/>
  <c r="B162" i="42"/>
  <c r="C162" i="42"/>
  <c r="D162" i="42"/>
  <c r="F162" i="42"/>
  <c r="G162" i="42"/>
  <c r="H162" i="42"/>
  <c r="I162" i="42"/>
  <c r="J162" i="42"/>
  <c r="K162" i="42"/>
  <c r="L162" i="42"/>
  <c r="M162" i="42"/>
  <c r="N162" i="42"/>
  <c r="O162" i="42"/>
  <c r="P162" i="42"/>
  <c r="Q162" i="42"/>
  <c r="R162" i="42"/>
  <c r="S162" i="42"/>
  <c r="T162" i="42"/>
  <c r="U162" i="42"/>
  <c r="V162" i="42"/>
  <c r="W162" i="42"/>
  <c r="X162" i="42"/>
  <c r="Y162" i="42"/>
  <c r="Z162" i="42"/>
  <c r="AA162" i="42"/>
  <c r="AB162" i="42"/>
  <c r="AC162" i="42"/>
  <c r="AD162" i="42"/>
  <c r="AE162" i="42"/>
  <c r="B163" i="42"/>
  <c r="C163" i="42"/>
  <c r="D163" i="42"/>
  <c r="F163" i="42"/>
  <c r="G163" i="42"/>
  <c r="H163" i="42"/>
  <c r="I163" i="42"/>
  <c r="J163" i="42"/>
  <c r="K163" i="42"/>
  <c r="L163" i="42"/>
  <c r="M163" i="42"/>
  <c r="N163" i="42"/>
  <c r="O163" i="42"/>
  <c r="P163" i="42"/>
  <c r="Q163" i="42"/>
  <c r="R163" i="42"/>
  <c r="S163" i="42"/>
  <c r="T163" i="42"/>
  <c r="U163" i="42"/>
  <c r="V163" i="42"/>
  <c r="W163" i="42"/>
  <c r="X163" i="42"/>
  <c r="Y163" i="42"/>
  <c r="Z163" i="42"/>
  <c r="AA163" i="42"/>
  <c r="AB163" i="42"/>
  <c r="AC163" i="42"/>
  <c r="AD163" i="42"/>
  <c r="AE163" i="42"/>
  <c r="B164" i="42"/>
  <c r="C164" i="42"/>
  <c r="D164" i="42"/>
  <c r="F164" i="42"/>
  <c r="G164" i="42"/>
  <c r="H164" i="42"/>
  <c r="I164" i="42"/>
  <c r="J164" i="42"/>
  <c r="K164" i="42"/>
  <c r="L164" i="42"/>
  <c r="M164" i="42"/>
  <c r="N164" i="42"/>
  <c r="O164" i="42"/>
  <c r="P164" i="42"/>
  <c r="Q164" i="42"/>
  <c r="R164" i="42"/>
  <c r="S164" i="42"/>
  <c r="T164" i="42"/>
  <c r="U164" i="42"/>
  <c r="V164" i="42"/>
  <c r="W164" i="42"/>
  <c r="X164" i="42"/>
  <c r="Y164" i="42"/>
  <c r="Z164" i="42"/>
  <c r="AA164" i="42"/>
  <c r="AB164" i="42"/>
  <c r="AC164" i="42"/>
  <c r="AD164" i="42"/>
  <c r="AE164" i="42"/>
  <c r="B165" i="42"/>
  <c r="C165" i="42"/>
  <c r="D165" i="42"/>
  <c r="F165" i="42"/>
  <c r="G165" i="42"/>
  <c r="H165" i="42"/>
  <c r="I165" i="42"/>
  <c r="J165" i="42"/>
  <c r="K165" i="42"/>
  <c r="L165" i="42"/>
  <c r="M165" i="42"/>
  <c r="N165" i="42"/>
  <c r="O165" i="42"/>
  <c r="P165" i="42"/>
  <c r="Q165" i="42"/>
  <c r="R165" i="42"/>
  <c r="S165" i="42"/>
  <c r="T165" i="42"/>
  <c r="U165" i="42"/>
  <c r="V165" i="42"/>
  <c r="W165" i="42"/>
  <c r="X165" i="42"/>
  <c r="Y165" i="42"/>
  <c r="Z165" i="42"/>
  <c r="AA165" i="42"/>
  <c r="AB165" i="42"/>
  <c r="AC165" i="42"/>
  <c r="AD165" i="42"/>
  <c r="AE165" i="42"/>
  <c r="B166" i="42"/>
  <c r="C166" i="42"/>
  <c r="D166" i="42"/>
  <c r="F166" i="42"/>
  <c r="G166" i="42"/>
  <c r="H166" i="42"/>
  <c r="I166" i="42"/>
  <c r="J166" i="42"/>
  <c r="K166" i="42"/>
  <c r="L166" i="42"/>
  <c r="M166" i="42"/>
  <c r="N166" i="42"/>
  <c r="O166" i="42"/>
  <c r="P166" i="42"/>
  <c r="Q166" i="42"/>
  <c r="R166" i="42"/>
  <c r="S166" i="42"/>
  <c r="T166" i="42"/>
  <c r="U166" i="42"/>
  <c r="V166" i="42"/>
  <c r="W166" i="42"/>
  <c r="X166" i="42"/>
  <c r="Y166" i="42"/>
  <c r="Z166" i="42"/>
  <c r="AA166" i="42"/>
  <c r="AB166" i="42"/>
  <c r="AC166" i="42"/>
  <c r="AD166" i="42"/>
  <c r="AE166" i="42"/>
  <c r="B167" i="42"/>
  <c r="C167" i="42"/>
  <c r="D167" i="42"/>
  <c r="F167" i="42"/>
  <c r="G167" i="42"/>
  <c r="H167" i="42"/>
  <c r="I167" i="42"/>
  <c r="J167" i="42"/>
  <c r="K167" i="42"/>
  <c r="L167" i="42"/>
  <c r="M167" i="42"/>
  <c r="N167" i="42"/>
  <c r="O167" i="42"/>
  <c r="P167" i="42"/>
  <c r="Q167" i="42"/>
  <c r="R167" i="42"/>
  <c r="S167" i="42"/>
  <c r="T167" i="42"/>
  <c r="U167" i="42"/>
  <c r="V167" i="42"/>
  <c r="W167" i="42"/>
  <c r="X167" i="42"/>
  <c r="Y167" i="42"/>
  <c r="Z167" i="42"/>
  <c r="AA167" i="42"/>
  <c r="AB167" i="42"/>
  <c r="AC167" i="42"/>
  <c r="AD167" i="42"/>
  <c r="AE167" i="42"/>
  <c r="B168" i="42"/>
  <c r="C168" i="42"/>
  <c r="D168" i="42"/>
  <c r="F168" i="42"/>
  <c r="G168" i="42"/>
  <c r="H168" i="42"/>
  <c r="I168" i="42"/>
  <c r="J168" i="42"/>
  <c r="K168" i="42"/>
  <c r="L168" i="42"/>
  <c r="M168" i="42"/>
  <c r="N168" i="42"/>
  <c r="O168" i="42"/>
  <c r="P168" i="42"/>
  <c r="Q168" i="42"/>
  <c r="R168" i="42"/>
  <c r="S168" i="42"/>
  <c r="T168" i="42"/>
  <c r="U168" i="42"/>
  <c r="V168" i="42"/>
  <c r="W168" i="42"/>
  <c r="X168" i="42"/>
  <c r="Y168" i="42"/>
  <c r="Z168" i="42"/>
  <c r="AA168" i="42"/>
  <c r="AB168" i="42"/>
  <c r="AC168" i="42"/>
  <c r="AD168" i="42"/>
  <c r="AE168" i="42"/>
  <c r="B169" i="42"/>
  <c r="C169" i="42"/>
  <c r="D169" i="42"/>
  <c r="F169" i="42"/>
  <c r="G169" i="42"/>
  <c r="H169" i="42"/>
  <c r="I169" i="42"/>
  <c r="J169" i="42"/>
  <c r="K169" i="42"/>
  <c r="L169" i="42"/>
  <c r="M169" i="42"/>
  <c r="N169" i="42"/>
  <c r="O169" i="42"/>
  <c r="P169" i="42"/>
  <c r="Q169" i="42"/>
  <c r="R169" i="42"/>
  <c r="S169" i="42"/>
  <c r="T169" i="42"/>
  <c r="U169" i="42"/>
  <c r="V169" i="42"/>
  <c r="W169" i="42"/>
  <c r="X169" i="42"/>
  <c r="Y169" i="42"/>
  <c r="Z169" i="42"/>
  <c r="AA169" i="42"/>
  <c r="AB169" i="42"/>
  <c r="AC169" i="42"/>
  <c r="AD169" i="42"/>
  <c r="AE169" i="42"/>
  <c r="B170" i="42"/>
  <c r="C170" i="42"/>
  <c r="D170" i="42"/>
  <c r="F170" i="42"/>
  <c r="G170" i="42"/>
  <c r="H170" i="42"/>
  <c r="I170" i="42"/>
  <c r="J170" i="42"/>
  <c r="K170" i="42"/>
  <c r="L170" i="42"/>
  <c r="M170" i="42"/>
  <c r="N170" i="42"/>
  <c r="O170" i="42"/>
  <c r="P170" i="42"/>
  <c r="Q170" i="42"/>
  <c r="R170" i="42"/>
  <c r="S170" i="42"/>
  <c r="T170" i="42"/>
  <c r="U170" i="42"/>
  <c r="V170" i="42"/>
  <c r="W170" i="42"/>
  <c r="X170" i="42"/>
  <c r="Y170" i="42"/>
  <c r="Z170" i="42"/>
  <c r="AA170" i="42"/>
  <c r="AB170" i="42"/>
  <c r="AC170" i="42"/>
  <c r="AD170" i="42"/>
  <c r="AE170" i="42"/>
  <c r="B171" i="42"/>
  <c r="C171" i="42"/>
  <c r="D171" i="42"/>
  <c r="F171" i="42"/>
  <c r="G171" i="42"/>
  <c r="H171" i="42"/>
  <c r="I171" i="42"/>
  <c r="J171" i="42"/>
  <c r="K171" i="42"/>
  <c r="L171" i="42"/>
  <c r="M171" i="42"/>
  <c r="N171" i="42"/>
  <c r="O171" i="42"/>
  <c r="P171" i="42"/>
  <c r="Q171" i="42"/>
  <c r="R171" i="42"/>
  <c r="S171" i="42"/>
  <c r="T171" i="42"/>
  <c r="U171" i="42"/>
  <c r="V171" i="42"/>
  <c r="W171" i="42"/>
  <c r="X171" i="42"/>
  <c r="Y171" i="42"/>
  <c r="Z171" i="42"/>
  <c r="AA171" i="42"/>
  <c r="AB171" i="42"/>
  <c r="AC171" i="42"/>
  <c r="AD171" i="42"/>
  <c r="AE171" i="42"/>
  <c r="B172" i="42"/>
  <c r="C172" i="42"/>
  <c r="D172" i="42"/>
  <c r="F172" i="42"/>
  <c r="G172" i="42"/>
  <c r="H172" i="42"/>
  <c r="I172" i="42"/>
  <c r="J172" i="42"/>
  <c r="K172" i="42"/>
  <c r="L172" i="42"/>
  <c r="M172" i="42"/>
  <c r="N172" i="42"/>
  <c r="O172" i="42"/>
  <c r="P172" i="42"/>
  <c r="Q172" i="42"/>
  <c r="R172" i="42"/>
  <c r="S172" i="42"/>
  <c r="T172" i="42"/>
  <c r="U172" i="42"/>
  <c r="V172" i="42"/>
  <c r="W172" i="42"/>
  <c r="X172" i="42"/>
  <c r="Y172" i="42"/>
  <c r="Z172" i="42"/>
  <c r="AA172" i="42"/>
  <c r="AB172" i="42"/>
  <c r="AC172" i="42"/>
  <c r="AD172" i="42"/>
  <c r="AE172" i="42"/>
  <c r="B173" i="42"/>
  <c r="C173" i="42"/>
  <c r="D173" i="42"/>
  <c r="F173" i="42"/>
  <c r="G173" i="42"/>
  <c r="H173" i="42"/>
  <c r="I173" i="42"/>
  <c r="J173" i="42"/>
  <c r="K173" i="42"/>
  <c r="L173" i="42"/>
  <c r="M173" i="42"/>
  <c r="N173" i="42"/>
  <c r="O173" i="42"/>
  <c r="P173" i="42"/>
  <c r="Q173" i="42"/>
  <c r="R173" i="42"/>
  <c r="S173" i="42"/>
  <c r="T173" i="42"/>
  <c r="U173" i="42"/>
  <c r="V173" i="42"/>
  <c r="W173" i="42"/>
  <c r="X173" i="42"/>
  <c r="Y173" i="42"/>
  <c r="Z173" i="42"/>
  <c r="AA173" i="42"/>
  <c r="AB173" i="42"/>
  <c r="AC173" i="42"/>
  <c r="AD173" i="42"/>
  <c r="AE173" i="42"/>
  <c r="B174" i="42"/>
  <c r="C174" i="42"/>
  <c r="D174" i="42"/>
  <c r="F174" i="42"/>
  <c r="G174" i="42"/>
  <c r="H174" i="42"/>
  <c r="I174" i="42"/>
  <c r="J174" i="42"/>
  <c r="K174" i="42"/>
  <c r="L174" i="42"/>
  <c r="M174" i="42"/>
  <c r="N174" i="42"/>
  <c r="O174" i="42"/>
  <c r="P174" i="42"/>
  <c r="Q174" i="42"/>
  <c r="R174" i="42"/>
  <c r="S174" i="42"/>
  <c r="T174" i="42"/>
  <c r="U174" i="42"/>
  <c r="V174" i="42"/>
  <c r="W174" i="42"/>
  <c r="X174" i="42"/>
  <c r="Y174" i="42"/>
  <c r="Z174" i="42"/>
  <c r="AA174" i="42"/>
  <c r="AB174" i="42"/>
  <c r="AC174" i="42"/>
  <c r="AD174" i="42"/>
  <c r="AE174" i="42"/>
  <c r="B175" i="42"/>
  <c r="C175" i="42"/>
  <c r="D175" i="42"/>
  <c r="F175" i="42"/>
  <c r="G175" i="42"/>
  <c r="H175" i="42"/>
  <c r="I175" i="42"/>
  <c r="J175" i="42"/>
  <c r="K175" i="42"/>
  <c r="L175" i="42"/>
  <c r="M175" i="42"/>
  <c r="N175" i="42"/>
  <c r="O175" i="42"/>
  <c r="P175" i="42"/>
  <c r="Q175" i="42"/>
  <c r="R175" i="42"/>
  <c r="S175" i="42"/>
  <c r="T175" i="42"/>
  <c r="U175" i="42"/>
  <c r="V175" i="42"/>
  <c r="W175" i="42"/>
  <c r="X175" i="42"/>
  <c r="Y175" i="42"/>
  <c r="Z175" i="42"/>
  <c r="AA175" i="42"/>
  <c r="AB175" i="42"/>
  <c r="AC175" i="42"/>
  <c r="AD175" i="42"/>
  <c r="AE175" i="42"/>
  <c r="B176" i="42"/>
  <c r="C176" i="42"/>
  <c r="D176" i="42"/>
  <c r="F176" i="42"/>
  <c r="G176" i="42"/>
  <c r="H176" i="42"/>
  <c r="I176" i="42"/>
  <c r="J176" i="42"/>
  <c r="K176" i="42"/>
  <c r="L176" i="42"/>
  <c r="M176" i="42"/>
  <c r="N176" i="42"/>
  <c r="O176" i="42"/>
  <c r="P176" i="42"/>
  <c r="Q176" i="42"/>
  <c r="R176" i="42"/>
  <c r="S176" i="42"/>
  <c r="T176" i="42"/>
  <c r="U176" i="42"/>
  <c r="V176" i="42"/>
  <c r="W176" i="42"/>
  <c r="X176" i="42"/>
  <c r="Y176" i="42"/>
  <c r="Z176" i="42"/>
  <c r="AA176" i="42"/>
  <c r="AB176" i="42"/>
  <c r="AC176" i="42"/>
  <c r="AD176" i="42"/>
  <c r="AE176" i="42"/>
  <c r="B177" i="42"/>
  <c r="C177" i="42"/>
  <c r="D177" i="42"/>
  <c r="F177" i="42"/>
  <c r="G177" i="42"/>
  <c r="H177" i="42"/>
  <c r="I177" i="42"/>
  <c r="J177" i="42"/>
  <c r="K177" i="42"/>
  <c r="L177" i="42"/>
  <c r="M177" i="42"/>
  <c r="N177" i="42"/>
  <c r="O177" i="42"/>
  <c r="P177" i="42"/>
  <c r="Q177" i="42"/>
  <c r="R177" i="42"/>
  <c r="S177" i="42"/>
  <c r="T177" i="42"/>
  <c r="U177" i="42"/>
  <c r="V177" i="42"/>
  <c r="W177" i="42"/>
  <c r="X177" i="42"/>
  <c r="Y177" i="42"/>
  <c r="Z177" i="42"/>
  <c r="AA177" i="42"/>
  <c r="AB177" i="42"/>
  <c r="AC177" i="42"/>
  <c r="AD177" i="42"/>
  <c r="AE177" i="42"/>
  <c r="B178" i="42"/>
  <c r="C178" i="42"/>
  <c r="D178" i="42"/>
  <c r="F178" i="42"/>
  <c r="G178" i="42"/>
  <c r="H178" i="42"/>
  <c r="I178" i="42"/>
  <c r="J178" i="42"/>
  <c r="K178" i="42"/>
  <c r="L178" i="42"/>
  <c r="M178" i="42"/>
  <c r="N178" i="42"/>
  <c r="O178" i="42"/>
  <c r="P178" i="42"/>
  <c r="Q178" i="42"/>
  <c r="R178" i="42"/>
  <c r="S178" i="42"/>
  <c r="T178" i="42"/>
  <c r="U178" i="42"/>
  <c r="V178" i="42"/>
  <c r="W178" i="42"/>
  <c r="X178" i="42"/>
  <c r="Y178" i="42"/>
  <c r="Z178" i="42"/>
  <c r="AA178" i="42"/>
  <c r="AB178" i="42"/>
  <c r="AC178" i="42"/>
  <c r="AD178" i="42"/>
  <c r="AE178" i="42"/>
  <c r="B179" i="42"/>
  <c r="C179" i="42"/>
  <c r="D179" i="42"/>
  <c r="F179" i="42"/>
  <c r="G179" i="42"/>
  <c r="H179" i="42"/>
  <c r="I179" i="42"/>
  <c r="J179" i="42"/>
  <c r="K179" i="42"/>
  <c r="L179" i="42"/>
  <c r="M179" i="42"/>
  <c r="N179" i="42"/>
  <c r="O179" i="42"/>
  <c r="P179" i="42"/>
  <c r="Q179" i="42"/>
  <c r="R179" i="42"/>
  <c r="S179" i="42"/>
  <c r="T179" i="42"/>
  <c r="U179" i="42"/>
  <c r="V179" i="42"/>
  <c r="W179" i="42"/>
  <c r="X179" i="42"/>
  <c r="Y179" i="42"/>
  <c r="Z179" i="42"/>
  <c r="AA179" i="42"/>
  <c r="AB179" i="42"/>
  <c r="AC179" i="42"/>
  <c r="AD179" i="42"/>
  <c r="AE179" i="42"/>
  <c r="B180" i="42"/>
  <c r="C180" i="42"/>
  <c r="D180" i="42"/>
  <c r="F180" i="42"/>
  <c r="G180" i="42"/>
  <c r="H180" i="42"/>
  <c r="I180" i="42"/>
  <c r="J180" i="42"/>
  <c r="K180" i="42"/>
  <c r="L180" i="42"/>
  <c r="M180" i="42"/>
  <c r="N180" i="42"/>
  <c r="O180" i="42"/>
  <c r="P180" i="42"/>
  <c r="Q180" i="42"/>
  <c r="R180" i="42"/>
  <c r="S180" i="42"/>
  <c r="T180" i="42"/>
  <c r="U180" i="42"/>
  <c r="V180" i="42"/>
  <c r="W180" i="42"/>
  <c r="X180" i="42"/>
  <c r="Y180" i="42"/>
  <c r="Z180" i="42"/>
  <c r="AA180" i="42"/>
  <c r="AB180" i="42"/>
  <c r="AC180" i="42"/>
  <c r="AD180" i="42"/>
  <c r="AE180" i="42"/>
  <c r="B181" i="42"/>
  <c r="C181" i="42"/>
  <c r="D181" i="42"/>
  <c r="F181" i="42"/>
  <c r="G181" i="42"/>
  <c r="H181" i="42"/>
  <c r="I181" i="42"/>
  <c r="J181" i="42"/>
  <c r="K181" i="42"/>
  <c r="L181" i="42"/>
  <c r="M181" i="42"/>
  <c r="N181" i="42"/>
  <c r="O181" i="42"/>
  <c r="P181" i="42"/>
  <c r="Q181" i="42"/>
  <c r="R181" i="42"/>
  <c r="S181" i="42"/>
  <c r="T181" i="42"/>
  <c r="U181" i="42"/>
  <c r="V181" i="42"/>
  <c r="W181" i="42"/>
  <c r="X181" i="42"/>
  <c r="Y181" i="42"/>
  <c r="Z181" i="42"/>
  <c r="AA181" i="42"/>
  <c r="AB181" i="42"/>
  <c r="AC181" i="42"/>
  <c r="AD181" i="42"/>
  <c r="AE181" i="42"/>
  <c r="B182" i="42"/>
  <c r="C182" i="42"/>
  <c r="D182" i="42"/>
  <c r="F182" i="42"/>
  <c r="G182" i="42"/>
  <c r="H182" i="42"/>
  <c r="I182" i="42"/>
  <c r="J182" i="42"/>
  <c r="K182" i="42"/>
  <c r="L182" i="42"/>
  <c r="M182" i="42"/>
  <c r="N182" i="42"/>
  <c r="O182" i="42"/>
  <c r="P182" i="42"/>
  <c r="Q182" i="42"/>
  <c r="R182" i="42"/>
  <c r="S182" i="42"/>
  <c r="T182" i="42"/>
  <c r="U182" i="42"/>
  <c r="V182" i="42"/>
  <c r="W182" i="42"/>
  <c r="X182" i="42"/>
  <c r="Y182" i="42"/>
  <c r="Z182" i="42"/>
  <c r="AA182" i="42"/>
  <c r="AB182" i="42"/>
  <c r="AC182" i="42"/>
  <c r="AD182" i="42"/>
  <c r="AE182" i="42"/>
  <c r="B183" i="42"/>
  <c r="C183" i="42"/>
  <c r="D183" i="42"/>
  <c r="F183" i="42"/>
  <c r="G183" i="42"/>
  <c r="H183" i="42"/>
  <c r="I183" i="42"/>
  <c r="J183" i="42"/>
  <c r="K183" i="42"/>
  <c r="L183" i="42"/>
  <c r="M183" i="42"/>
  <c r="N183" i="42"/>
  <c r="O183" i="42"/>
  <c r="P183" i="42"/>
  <c r="Q183" i="42"/>
  <c r="R183" i="42"/>
  <c r="S183" i="42"/>
  <c r="T183" i="42"/>
  <c r="U183" i="42"/>
  <c r="V183" i="42"/>
  <c r="W183" i="42"/>
  <c r="X183" i="42"/>
  <c r="Y183" i="42"/>
  <c r="Z183" i="42"/>
  <c r="AA183" i="42"/>
  <c r="AB183" i="42"/>
  <c r="AC183" i="42"/>
  <c r="AD183" i="42"/>
  <c r="AE183" i="42"/>
  <c r="B184" i="42"/>
  <c r="C184" i="42"/>
  <c r="D184" i="42"/>
  <c r="F184" i="42"/>
  <c r="G184" i="42"/>
  <c r="H184" i="42"/>
  <c r="I184" i="42"/>
  <c r="J184" i="42"/>
  <c r="K184" i="42"/>
  <c r="L184" i="42"/>
  <c r="M184" i="42"/>
  <c r="N184" i="42"/>
  <c r="O184" i="42"/>
  <c r="P184" i="42"/>
  <c r="Q184" i="42"/>
  <c r="R184" i="42"/>
  <c r="S184" i="42"/>
  <c r="T184" i="42"/>
  <c r="U184" i="42"/>
  <c r="V184" i="42"/>
  <c r="W184" i="42"/>
  <c r="X184" i="42"/>
  <c r="Y184" i="42"/>
  <c r="Z184" i="42"/>
  <c r="AA184" i="42"/>
  <c r="AB184" i="42"/>
  <c r="AC184" i="42"/>
  <c r="AD184" i="42"/>
  <c r="AE184" i="42"/>
  <c r="B185" i="42"/>
  <c r="C185" i="42"/>
  <c r="D185" i="42"/>
  <c r="F185" i="42"/>
  <c r="G185" i="42"/>
  <c r="H185" i="42"/>
  <c r="I185" i="42"/>
  <c r="J185" i="42"/>
  <c r="K185" i="42"/>
  <c r="L185" i="42"/>
  <c r="M185" i="42"/>
  <c r="N185" i="42"/>
  <c r="O185" i="42"/>
  <c r="P185" i="42"/>
  <c r="Q185" i="42"/>
  <c r="R185" i="42"/>
  <c r="S185" i="42"/>
  <c r="T185" i="42"/>
  <c r="U185" i="42"/>
  <c r="V185" i="42"/>
  <c r="W185" i="42"/>
  <c r="X185" i="42"/>
  <c r="Y185" i="42"/>
  <c r="Z185" i="42"/>
  <c r="AA185" i="42"/>
  <c r="AB185" i="42"/>
  <c r="AC185" i="42"/>
  <c r="AD185" i="42"/>
  <c r="AE185" i="42"/>
  <c r="B186" i="42"/>
  <c r="C186" i="42"/>
  <c r="D186" i="42"/>
  <c r="F186" i="42"/>
  <c r="G186" i="42"/>
  <c r="H186" i="42"/>
  <c r="I186" i="42"/>
  <c r="J186" i="42"/>
  <c r="K186" i="42"/>
  <c r="L186" i="42"/>
  <c r="M186" i="42"/>
  <c r="N186" i="42"/>
  <c r="O186" i="42"/>
  <c r="P186" i="42"/>
  <c r="Q186" i="42"/>
  <c r="R186" i="42"/>
  <c r="S186" i="42"/>
  <c r="T186" i="42"/>
  <c r="U186" i="42"/>
  <c r="V186" i="42"/>
  <c r="W186" i="42"/>
  <c r="X186" i="42"/>
  <c r="Y186" i="42"/>
  <c r="Z186" i="42"/>
  <c r="AA186" i="42"/>
  <c r="AB186" i="42"/>
  <c r="AC186" i="42"/>
  <c r="AD186" i="42"/>
  <c r="AE186" i="42"/>
  <c r="B187" i="42"/>
  <c r="C187" i="42"/>
  <c r="D187" i="42"/>
  <c r="F187" i="42"/>
  <c r="G187" i="42"/>
  <c r="H187" i="42"/>
  <c r="I187" i="42"/>
  <c r="J187" i="42"/>
  <c r="K187" i="42"/>
  <c r="L187" i="42"/>
  <c r="M187" i="42"/>
  <c r="N187" i="42"/>
  <c r="O187" i="42"/>
  <c r="P187" i="42"/>
  <c r="Q187" i="42"/>
  <c r="R187" i="42"/>
  <c r="S187" i="42"/>
  <c r="T187" i="42"/>
  <c r="U187" i="42"/>
  <c r="V187" i="42"/>
  <c r="W187" i="42"/>
  <c r="X187" i="42"/>
  <c r="Y187" i="42"/>
  <c r="Z187" i="42"/>
  <c r="AA187" i="42"/>
  <c r="AB187" i="42"/>
  <c r="AC187" i="42"/>
  <c r="AD187" i="42"/>
  <c r="AE187" i="42"/>
  <c r="B188" i="42"/>
  <c r="C188" i="42"/>
  <c r="D188" i="42"/>
  <c r="F188" i="42"/>
  <c r="G188" i="42"/>
  <c r="H188" i="42"/>
  <c r="I188" i="42"/>
  <c r="J188" i="42"/>
  <c r="K188" i="42"/>
  <c r="L188" i="42"/>
  <c r="M188" i="42"/>
  <c r="N188" i="42"/>
  <c r="O188" i="42"/>
  <c r="P188" i="42"/>
  <c r="Q188" i="42"/>
  <c r="R188" i="42"/>
  <c r="S188" i="42"/>
  <c r="T188" i="42"/>
  <c r="U188" i="42"/>
  <c r="V188" i="42"/>
  <c r="W188" i="42"/>
  <c r="X188" i="42"/>
  <c r="Y188" i="42"/>
  <c r="Z188" i="42"/>
  <c r="AA188" i="42"/>
  <c r="AB188" i="42"/>
  <c r="AC188" i="42"/>
  <c r="AD188" i="42"/>
  <c r="AE188" i="42"/>
  <c r="B189" i="42"/>
  <c r="C189" i="42"/>
  <c r="D189" i="42"/>
  <c r="F189" i="42"/>
  <c r="G189" i="42"/>
  <c r="H189" i="42"/>
  <c r="I189" i="42"/>
  <c r="J189" i="42"/>
  <c r="K189" i="42"/>
  <c r="L189" i="42"/>
  <c r="M189" i="42"/>
  <c r="N189" i="42"/>
  <c r="O189" i="42"/>
  <c r="P189" i="42"/>
  <c r="Q189" i="42"/>
  <c r="R189" i="42"/>
  <c r="S189" i="42"/>
  <c r="T189" i="42"/>
  <c r="U189" i="42"/>
  <c r="V189" i="42"/>
  <c r="W189" i="42"/>
  <c r="X189" i="42"/>
  <c r="Y189" i="42"/>
  <c r="Z189" i="42"/>
  <c r="AA189" i="42"/>
  <c r="AB189" i="42"/>
  <c r="AC189" i="42"/>
  <c r="AD189" i="42"/>
  <c r="AE189" i="42"/>
  <c r="B190" i="42"/>
  <c r="C190" i="42"/>
  <c r="D190" i="42"/>
  <c r="F190" i="42"/>
  <c r="G190" i="42"/>
  <c r="H190" i="42"/>
  <c r="I190" i="42"/>
  <c r="J190" i="42"/>
  <c r="K190" i="42"/>
  <c r="L190" i="42"/>
  <c r="M190" i="42"/>
  <c r="N190" i="42"/>
  <c r="O190" i="42"/>
  <c r="P190" i="42"/>
  <c r="Q190" i="42"/>
  <c r="R190" i="42"/>
  <c r="S190" i="42"/>
  <c r="T190" i="42"/>
  <c r="U190" i="42"/>
  <c r="V190" i="42"/>
  <c r="W190" i="42"/>
  <c r="X190" i="42"/>
  <c r="Y190" i="42"/>
  <c r="Z190" i="42"/>
  <c r="AA190" i="42"/>
  <c r="AB190" i="42"/>
  <c r="AC190" i="42"/>
  <c r="AD190" i="42"/>
  <c r="AE190" i="42"/>
  <c r="B191" i="42"/>
  <c r="C191" i="42"/>
  <c r="D191" i="42"/>
  <c r="F191" i="42"/>
  <c r="G191" i="42"/>
  <c r="H191" i="42"/>
  <c r="I191" i="42"/>
  <c r="J191" i="42"/>
  <c r="K191" i="42"/>
  <c r="L191" i="42"/>
  <c r="M191" i="42"/>
  <c r="N191" i="42"/>
  <c r="O191" i="42"/>
  <c r="P191" i="42"/>
  <c r="Q191" i="42"/>
  <c r="R191" i="42"/>
  <c r="S191" i="42"/>
  <c r="T191" i="42"/>
  <c r="U191" i="42"/>
  <c r="V191" i="42"/>
  <c r="W191" i="42"/>
  <c r="X191" i="42"/>
  <c r="Y191" i="42"/>
  <c r="Z191" i="42"/>
  <c r="AA191" i="42"/>
  <c r="AB191" i="42"/>
  <c r="AC191" i="42"/>
  <c r="AD191" i="42"/>
  <c r="AE191" i="42"/>
  <c r="B192" i="42"/>
  <c r="C192" i="42"/>
  <c r="D192" i="42"/>
  <c r="F192" i="42"/>
  <c r="G192" i="42"/>
  <c r="H192" i="42"/>
  <c r="I192" i="42"/>
  <c r="J192" i="42"/>
  <c r="K192" i="42"/>
  <c r="L192" i="42"/>
  <c r="M192" i="42"/>
  <c r="N192" i="42"/>
  <c r="O192" i="42"/>
  <c r="P192" i="42"/>
  <c r="Q192" i="42"/>
  <c r="R192" i="42"/>
  <c r="S192" i="42"/>
  <c r="T192" i="42"/>
  <c r="U192" i="42"/>
  <c r="V192" i="42"/>
  <c r="W192" i="42"/>
  <c r="X192" i="42"/>
  <c r="Y192" i="42"/>
  <c r="Z192" i="42"/>
  <c r="AA192" i="42"/>
  <c r="AB192" i="42"/>
  <c r="AC192" i="42"/>
  <c r="AD192" i="42"/>
  <c r="AE192" i="42"/>
  <c r="B193" i="42"/>
  <c r="C193" i="42"/>
  <c r="D193" i="42"/>
  <c r="F193" i="42"/>
  <c r="G193" i="42"/>
  <c r="H193" i="42"/>
  <c r="I193" i="42"/>
  <c r="J193" i="42"/>
  <c r="K193" i="42"/>
  <c r="L193" i="42"/>
  <c r="M193" i="42"/>
  <c r="N193" i="42"/>
  <c r="O193" i="42"/>
  <c r="P193" i="42"/>
  <c r="Q193" i="42"/>
  <c r="R193" i="42"/>
  <c r="S193" i="42"/>
  <c r="T193" i="42"/>
  <c r="U193" i="42"/>
  <c r="V193" i="42"/>
  <c r="W193" i="42"/>
  <c r="X193" i="42"/>
  <c r="Y193" i="42"/>
  <c r="Z193" i="42"/>
  <c r="AA193" i="42"/>
  <c r="AB193" i="42"/>
  <c r="AC193" i="42"/>
  <c r="AD193" i="42"/>
  <c r="AE193" i="42"/>
  <c r="B194" i="42"/>
  <c r="C194" i="42"/>
  <c r="D194" i="42"/>
  <c r="F194" i="42"/>
  <c r="G194" i="42"/>
  <c r="H194" i="42"/>
  <c r="I194" i="42"/>
  <c r="J194" i="42"/>
  <c r="K194" i="42"/>
  <c r="L194" i="42"/>
  <c r="M194" i="42"/>
  <c r="N194" i="42"/>
  <c r="O194" i="42"/>
  <c r="P194" i="42"/>
  <c r="Q194" i="42"/>
  <c r="R194" i="42"/>
  <c r="S194" i="42"/>
  <c r="T194" i="42"/>
  <c r="U194" i="42"/>
  <c r="V194" i="42"/>
  <c r="W194" i="42"/>
  <c r="X194" i="42"/>
  <c r="Y194" i="42"/>
  <c r="Z194" i="42"/>
  <c r="AA194" i="42"/>
  <c r="AB194" i="42"/>
  <c r="AC194" i="42"/>
  <c r="AD194" i="42"/>
  <c r="AE194" i="42"/>
  <c r="B195" i="42"/>
  <c r="C195" i="42"/>
  <c r="D195" i="42"/>
  <c r="F195" i="42"/>
  <c r="G195" i="42"/>
  <c r="H195" i="42"/>
  <c r="I195" i="42"/>
  <c r="J195" i="42"/>
  <c r="K195" i="42"/>
  <c r="L195" i="42"/>
  <c r="M195" i="42"/>
  <c r="N195" i="42"/>
  <c r="O195" i="42"/>
  <c r="P195" i="42"/>
  <c r="Q195" i="42"/>
  <c r="R195" i="42"/>
  <c r="S195" i="42"/>
  <c r="T195" i="42"/>
  <c r="U195" i="42"/>
  <c r="V195" i="42"/>
  <c r="W195" i="42"/>
  <c r="X195" i="42"/>
  <c r="Y195" i="42"/>
  <c r="Z195" i="42"/>
  <c r="AA195" i="42"/>
  <c r="AB195" i="42"/>
  <c r="AC195" i="42"/>
  <c r="AD195" i="42"/>
  <c r="AE195" i="42"/>
  <c r="B196" i="42"/>
  <c r="C196" i="42"/>
  <c r="D196" i="42"/>
  <c r="F196" i="42"/>
  <c r="G196" i="42"/>
  <c r="H196" i="42"/>
  <c r="I196" i="42"/>
  <c r="J196" i="42"/>
  <c r="K196" i="42"/>
  <c r="L196" i="42"/>
  <c r="M196" i="42"/>
  <c r="N196" i="42"/>
  <c r="O196" i="42"/>
  <c r="P196" i="42"/>
  <c r="Q196" i="42"/>
  <c r="R196" i="42"/>
  <c r="S196" i="42"/>
  <c r="T196" i="42"/>
  <c r="U196" i="42"/>
  <c r="V196" i="42"/>
  <c r="W196" i="42"/>
  <c r="X196" i="42"/>
  <c r="Y196" i="42"/>
  <c r="Z196" i="42"/>
  <c r="AA196" i="42"/>
  <c r="AB196" i="42"/>
  <c r="AC196" i="42"/>
  <c r="AD196" i="42"/>
  <c r="AE196" i="42"/>
  <c r="B197" i="42"/>
  <c r="C197" i="42"/>
  <c r="D197" i="42"/>
  <c r="F197" i="42"/>
  <c r="G197" i="42"/>
  <c r="H197" i="42"/>
  <c r="I197" i="42"/>
  <c r="J197" i="42"/>
  <c r="K197" i="42"/>
  <c r="L197" i="42"/>
  <c r="M197" i="42"/>
  <c r="N197" i="42"/>
  <c r="O197" i="42"/>
  <c r="P197" i="42"/>
  <c r="Q197" i="42"/>
  <c r="R197" i="42"/>
  <c r="S197" i="42"/>
  <c r="T197" i="42"/>
  <c r="U197" i="42"/>
  <c r="V197" i="42"/>
  <c r="W197" i="42"/>
  <c r="X197" i="42"/>
  <c r="Y197" i="42"/>
  <c r="Z197" i="42"/>
  <c r="AA197" i="42"/>
  <c r="AB197" i="42"/>
  <c r="AC197" i="42"/>
  <c r="AD197" i="42"/>
  <c r="AE197" i="42"/>
  <c r="B198" i="42"/>
  <c r="C198" i="42"/>
  <c r="D198" i="42"/>
  <c r="F198" i="42"/>
  <c r="G198" i="42"/>
  <c r="H198" i="42"/>
  <c r="I198" i="42"/>
  <c r="J198" i="42"/>
  <c r="K198" i="42"/>
  <c r="L198" i="42"/>
  <c r="M198" i="42"/>
  <c r="N198" i="42"/>
  <c r="O198" i="42"/>
  <c r="P198" i="42"/>
  <c r="Q198" i="42"/>
  <c r="R198" i="42"/>
  <c r="S198" i="42"/>
  <c r="T198" i="42"/>
  <c r="U198" i="42"/>
  <c r="V198" i="42"/>
  <c r="W198" i="42"/>
  <c r="X198" i="42"/>
  <c r="Y198" i="42"/>
  <c r="Z198" i="42"/>
  <c r="AA198" i="42"/>
  <c r="AB198" i="42"/>
  <c r="AC198" i="42"/>
  <c r="AD198" i="42"/>
  <c r="AE198" i="42"/>
  <c r="B199" i="42"/>
  <c r="C199" i="42"/>
  <c r="D199" i="42"/>
  <c r="F199" i="42"/>
  <c r="G199" i="42"/>
  <c r="H199" i="42"/>
  <c r="I199" i="42"/>
  <c r="J199" i="42"/>
  <c r="K199" i="42"/>
  <c r="L199" i="42"/>
  <c r="M199" i="42"/>
  <c r="N199" i="42"/>
  <c r="O199" i="42"/>
  <c r="P199" i="42"/>
  <c r="Q199" i="42"/>
  <c r="R199" i="42"/>
  <c r="S199" i="42"/>
  <c r="T199" i="42"/>
  <c r="U199" i="42"/>
  <c r="V199" i="42"/>
  <c r="W199" i="42"/>
  <c r="X199" i="42"/>
  <c r="Y199" i="42"/>
  <c r="Z199" i="42"/>
  <c r="AA199" i="42"/>
  <c r="AB199" i="42"/>
  <c r="AC199" i="42"/>
  <c r="AD199" i="42"/>
  <c r="AE199" i="42"/>
  <c r="B200" i="42"/>
  <c r="C200" i="42"/>
  <c r="D200" i="42"/>
  <c r="F200" i="42"/>
  <c r="G200" i="42"/>
  <c r="H200" i="42"/>
  <c r="I200" i="42"/>
  <c r="J200" i="42"/>
  <c r="K200" i="42"/>
  <c r="L200" i="42"/>
  <c r="M200" i="42"/>
  <c r="N200" i="42"/>
  <c r="O200" i="42"/>
  <c r="P200" i="42"/>
  <c r="Q200" i="42"/>
  <c r="R200" i="42"/>
  <c r="S200" i="42"/>
  <c r="T200" i="42"/>
  <c r="U200" i="42"/>
  <c r="V200" i="42"/>
  <c r="W200" i="42"/>
  <c r="X200" i="42"/>
  <c r="Y200" i="42"/>
  <c r="Z200" i="42"/>
  <c r="AA200" i="42"/>
  <c r="AB200" i="42"/>
  <c r="AC200" i="42"/>
  <c r="AD200" i="42"/>
  <c r="AE200" i="42"/>
  <c r="B201" i="42"/>
  <c r="C201" i="42"/>
  <c r="D201" i="42"/>
  <c r="F201" i="42"/>
  <c r="G201" i="42"/>
  <c r="H201" i="42"/>
  <c r="I201" i="42"/>
  <c r="J201" i="42"/>
  <c r="K201" i="42"/>
  <c r="L201" i="42"/>
  <c r="M201" i="42"/>
  <c r="N201" i="42"/>
  <c r="O201" i="42"/>
  <c r="P201" i="42"/>
  <c r="Q201" i="42"/>
  <c r="R201" i="42"/>
  <c r="S201" i="42"/>
  <c r="T201" i="42"/>
  <c r="U201" i="42"/>
  <c r="V201" i="42"/>
  <c r="W201" i="42"/>
  <c r="X201" i="42"/>
  <c r="Y201" i="42"/>
  <c r="Z201" i="42"/>
  <c r="AA201" i="42"/>
  <c r="AB201" i="42"/>
  <c r="AC201" i="42"/>
  <c r="AD201" i="42"/>
  <c r="AE201" i="42"/>
  <c r="B202" i="42"/>
  <c r="C202" i="42"/>
  <c r="D202" i="42"/>
  <c r="F202" i="42"/>
  <c r="G202" i="42"/>
  <c r="H202" i="42"/>
  <c r="I202" i="42"/>
  <c r="J202" i="42"/>
  <c r="K202" i="42"/>
  <c r="L202" i="42"/>
  <c r="M202" i="42"/>
  <c r="N202" i="42"/>
  <c r="O202" i="42"/>
  <c r="P202" i="42"/>
  <c r="Q202" i="42"/>
  <c r="R202" i="42"/>
  <c r="S202" i="42"/>
  <c r="T202" i="42"/>
  <c r="U202" i="42"/>
  <c r="V202" i="42"/>
  <c r="W202" i="42"/>
  <c r="X202" i="42"/>
  <c r="Y202" i="42"/>
  <c r="Z202" i="42"/>
  <c r="AA202" i="42"/>
  <c r="AB202" i="42"/>
  <c r="AC202" i="42"/>
  <c r="AD202" i="42"/>
  <c r="AE202" i="42"/>
  <c r="B203" i="42"/>
  <c r="C203" i="42"/>
  <c r="D203" i="42"/>
  <c r="F203" i="42"/>
  <c r="G203" i="42"/>
  <c r="H203" i="42"/>
  <c r="I203" i="42"/>
  <c r="J203" i="42"/>
  <c r="K203" i="42"/>
  <c r="L203" i="42"/>
  <c r="M203" i="42"/>
  <c r="N203" i="42"/>
  <c r="O203" i="42"/>
  <c r="P203" i="42"/>
  <c r="Q203" i="42"/>
  <c r="R203" i="42"/>
  <c r="S203" i="42"/>
  <c r="T203" i="42"/>
  <c r="U203" i="42"/>
  <c r="V203" i="42"/>
  <c r="W203" i="42"/>
  <c r="X203" i="42"/>
  <c r="Y203" i="42"/>
  <c r="Z203" i="42"/>
  <c r="AA203" i="42"/>
  <c r="AB203" i="42"/>
  <c r="AC203" i="42"/>
  <c r="AD203" i="42"/>
  <c r="AE203" i="42"/>
  <c r="B204" i="42"/>
  <c r="C204" i="42"/>
  <c r="D204" i="42"/>
  <c r="F204" i="42"/>
  <c r="G204" i="42"/>
  <c r="H204" i="42"/>
  <c r="I204" i="42"/>
  <c r="J204" i="42"/>
  <c r="K204" i="42"/>
  <c r="L204" i="42"/>
  <c r="M204" i="42"/>
  <c r="N204" i="42"/>
  <c r="O204" i="42"/>
  <c r="P204" i="42"/>
  <c r="Q204" i="42"/>
  <c r="R204" i="42"/>
  <c r="S204" i="42"/>
  <c r="T204" i="42"/>
  <c r="U204" i="42"/>
  <c r="V204" i="42"/>
  <c r="W204" i="42"/>
  <c r="X204" i="42"/>
  <c r="Y204" i="42"/>
  <c r="Z204" i="42"/>
  <c r="AA204" i="42"/>
  <c r="AB204" i="42"/>
  <c r="AC204" i="42"/>
  <c r="AD204" i="42"/>
  <c r="AE204" i="42"/>
  <c r="B205" i="42"/>
  <c r="C205" i="42"/>
  <c r="D205" i="42"/>
  <c r="F205" i="42"/>
  <c r="G205" i="42"/>
  <c r="H205" i="42"/>
  <c r="I205" i="42"/>
  <c r="J205" i="42"/>
  <c r="K205" i="42"/>
  <c r="L205" i="42"/>
  <c r="M205" i="42"/>
  <c r="N205" i="42"/>
  <c r="O205" i="42"/>
  <c r="P205" i="42"/>
  <c r="Q205" i="42"/>
  <c r="R205" i="42"/>
  <c r="S205" i="42"/>
  <c r="T205" i="42"/>
  <c r="U205" i="42"/>
  <c r="V205" i="42"/>
  <c r="W205" i="42"/>
  <c r="X205" i="42"/>
  <c r="Y205" i="42"/>
  <c r="Z205" i="42"/>
  <c r="AA205" i="42"/>
  <c r="AB205" i="42"/>
  <c r="AC205" i="42"/>
  <c r="AD205" i="42"/>
  <c r="AE205" i="42"/>
  <c r="B206" i="42"/>
  <c r="C206" i="42"/>
  <c r="D206" i="42"/>
  <c r="F206" i="42"/>
  <c r="G206" i="42"/>
  <c r="H206" i="42"/>
  <c r="I206" i="42"/>
  <c r="J206" i="42"/>
  <c r="K206" i="42"/>
  <c r="L206" i="42"/>
  <c r="M206" i="42"/>
  <c r="N206" i="42"/>
  <c r="O206" i="42"/>
  <c r="P206" i="42"/>
  <c r="Q206" i="42"/>
  <c r="R206" i="42"/>
  <c r="S206" i="42"/>
  <c r="T206" i="42"/>
  <c r="U206" i="42"/>
  <c r="V206" i="42"/>
  <c r="W206" i="42"/>
  <c r="X206" i="42"/>
  <c r="Y206" i="42"/>
  <c r="Z206" i="42"/>
  <c r="AA206" i="42"/>
  <c r="AB206" i="42"/>
  <c r="AC206" i="42"/>
  <c r="AD206" i="42"/>
  <c r="AE206" i="42"/>
  <c r="B207" i="42"/>
  <c r="C207" i="42"/>
  <c r="D207" i="42"/>
  <c r="F207" i="42"/>
  <c r="G207" i="42"/>
  <c r="H207" i="42"/>
  <c r="I207" i="42"/>
  <c r="J207" i="42"/>
  <c r="K207" i="42"/>
  <c r="L207" i="42"/>
  <c r="M207" i="42"/>
  <c r="N207" i="42"/>
  <c r="O207" i="42"/>
  <c r="P207" i="42"/>
  <c r="Q207" i="42"/>
  <c r="R207" i="42"/>
  <c r="S207" i="42"/>
  <c r="T207" i="42"/>
  <c r="U207" i="42"/>
  <c r="V207" i="42"/>
  <c r="W207" i="42"/>
  <c r="X207" i="42"/>
  <c r="Y207" i="42"/>
  <c r="Z207" i="42"/>
  <c r="AA207" i="42"/>
  <c r="AB207" i="42"/>
  <c r="AC207" i="42"/>
  <c r="AD207" i="42"/>
  <c r="AE207" i="42"/>
  <c r="B208" i="42"/>
  <c r="C208" i="42"/>
  <c r="D208" i="42"/>
  <c r="F208" i="42"/>
  <c r="G208" i="42"/>
  <c r="H208" i="42"/>
  <c r="I208" i="42"/>
  <c r="J208" i="42"/>
  <c r="K208" i="42"/>
  <c r="L208" i="42"/>
  <c r="M208" i="42"/>
  <c r="N208" i="42"/>
  <c r="O208" i="42"/>
  <c r="P208" i="42"/>
  <c r="Q208" i="42"/>
  <c r="R208" i="42"/>
  <c r="S208" i="42"/>
  <c r="T208" i="42"/>
  <c r="U208" i="42"/>
  <c r="V208" i="42"/>
  <c r="W208" i="42"/>
  <c r="X208" i="42"/>
  <c r="Y208" i="42"/>
  <c r="Z208" i="42"/>
  <c r="AA208" i="42"/>
  <c r="AB208" i="42"/>
  <c r="AC208" i="42"/>
  <c r="AD208" i="42"/>
  <c r="AE208" i="42"/>
  <c r="B209" i="42"/>
  <c r="C209" i="42"/>
  <c r="D209" i="42"/>
  <c r="F209" i="42"/>
  <c r="G209" i="42"/>
  <c r="H209" i="42"/>
  <c r="I209" i="42"/>
  <c r="J209" i="42"/>
  <c r="K209" i="42"/>
  <c r="L209" i="42"/>
  <c r="M209" i="42"/>
  <c r="N209" i="42"/>
  <c r="O209" i="42"/>
  <c r="P209" i="42"/>
  <c r="Q209" i="42"/>
  <c r="R209" i="42"/>
  <c r="S209" i="42"/>
  <c r="T209" i="42"/>
  <c r="U209" i="42"/>
  <c r="V209" i="42"/>
  <c r="W209" i="42"/>
  <c r="X209" i="42"/>
  <c r="Y209" i="42"/>
  <c r="Z209" i="42"/>
  <c r="AA209" i="42"/>
  <c r="AB209" i="42"/>
  <c r="AC209" i="42"/>
  <c r="AD209" i="42"/>
  <c r="AE209" i="42"/>
  <c r="B210" i="42"/>
  <c r="C210" i="42"/>
  <c r="D210" i="42"/>
  <c r="F210" i="42"/>
  <c r="G210" i="42"/>
  <c r="H210" i="42"/>
  <c r="I210" i="42"/>
  <c r="J210" i="42"/>
  <c r="K210" i="42"/>
  <c r="L210" i="42"/>
  <c r="M210" i="42"/>
  <c r="N210" i="42"/>
  <c r="O210" i="42"/>
  <c r="P210" i="42"/>
  <c r="Q210" i="42"/>
  <c r="R210" i="42"/>
  <c r="S210" i="42"/>
  <c r="T210" i="42"/>
  <c r="U210" i="42"/>
  <c r="V210" i="42"/>
  <c r="W210" i="42"/>
  <c r="X210" i="42"/>
  <c r="Y210" i="42"/>
  <c r="Z210" i="42"/>
  <c r="AA210" i="42"/>
  <c r="AB210" i="42"/>
  <c r="AC210" i="42"/>
  <c r="AD210" i="42"/>
  <c r="AE210" i="42"/>
  <c r="B211" i="42"/>
  <c r="C211" i="42"/>
  <c r="D211" i="42"/>
  <c r="F211" i="42"/>
  <c r="G211" i="42"/>
  <c r="H211" i="42"/>
  <c r="I211" i="42"/>
  <c r="J211" i="42"/>
  <c r="K211" i="42"/>
  <c r="L211" i="42"/>
  <c r="M211" i="42"/>
  <c r="N211" i="42"/>
  <c r="O211" i="42"/>
  <c r="P211" i="42"/>
  <c r="Q211" i="42"/>
  <c r="R211" i="42"/>
  <c r="S211" i="42"/>
  <c r="T211" i="42"/>
  <c r="U211" i="42"/>
  <c r="V211" i="42"/>
  <c r="W211" i="42"/>
  <c r="X211" i="42"/>
  <c r="Y211" i="42"/>
  <c r="Z211" i="42"/>
  <c r="AA211" i="42"/>
  <c r="AB211" i="42"/>
  <c r="AC211" i="42"/>
  <c r="AD211" i="42"/>
  <c r="AE211" i="42"/>
  <c r="B212" i="42"/>
  <c r="C212" i="42"/>
  <c r="D212" i="42"/>
  <c r="F212" i="42"/>
  <c r="G212" i="42"/>
  <c r="H212" i="42"/>
  <c r="I212" i="42"/>
  <c r="J212" i="42"/>
  <c r="K212" i="42"/>
  <c r="L212" i="42"/>
  <c r="M212" i="42"/>
  <c r="N212" i="42"/>
  <c r="O212" i="42"/>
  <c r="P212" i="42"/>
  <c r="Q212" i="42"/>
  <c r="R212" i="42"/>
  <c r="S212" i="42"/>
  <c r="T212" i="42"/>
  <c r="U212" i="42"/>
  <c r="V212" i="42"/>
  <c r="W212" i="42"/>
  <c r="X212" i="42"/>
  <c r="Y212" i="42"/>
  <c r="Z212" i="42"/>
  <c r="AA212" i="42"/>
  <c r="AB212" i="42"/>
  <c r="AC212" i="42"/>
  <c r="AD212" i="42"/>
  <c r="AE212" i="42"/>
  <c r="B213" i="42"/>
  <c r="C213" i="42"/>
  <c r="D213" i="42"/>
  <c r="F213" i="42"/>
  <c r="G213" i="42"/>
  <c r="H213" i="42"/>
  <c r="I213" i="42"/>
  <c r="J213" i="42"/>
  <c r="K213" i="42"/>
  <c r="L213" i="42"/>
  <c r="M213" i="42"/>
  <c r="N213" i="42"/>
  <c r="O213" i="42"/>
  <c r="P213" i="42"/>
  <c r="Q213" i="42"/>
  <c r="R213" i="42"/>
  <c r="S213" i="42"/>
  <c r="T213" i="42"/>
  <c r="U213" i="42"/>
  <c r="V213" i="42"/>
  <c r="W213" i="42"/>
  <c r="X213" i="42"/>
  <c r="Y213" i="42"/>
  <c r="Z213" i="42"/>
  <c r="AA213" i="42"/>
  <c r="AB213" i="42"/>
  <c r="AC213" i="42"/>
  <c r="AD213" i="42"/>
  <c r="AE213" i="42"/>
  <c r="B214" i="42"/>
  <c r="C214" i="42"/>
  <c r="D214" i="42"/>
  <c r="F214" i="42"/>
  <c r="G214" i="42"/>
  <c r="H214" i="42"/>
  <c r="I214" i="42"/>
  <c r="J214" i="42"/>
  <c r="K214" i="42"/>
  <c r="L214" i="42"/>
  <c r="M214" i="42"/>
  <c r="N214" i="42"/>
  <c r="O214" i="42"/>
  <c r="P214" i="42"/>
  <c r="Q214" i="42"/>
  <c r="R214" i="42"/>
  <c r="S214" i="42"/>
  <c r="T214" i="42"/>
  <c r="U214" i="42"/>
  <c r="V214" i="42"/>
  <c r="W214" i="42"/>
  <c r="X214" i="42"/>
  <c r="Y214" i="42"/>
  <c r="Z214" i="42"/>
  <c r="AA214" i="42"/>
  <c r="AB214" i="42"/>
  <c r="AC214" i="42"/>
  <c r="AD214" i="42"/>
  <c r="AE214" i="42"/>
  <c r="B215" i="42"/>
  <c r="C215" i="42"/>
  <c r="D215" i="42"/>
  <c r="F215" i="42"/>
  <c r="G215" i="42"/>
  <c r="H215" i="42"/>
  <c r="I215" i="42"/>
  <c r="J215" i="42"/>
  <c r="K215" i="42"/>
  <c r="L215" i="42"/>
  <c r="M215" i="42"/>
  <c r="N215" i="42"/>
  <c r="O215" i="42"/>
  <c r="P215" i="42"/>
  <c r="Q215" i="42"/>
  <c r="R215" i="42"/>
  <c r="S215" i="42"/>
  <c r="T215" i="42"/>
  <c r="U215" i="42"/>
  <c r="V215" i="42"/>
  <c r="W215" i="42"/>
  <c r="X215" i="42"/>
  <c r="Y215" i="42"/>
  <c r="Z215" i="42"/>
  <c r="AA215" i="42"/>
  <c r="AB215" i="42"/>
  <c r="AC215" i="42"/>
  <c r="AD215" i="42"/>
  <c r="AE215" i="42"/>
  <c r="B216" i="42"/>
  <c r="C216" i="42"/>
  <c r="D216" i="42"/>
  <c r="F216" i="42"/>
  <c r="G216" i="42"/>
  <c r="H216" i="42"/>
  <c r="I216" i="42"/>
  <c r="J216" i="42"/>
  <c r="K216" i="42"/>
  <c r="L216" i="42"/>
  <c r="M216" i="42"/>
  <c r="N216" i="42"/>
  <c r="O216" i="42"/>
  <c r="P216" i="42"/>
  <c r="Q216" i="42"/>
  <c r="R216" i="42"/>
  <c r="S216" i="42"/>
  <c r="T216" i="42"/>
  <c r="U216" i="42"/>
  <c r="V216" i="42"/>
  <c r="W216" i="42"/>
  <c r="X216" i="42"/>
  <c r="Y216" i="42"/>
  <c r="Z216" i="42"/>
  <c r="AA216" i="42"/>
  <c r="AB216" i="42"/>
  <c r="AC216" i="42"/>
  <c r="AD216" i="42"/>
  <c r="AE216" i="42"/>
  <c r="B217" i="42"/>
  <c r="C217" i="42"/>
  <c r="D217" i="42"/>
  <c r="F217" i="42"/>
  <c r="G217" i="42"/>
  <c r="H217" i="42"/>
  <c r="I217" i="42"/>
  <c r="J217" i="42"/>
  <c r="K217" i="42"/>
  <c r="L217" i="42"/>
  <c r="M217" i="42"/>
  <c r="N217" i="42"/>
  <c r="O217" i="42"/>
  <c r="P217" i="42"/>
  <c r="Q217" i="42"/>
  <c r="R217" i="42"/>
  <c r="S217" i="42"/>
  <c r="T217" i="42"/>
  <c r="U217" i="42"/>
  <c r="V217" i="42"/>
  <c r="W217" i="42"/>
  <c r="X217" i="42"/>
  <c r="Y217" i="42"/>
  <c r="Z217" i="42"/>
  <c r="AA217" i="42"/>
  <c r="AB217" i="42"/>
  <c r="AC217" i="42"/>
  <c r="AD217" i="42"/>
  <c r="AE217" i="42"/>
  <c r="B218" i="42"/>
  <c r="C218" i="42"/>
  <c r="D218" i="42"/>
  <c r="F218" i="42"/>
  <c r="G218" i="42"/>
  <c r="H218" i="42"/>
  <c r="I218" i="42"/>
  <c r="J218" i="42"/>
  <c r="K218" i="42"/>
  <c r="L218" i="42"/>
  <c r="M218" i="42"/>
  <c r="N218" i="42"/>
  <c r="O218" i="42"/>
  <c r="P218" i="42"/>
  <c r="Q218" i="42"/>
  <c r="R218" i="42"/>
  <c r="S218" i="42"/>
  <c r="T218" i="42"/>
  <c r="U218" i="42"/>
  <c r="V218" i="42"/>
  <c r="W218" i="42"/>
  <c r="X218" i="42"/>
  <c r="Y218" i="42"/>
  <c r="Z218" i="42"/>
  <c r="AA218" i="42"/>
  <c r="AB218" i="42"/>
  <c r="AC218" i="42"/>
  <c r="AD218" i="42"/>
  <c r="AE218" i="42"/>
  <c r="B219" i="42"/>
  <c r="C219" i="42"/>
  <c r="D219" i="42"/>
  <c r="F219" i="42"/>
  <c r="G219" i="42"/>
  <c r="H219" i="42"/>
  <c r="I219" i="42"/>
  <c r="J219" i="42"/>
  <c r="K219" i="42"/>
  <c r="L219" i="42"/>
  <c r="M219" i="42"/>
  <c r="N219" i="42"/>
  <c r="O219" i="42"/>
  <c r="P219" i="42"/>
  <c r="Q219" i="42"/>
  <c r="R219" i="42"/>
  <c r="S219" i="42"/>
  <c r="T219" i="42"/>
  <c r="U219" i="42"/>
  <c r="V219" i="42"/>
  <c r="W219" i="42"/>
  <c r="X219" i="42"/>
  <c r="Y219" i="42"/>
  <c r="Z219" i="42"/>
  <c r="AA219" i="42"/>
  <c r="AB219" i="42"/>
  <c r="AC219" i="42"/>
  <c r="AD219" i="42"/>
  <c r="AE219" i="42"/>
  <c r="B220" i="42"/>
  <c r="C220" i="42"/>
  <c r="D220" i="42"/>
  <c r="F220" i="42"/>
  <c r="G220" i="42"/>
  <c r="H220" i="42"/>
  <c r="I220" i="42"/>
  <c r="J220" i="42"/>
  <c r="K220" i="42"/>
  <c r="L220" i="42"/>
  <c r="M220" i="42"/>
  <c r="N220" i="42"/>
  <c r="O220" i="42"/>
  <c r="P220" i="42"/>
  <c r="Q220" i="42"/>
  <c r="R220" i="42"/>
  <c r="S220" i="42"/>
  <c r="T220" i="42"/>
  <c r="U220" i="42"/>
  <c r="V220" i="42"/>
  <c r="W220" i="42"/>
  <c r="X220" i="42"/>
  <c r="Y220" i="42"/>
  <c r="Z220" i="42"/>
  <c r="AA220" i="42"/>
  <c r="AB220" i="42"/>
  <c r="AC220" i="42"/>
  <c r="AD220" i="42"/>
  <c r="AE220" i="42"/>
  <c r="B221" i="42"/>
  <c r="C221" i="42"/>
  <c r="D221" i="42"/>
  <c r="F221" i="42"/>
  <c r="G221" i="42"/>
  <c r="H221" i="42"/>
  <c r="I221" i="42"/>
  <c r="J221" i="42"/>
  <c r="K221" i="42"/>
  <c r="L221" i="42"/>
  <c r="M221" i="42"/>
  <c r="N221" i="42"/>
  <c r="O221" i="42"/>
  <c r="P221" i="42"/>
  <c r="Q221" i="42"/>
  <c r="R221" i="42"/>
  <c r="S221" i="42"/>
  <c r="T221" i="42"/>
  <c r="U221" i="42"/>
  <c r="V221" i="42"/>
  <c r="W221" i="42"/>
  <c r="X221" i="42"/>
  <c r="Y221" i="42"/>
  <c r="Z221" i="42"/>
  <c r="AA221" i="42"/>
  <c r="AB221" i="42"/>
  <c r="AC221" i="42"/>
  <c r="AD221" i="42"/>
  <c r="AE221" i="42"/>
  <c r="C15" i="42"/>
  <c r="D15" i="42"/>
  <c r="F15" i="42"/>
  <c r="G15" i="42"/>
  <c r="H15" i="42"/>
  <c r="I15" i="42"/>
  <c r="J15" i="42"/>
  <c r="K15" i="42"/>
  <c r="L15" i="42"/>
  <c r="M15" i="42"/>
  <c r="N15" i="42"/>
  <c r="O15" i="42"/>
  <c r="P15" i="42"/>
  <c r="Q15" i="42"/>
  <c r="R15" i="42"/>
  <c r="S15" i="42"/>
  <c r="T15" i="42"/>
  <c r="U15" i="42"/>
  <c r="V15" i="42"/>
  <c r="W15" i="42"/>
  <c r="X15" i="42"/>
  <c r="Y15" i="42"/>
  <c r="Z15" i="42"/>
  <c r="AA15" i="42"/>
  <c r="AB15" i="42"/>
  <c r="AC15" i="42"/>
  <c r="AD15" i="42"/>
  <c r="AE15" i="42"/>
  <c r="B15" i="42"/>
  <c r="AC14" i="40"/>
  <c r="N5" i="50" s="1"/>
  <c r="AD14" i="40"/>
  <c r="AE14" i="40"/>
  <c r="AC15" i="40"/>
  <c r="N6" i="50" s="1"/>
  <c r="AD15" i="40"/>
  <c r="AE15" i="40"/>
  <c r="AC16" i="40"/>
  <c r="N7" i="50" s="1"/>
  <c r="AD16" i="40"/>
  <c r="AE16" i="40"/>
  <c r="AC17" i="40"/>
  <c r="N8" i="50" s="1"/>
  <c r="AD17" i="40"/>
  <c r="AE17" i="40"/>
  <c r="AC18" i="40"/>
  <c r="N9" i="50" s="1"/>
  <c r="AD18" i="40"/>
  <c r="AE18" i="40"/>
  <c r="AC19" i="40"/>
  <c r="N10" i="50" s="1"/>
  <c r="AD19" i="40"/>
  <c r="AE19" i="40"/>
  <c r="AC20" i="40"/>
  <c r="N11" i="50" s="1"/>
  <c r="AD20" i="40"/>
  <c r="AE20" i="40"/>
  <c r="AC21" i="40"/>
  <c r="N12" i="50" s="1"/>
  <c r="AD21" i="40"/>
  <c r="AE21" i="40"/>
  <c r="AC22" i="40"/>
  <c r="N13" i="50" s="1"/>
  <c r="AD22" i="40"/>
  <c r="AE22" i="40"/>
  <c r="AC23" i="40"/>
  <c r="N14" i="50" s="1"/>
  <c r="AD23" i="40"/>
  <c r="AE23" i="40"/>
  <c r="AC24" i="40"/>
  <c r="N15" i="50" s="1"/>
  <c r="AD24" i="40"/>
  <c r="AE24" i="40"/>
  <c r="AC25" i="40"/>
  <c r="N16" i="50" s="1"/>
  <c r="AD25" i="40"/>
  <c r="AE25" i="40"/>
  <c r="AC26" i="40"/>
  <c r="N17" i="50" s="1"/>
  <c r="AD26" i="40"/>
  <c r="AE26" i="40"/>
  <c r="AC27" i="40"/>
  <c r="N18" i="50" s="1"/>
  <c r="AD27" i="40"/>
  <c r="AE27" i="40"/>
  <c r="AC28" i="40"/>
  <c r="N19" i="50" s="1"/>
  <c r="AD28" i="40"/>
  <c r="AE28" i="40"/>
  <c r="AC29" i="40"/>
  <c r="N20" i="50" s="1"/>
  <c r="AD29" i="40"/>
  <c r="AE29" i="40"/>
  <c r="AC13" i="40"/>
  <c r="N4" i="50" s="1"/>
  <c r="AD13" i="40"/>
  <c r="AE13" i="40"/>
  <c r="C13" i="40"/>
  <c r="D13" i="40"/>
  <c r="E13" i="40"/>
  <c r="F13" i="40"/>
  <c r="G13" i="40"/>
  <c r="H13" i="40"/>
  <c r="I13" i="40"/>
  <c r="J13" i="40"/>
  <c r="K13" i="40"/>
  <c r="L13" i="40"/>
  <c r="M13" i="40"/>
  <c r="N13" i="40"/>
  <c r="O13" i="40"/>
  <c r="P13" i="40"/>
  <c r="Q13" i="40"/>
  <c r="R13" i="40"/>
  <c r="S13" i="40"/>
  <c r="T13" i="40"/>
  <c r="U13" i="40"/>
  <c r="V13" i="40"/>
  <c r="W13" i="40"/>
  <c r="X13" i="40"/>
  <c r="Y13" i="40"/>
  <c r="Z13" i="40"/>
  <c r="K4" i="50" s="1"/>
  <c r="AA13" i="40"/>
  <c r="L4" i="50" s="1"/>
  <c r="AB13" i="40"/>
  <c r="M4" i="50" s="1"/>
  <c r="AA14" i="40"/>
  <c r="L5" i="50" s="1"/>
  <c r="AB14" i="40"/>
  <c r="M5" i="50" s="1"/>
  <c r="AA15" i="40"/>
  <c r="L6" i="50" s="1"/>
  <c r="AB15" i="40"/>
  <c r="M6" i="50" s="1"/>
  <c r="AA16" i="40"/>
  <c r="L7" i="50" s="1"/>
  <c r="AB16" i="40"/>
  <c r="M7" i="50" s="1"/>
  <c r="AA17" i="40"/>
  <c r="L8" i="50" s="1"/>
  <c r="AB17" i="40"/>
  <c r="M8" i="50" s="1"/>
  <c r="AA18" i="40"/>
  <c r="L9" i="50" s="1"/>
  <c r="AB18" i="40"/>
  <c r="M9" i="50" s="1"/>
  <c r="AA19" i="40"/>
  <c r="L10" i="50" s="1"/>
  <c r="AB19" i="40"/>
  <c r="M10" i="50" s="1"/>
  <c r="AA20" i="40"/>
  <c r="L11" i="50" s="1"/>
  <c r="AB20" i="40"/>
  <c r="M11" i="50" s="1"/>
  <c r="AA21" i="40"/>
  <c r="L12" i="50" s="1"/>
  <c r="AB21" i="40"/>
  <c r="M12" i="50" s="1"/>
  <c r="AA22" i="40"/>
  <c r="L13" i="50" s="1"/>
  <c r="AB22" i="40"/>
  <c r="M13" i="50" s="1"/>
  <c r="AA23" i="40"/>
  <c r="L14" i="50" s="1"/>
  <c r="AB23" i="40"/>
  <c r="M14" i="50" s="1"/>
  <c r="AA24" i="40"/>
  <c r="L15" i="50" s="1"/>
  <c r="AB24" i="40"/>
  <c r="M15" i="50" s="1"/>
  <c r="AA25" i="40"/>
  <c r="L16" i="50" s="1"/>
  <c r="AB25" i="40"/>
  <c r="M16" i="50" s="1"/>
  <c r="AA26" i="40"/>
  <c r="L17" i="50" s="1"/>
  <c r="AB26" i="40"/>
  <c r="M17" i="50" s="1"/>
  <c r="AA27" i="40"/>
  <c r="L18" i="50" s="1"/>
  <c r="AB27" i="40"/>
  <c r="M18" i="50" s="1"/>
  <c r="AA28" i="40"/>
  <c r="L19" i="50" s="1"/>
  <c r="AB28" i="40"/>
  <c r="M19" i="50" s="1"/>
  <c r="AA29" i="40"/>
  <c r="L20" i="50" s="1"/>
  <c r="AB29" i="40"/>
  <c r="M20" i="50" s="1"/>
  <c r="Y14" i="40"/>
  <c r="Z14" i="40"/>
  <c r="K5" i="50" s="1"/>
  <c r="Y15" i="40"/>
  <c r="Z15" i="40"/>
  <c r="K6" i="50" s="1"/>
  <c r="Y16" i="40"/>
  <c r="Z16" i="40"/>
  <c r="K7" i="50" s="1"/>
  <c r="Y17" i="40"/>
  <c r="Z17" i="40"/>
  <c r="K8" i="50" s="1"/>
  <c r="Y18" i="40"/>
  <c r="Z18" i="40"/>
  <c r="K9" i="50" s="1"/>
  <c r="Y19" i="40"/>
  <c r="Z19" i="40"/>
  <c r="K10" i="50" s="1"/>
  <c r="Y20" i="40"/>
  <c r="Z20" i="40"/>
  <c r="K11" i="50" s="1"/>
  <c r="Y21" i="40"/>
  <c r="Z21" i="40"/>
  <c r="K12" i="50" s="1"/>
  <c r="Y22" i="40"/>
  <c r="Z22" i="40"/>
  <c r="K13" i="50" s="1"/>
  <c r="Y23" i="40"/>
  <c r="Z23" i="40"/>
  <c r="K14" i="50" s="1"/>
  <c r="Y24" i="40"/>
  <c r="Z24" i="40"/>
  <c r="K15" i="50" s="1"/>
  <c r="Y25" i="40"/>
  <c r="Z25" i="40"/>
  <c r="K16" i="50" s="1"/>
  <c r="Y26" i="40"/>
  <c r="Z26" i="40"/>
  <c r="K17" i="50" s="1"/>
  <c r="Y27" i="40"/>
  <c r="Z27" i="40"/>
  <c r="K18" i="50" s="1"/>
  <c r="Y28" i="40"/>
  <c r="Z28" i="40"/>
  <c r="K19" i="50" s="1"/>
  <c r="Y29" i="40"/>
  <c r="Z29" i="40"/>
  <c r="K20" i="50" s="1"/>
  <c r="W14" i="40"/>
  <c r="X14" i="40"/>
  <c r="W15" i="40"/>
  <c r="X15" i="40"/>
  <c r="W16" i="40"/>
  <c r="X16" i="40"/>
  <c r="W17" i="40"/>
  <c r="X17" i="40"/>
  <c r="W18" i="40"/>
  <c r="X18" i="40"/>
  <c r="W19" i="40"/>
  <c r="X19" i="40"/>
  <c r="W20" i="40"/>
  <c r="X20" i="40"/>
  <c r="W21" i="40"/>
  <c r="X21" i="40"/>
  <c r="W22" i="40"/>
  <c r="X22" i="40"/>
  <c r="W23" i="40"/>
  <c r="X23" i="40"/>
  <c r="W24" i="40"/>
  <c r="X24" i="40"/>
  <c r="W25" i="40"/>
  <c r="X25" i="40"/>
  <c r="W26" i="40"/>
  <c r="X26" i="40"/>
  <c r="W27" i="40"/>
  <c r="X27" i="40"/>
  <c r="W28" i="40"/>
  <c r="X28" i="40"/>
  <c r="W29" i="40"/>
  <c r="X29" i="40"/>
  <c r="B27" i="40"/>
  <c r="I18" i="50" s="1"/>
  <c r="C27" i="40"/>
  <c r="J18" i="50" s="1"/>
  <c r="D27" i="40"/>
  <c r="E27" i="40"/>
  <c r="F27" i="40"/>
  <c r="G27" i="40"/>
  <c r="H27" i="40"/>
  <c r="I27" i="40"/>
  <c r="J27" i="40"/>
  <c r="K27" i="40"/>
  <c r="L27" i="40"/>
  <c r="M27" i="40"/>
  <c r="N27" i="40"/>
  <c r="O27" i="40"/>
  <c r="P27" i="40"/>
  <c r="Q27" i="40"/>
  <c r="R27" i="40"/>
  <c r="S27" i="40"/>
  <c r="T27" i="40"/>
  <c r="U27" i="40"/>
  <c r="V27" i="40"/>
  <c r="B28" i="40"/>
  <c r="I19" i="50" s="1"/>
  <c r="C28" i="40"/>
  <c r="J19" i="50" s="1"/>
  <c r="D28" i="40"/>
  <c r="E28" i="40"/>
  <c r="F28" i="40"/>
  <c r="G28" i="40"/>
  <c r="H28" i="40"/>
  <c r="I28" i="40"/>
  <c r="J28" i="40"/>
  <c r="K28" i="40"/>
  <c r="L28" i="40"/>
  <c r="M28" i="40"/>
  <c r="N28" i="40"/>
  <c r="O28" i="40"/>
  <c r="P28" i="40"/>
  <c r="Q28" i="40"/>
  <c r="R28" i="40"/>
  <c r="S28" i="40"/>
  <c r="T28" i="40"/>
  <c r="U28" i="40"/>
  <c r="V28" i="40"/>
  <c r="B29" i="40"/>
  <c r="I20" i="50" s="1"/>
  <c r="C29" i="40"/>
  <c r="J20" i="50" s="1"/>
  <c r="D29" i="40"/>
  <c r="E29" i="40"/>
  <c r="F29" i="40"/>
  <c r="G29" i="40"/>
  <c r="H29" i="40"/>
  <c r="I29" i="40"/>
  <c r="J29" i="40"/>
  <c r="K29" i="40"/>
  <c r="L29" i="40"/>
  <c r="M29" i="40"/>
  <c r="N29" i="40"/>
  <c r="O29" i="40"/>
  <c r="P29" i="40"/>
  <c r="Q29" i="40"/>
  <c r="R29" i="40"/>
  <c r="S29" i="40"/>
  <c r="T29" i="40"/>
  <c r="U29" i="40"/>
  <c r="V29" i="40"/>
  <c r="B14" i="40"/>
  <c r="I5" i="50" s="1"/>
  <c r="C14" i="40"/>
  <c r="J5" i="50" s="1"/>
  <c r="D14" i="40"/>
  <c r="E14" i="40"/>
  <c r="F14" i="40"/>
  <c r="G14" i="40"/>
  <c r="H14" i="40"/>
  <c r="I14" i="40"/>
  <c r="J14" i="40"/>
  <c r="K14" i="40"/>
  <c r="L14" i="40"/>
  <c r="M14" i="40"/>
  <c r="N14" i="40"/>
  <c r="O14" i="40"/>
  <c r="P14" i="40"/>
  <c r="Q14" i="40"/>
  <c r="R14" i="40"/>
  <c r="S14" i="40"/>
  <c r="T14" i="40"/>
  <c r="U14" i="40"/>
  <c r="V14" i="40"/>
  <c r="B15" i="40"/>
  <c r="I6" i="50" s="1"/>
  <c r="C15" i="40"/>
  <c r="J6" i="50" s="1"/>
  <c r="D15" i="40"/>
  <c r="E15" i="40"/>
  <c r="F15" i="40"/>
  <c r="G15" i="40"/>
  <c r="H15" i="40"/>
  <c r="I15" i="40"/>
  <c r="J15" i="40"/>
  <c r="K15" i="40"/>
  <c r="L15" i="40"/>
  <c r="M15" i="40"/>
  <c r="N15" i="40"/>
  <c r="O15" i="40"/>
  <c r="P15" i="40"/>
  <c r="Q15" i="40"/>
  <c r="R15" i="40"/>
  <c r="S15" i="40"/>
  <c r="T15" i="40"/>
  <c r="U15" i="40"/>
  <c r="V15" i="40"/>
  <c r="B16" i="40"/>
  <c r="I7" i="50" s="1"/>
  <c r="C16" i="40"/>
  <c r="J7" i="50" s="1"/>
  <c r="D16" i="40"/>
  <c r="E16" i="40"/>
  <c r="F16" i="40"/>
  <c r="G16" i="40"/>
  <c r="H16" i="40"/>
  <c r="I16" i="40"/>
  <c r="J16" i="40"/>
  <c r="K16" i="40"/>
  <c r="L16" i="40"/>
  <c r="M16" i="40"/>
  <c r="N16" i="40"/>
  <c r="O16" i="40"/>
  <c r="P16" i="40"/>
  <c r="Q16" i="40"/>
  <c r="R16" i="40"/>
  <c r="S16" i="40"/>
  <c r="T16" i="40"/>
  <c r="U16" i="40"/>
  <c r="V16" i="40"/>
  <c r="B17" i="40"/>
  <c r="I8" i="50" s="1"/>
  <c r="C17" i="40"/>
  <c r="J8" i="50" s="1"/>
  <c r="D17" i="40"/>
  <c r="E17" i="40"/>
  <c r="F17" i="40"/>
  <c r="G17" i="40"/>
  <c r="H17" i="40"/>
  <c r="I17" i="40"/>
  <c r="J17" i="40"/>
  <c r="K17" i="40"/>
  <c r="L17" i="40"/>
  <c r="M17" i="40"/>
  <c r="N17" i="40"/>
  <c r="O17" i="40"/>
  <c r="P17" i="40"/>
  <c r="Q17" i="40"/>
  <c r="R17" i="40"/>
  <c r="S17" i="40"/>
  <c r="T17" i="40"/>
  <c r="U17" i="40"/>
  <c r="V17" i="40"/>
  <c r="B18" i="40"/>
  <c r="I9" i="50" s="1"/>
  <c r="C18" i="40"/>
  <c r="J9" i="50" s="1"/>
  <c r="D18" i="40"/>
  <c r="E18" i="40"/>
  <c r="F18" i="40"/>
  <c r="G18" i="40"/>
  <c r="H18" i="40"/>
  <c r="I18" i="40"/>
  <c r="J18" i="40"/>
  <c r="K18" i="40"/>
  <c r="L18" i="40"/>
  <c r="M18" i="40"/>
  <c r="N18" i="40"/>
  <c r="O18" i="40"/>
  <c r="P18" i="40"/>
  <c r="Q18" i="40"/>
  <c r="R18" i="40"/>
  <c r="S18" i="40"/>
  <c r="T18" i="40"/>
  <c r="U18" i="40"/>
  <c r="V18" i="40"/>
  <c r="B19" i="40"/>
  <c r="I10" i="50" s="1"/>
  <c r="C19" i="40"/>
  <c r="J10" i="50" s="1"/>
  <c r="D19" i="40"/>
  <c r="E19" i="40"/>
  <c r="F19" i="40"/>
  <c r="G19" i="40"/>
  <c r="H19" i="40"/>
  <c r="I19" i="40"/>
  <c r="J19" i="40"/>
  <c r="K19" i="40"/>
  <c r="L19" i="40"/>
  <c r="M19" i="40"/>
  <c r="N19" i="40"/>
  <c r="O19" i="40"/>
  <c r="P19" i="40"/>
  <c r="Q19" i="40"/>
  <c r="R19" i="40"/>
  <c r="S19" i="40"/>
  <c r="T19" i="40"/>
  <c r="U19" i="40"/>
  <c r="V19" i="40"/>
  <c r="B20" i="40"/>
  <c r="I11" i="50" s="1"/>
  <c r="C20" i="40"/>
  <c r="J11" i="50" s="1"/>
  <c r="D20" i="40"/>
  <c r="E20" i="40"/>
  <c r="F20" i="40"/>
  <c r="G20" i="40"/>
  <c r="H20" i="40"/>
  <c r="I20" i="40"/>
  <c r="J20" i="40"/>
  <c r="K20" i="40"/>
  <c r="L20" i="40"/>
  <c r="M20" i="40"/>
  <c r="N20" i="40"/>
  <c r="O20" i="40"/>
  <c r="P20" i="40"/>
  <c r="Q20" i="40"/>
  <c r="R20" i="40"/>
  <c r="S20" i="40"/>
  <c r="T20" i="40"/>
  <c r="U20" i="40"/>
  <c r="V20" i="40"/>
  <c r="B21" i="40"/>
  <c r="I12" i="50" s="1"/>
  <c r="C21" i="40"/>
  <c r="J12" i="50" s="1"/>
  <c r="D21" i="40"/>
  <c r="E21" i="40"/>
  <c r="F21" i="40"/>
  <c r="G21" i="40"/>
  <c r="H21" i="40"/>
  <c r="I21" i="40"/>
  <c r="J21" i="40"/>
  <c r="K21" i="40"/>
  <c r="L21" i="40"/>
  <c r="M21" i="40"/>
  <c r="N21" i="40"/>
  <c r="O21" i="40"/>
  <c r="P21" i="40"/>
  <c r="Q21" i="40"/>
  <c r="R21" i="40"/>
  <c r="S21" i="40"/>
  <c r="T21" i="40"/>
  <c r="U21" i="40"/>
  <c r="V21" i="40"/>
  <c r="B22" i="40"/>
  <c r="I13" i="50" s="1"/>
  <c r="C22" i="40"/>
  <c r="J13" i="50" s="1"/>
  <c r="D22" i="40"/>
  <c r="E22" i="40"/>
  <c r="F22" i="40"/>
  <c r="G22" i="40"/>
  <c r="H22" i="40"/>
  <c r="I22" i="40"/>
  <c r="J22" i="40"/>
  <c r="K22" i="40"/>
  <c r="L22" i="40"/>
  <c r="M22" i="40"/>
  <c r="N22" i="40"/>
  <c r="O22" i="40"/>
  <c r="P22" i="40"/>
  <c r="Q22" i="40"/>
  <c r="R22" i="40"/>
  <c r="S22" i="40"/>
  <c r="T22" i="40"/>
  <c r="U22" i="40"/>
  <c r="V22" i="40"/>
  <c r="B23" i="40"/>
  <c r="I14" i="50" s="1"/>
  <c r="C23" i="40"/>
  <c r="J14" i="50" s="1"/>
  <c r="D23" i="40"/>
  <c r="E23" i="40"/>
  <c r="F23" i="40"/>
  <c r="G23" i="40"/>
  <c r="H23" i="40"/>
  <c r="I23" i="40"/>
  <c r="J23" i="40"/>
  <c r="K23" i="40"/>
  <c r="L23" i="40"/>
  <c r="M23" i="40"/>
  <c r="N23" i="40"/>
  <c r="O23" i="40"/>
  <c r="P23" i="40"/>
  <c r="Q23" i="40"/>
  <c r="R23" i="40"/>
  <c r="S23" i="40"/>
  <c r="T23" i="40"/>
  <c r="U23" i="40"/>
  <c r="V23" i="40"/>
  <c r="B24" i="40"/>
  <c r="I15" i="50" s="1"/>
  <c r="C24" i="40"/>
  <c r="J15" i="50" s="1"/>
  <c r="D24" i="40"/>
  <c r="E24" i="40"/>
  <c r="F24" i="40"/>
  <c r="G24" i="40"/>
  <c r="H24" i="40"/>
  <c r="I24" i="40"/>
  <c r="J24" i="40"/>
  <c r="K24" i="40"/>
  <c r="L24" i="40"/>
  <c r="M24" i="40"/>
  <c r="N24" i="40"/>
  <c r="O24" i="40"/>
  <c r="P24" i="40"/>
  <c r="Q24" i="40"/>
  <c r="R24" i="40"/>
  <c r="S24" i="40"/>
  <c r="T24" i="40"/>
  <c r="U24" i="40"/>
  <c r="V24" i="40"/>
  <c r="B25" i="40"/>
  <c r="I16" i="50" s="1"/>
  <c r="C25" i="40"/>
  <c r="J16" i="50" s="1"/>
  <c r="D25" i="40"/>
  <c r="E25" i="40"/>
  <c r="F25" i="40"/>
  <c r="G25" i="40"/>
  <c r="H25" i="40"/>
  <c r="I25" i="40"/>
  <c r="J25" i="40"/>
  <c r="K25" i="40"/>
  <c r="L25" i="40"/>
  <c r="M25" i="40"/>
  <c r="N25" i="40"/>
  <c r="O25" i="40"/>
  <c r="P25" i="40"/>
  <c r="Q25" i="40"/>
  <c r="R25" i="40"/>
  <c r="S25" i="40"/>
  <c r="T25" i="40"/>
  <c r="U25" i="40"/>
  <c r="V25" i="40"/>
  <c r="B26" i="40"/>
  <c r="I17" i="50" s="1"/>
  <c r="C26" i="40"/>
  <c r="J17" i="50" s="1"/>
  <c r="D26" i="40"/>
  <c r="E26" i="40"/>
  <c r="F26" i="40"/>
  <c r="G26" i="40"/>
  <c r="H26" i="40"/>
  <c r="I26" i="40"/>
  <c r="J26" i="40"/>
  <c r="K26" i="40"/>
  <c r="L26" i="40"/>
  <c r="M26" i="40"/>
  <c r="N26" i="40"/>
  <c r="O26" i="40"/>
  <c r="P26" i="40"/>
  <c r="Q26" i="40"/>
  <c r="R26" i="40"/>
  <c r="S26" i="40"/>
  <c r="T26" i="40"/>
  <c r="U26" i="40"/>
  <c r="V26" i="40"/>
  <c r="J4" i="50" l="1"/>
  <c r="C30" i="40"/>
  <c r="J21" i="50" s="1"/>
  <c r="AI59" i="47"/>
  <c r="AD223" i="42"/>
  <c r="AL15" i="42"/>
  <c r="N25" i="50" s="1"/>
  <c r="AM27" i="42"/>
  <c r="AM16" i="42"/>
  <c r="AM20" i="42"/>
  <c r="AM24" i="42"/>
  <c r="AM17" i="42"/>
  <c r="AM21" i="42"/>
  <c r="AM25" i="42"/>
  <c r="AM18" i="42"/>
  <c r="AM22" i="42"/>
  <c r="AM26" i="42"/>
  <c r="AM15" i="42"/>
  <c r="AM19" i="42"/>
  <c r="AM23" i="42"/>
  <c r="AL27" i="42"/>
  <c r="N37" i="50" s="1"/>
  <c r="F223" i="42"/>
  <c r="AH15" i="42" s="1"/>
  <c r="J25" i="50" s="1"/>
  <c r="AL16" i="42"/>
  <c r="N26" i="50" s="1"/>
  <c r="AL20" i="42"/>
  <c r="N30" i="50" s="1"/>
  <c r="AL24" i="42"/>
  <c r="N34" i="50" s="1"/>
  <c r="Z223" i="42"/>
  <c r="V223" i="42"/>
  <c r="AH19" i="42" s="1"/>
  <c r="J29" i="50" s="1"/>
  <c r="R223" i="42"/>
  <c r="AH18" i="42" s="1"/>
  <c r="J28" i="50" s="1"/>
  <c r="AL17" i="42"/>
  <c r="N27" i="50" s="1"/>
  <c r="AL21" i="42"/>
  <c r="N31" i="50" s="1"/>
  <c r="AL25" i="42"/>
  <c r="N35" i="50" s="1"/>
  <c r="J223" i="42"/>
  <c r="AH16" i="42" s="1"/>
  <c r="J26" i="50" s="1"/>
  <c r="AB223" i="42"/>
  <c r="X223" i="42"/>
  <c r="AJ19" i="42" s="1"/>
  <c r="L29" i="50" s="1"/>
  <c r="T223" i="42"/>
  <c r="AJ18" i="42" s="1"/>
  <c r="L28" i="50" s="1"/>
  <c r="P223" i="42"/>
  <c r="AJ17" i="42" s="1"/>
  <c r="L27" i="50" s="1"/>
  <c r="L223" i="42"/>
  <c r="AJ16" i="42" s="1"/>
  <c r="L26" i="50" s="1"/>
  <c r="H223" i="42"/>
  <c r="AJ15" i="42" s="1"/>
  <c r="L25" i="50" s="1"/>
  <c r="AL18" i="42"/>
  <c r="N28" i="50" s="1"/>
  <c r="AL22" i="42"/>
  <c r="N32" i="50" s="1"/>
  <c r="AL26" i="42"/>
  <c r="N36" i="50" s="1"/>
  <c r="AL19" i="42"/>
  <c r="N29" i="50" s="1"/>
  <c r="AL23" i="42"/>
  <c r="N33" i="50" s="1"/>
  <c r="AC223" i="42"/>
  <c r="Y223" i="42"/>
  <c r="AK19" i="42" s="1"/>
  <c r="M29" i="50" s="1"/>
  <c r="U223" i="42"/>
  <c r="AK18" i="42" s="1"/>
  <c r="M28" i="50" s="1"/>
  <c r="Q223" i="42"/>
  <c r="AK17" i="42" s="1"/>
  <c r="M27" i="50" s="1"/>
  <c r="M223" i="42"/>
  <c r="AK16" i="42" s="1"/>
  <c r="M26" i="50" s="1"/>
  <c r="I223" i="42"/>
  <c r="AK15" i="42" s="1"/>
  <c r="M25" i="50" s="1"/>
  <c r="AA223" i="42"/>
  <c r="W223" i="42"/>
  <c r="AI19" i="42" s="1"/>
  <c r="K29" i="50" s="1"/>
  <c r="S223" i="42"/>
  <c r="AI18" i="42" s="1"/>
  <c r="K28" i="50" s="1"/>
  <c r="O223" i="42"/>
  <c r="AI17" i="42" s="1"/>
  <c r="K27" i="50" s="1"/>
  <c r="K223" i="42"/>
  <c r="AI16" i="42" s="1"/>
  <c r="K26" i="50" s="1"/>
  <c r="G223" i="42"/>
  <c r="AI15" i="42" s="1"/>
  <c r="K25" i="50" s="1"/>
  <c r="N223" i="42"/>
  <c r="AH17" i="42" s="1"/>
  <c r="J27" i="50" s="1"/>
  <c r="AA30" i="40"/>
  <c r="L21" i="50" s="1"/>
  <c r="W30" i="40"/>
  <c r="Y30" i="40"/>
  <c r="U30" i="40"/>
  <c r="Q30" i="40"/>
  <c r="M30" i="40"/>
  <c r="I30" i="40"/>
  <c r="AB30" i="40"/>
  <c r="M21" i="50" s="1"/>
  <c r="X30" i="40"/>
  <c r="T30" i="40"/>
  <c r="P30" i="40"/>
  <c r="L30" i="40"/>
  <c r="H30" i="40"/>
  <c r="AC30" i="40"/>
  <c r="N21" i="50" s="1"/>
  <c r="S30" i="40"/>
  <c r="O30" i="40"/>
  <c r="K30" i="40"/>
  <c r="G30" i="40"/>
  <c r="Z30" i="40"/>
  <c r="K21" i="50" s="1"/>
  <c r="V30" i="40"/>
  <c r="R30" i="40"/>
  <c r="N30" i="40"/>
  <c r="J30" i="40"/>
  <c r="F30" i="40"/>
  <c r="B15" i="41"/>
  <c r="C15" i="41"/>
  <c r="D15" i="41"/>
  <c r="E15" i="41"/>
  <c r="F15" i="41"/>
  <c r="G15" i="41"/>
  <c r="H15" i="41"/>
  <c r="I15" i="41"/>
  <c r="J15" i="41"/>
  <c r="K15" i="41"/>
  <c r="L15" i="41"/>
  <c r="M15" i="41"/>
  <c r="N15" i="41"/>
  <c r="O15" i="41"/>
  <c r="P15" i="41"/>
  <c r="Q15" i="41"/>
  <c r="B16" i="41"/>
  <c r="C16" i="41"/>
  <c r="D16" i="41"/>
  <c r="E16" i="41"/>
  <c r="F16" i="41"/>
  <c r="G16" i="41"/>
  <c r="H16" i="41"/>
  <c r="I16" i="41"/>
  <c r="J16" i="41"/>
  <c r="K16" i="41"/>
  <c r="L16" i="41"/>
  <c r="M16" i="41"/>
  <c r="N16" i="41"/>
  <c r="O16" i="41"/>
  <c r="P16" i="41"/>
  <c r="Q16" i="41"/>
  <c r="B17" i="41"/>
  <c r="C17" i="41"/>
  <c r="D17" i="41"/>
  <c r="E17" i="41"/>
  <c r="F17" i="41"/>
  <c r="G17" i="41"/>
  <c r="H17" i="41"/>
  <c r="I17" i="41"/>
  <c r="J17" i="41"/>
  <c r="K17" i="41"/>
  <c r="L17" i="41"/>
  <c r="M17" i="41"/>
  <c r="N17" i="41"/>
  <c r="O17" i="41"/>
  <c r="P17" i="41"/>
  <c r="Q17" i="41"/>
  <c r="B18" i="41"/>
  <c r="C18" i="41"/>
  <c r="D18" i="41"/>
  <c r="E18" i="41"/>
  <c r="F18" i="41"/>
  <c r="G18" i="41"/>
  <c r="H18" i="41"/>
  <c r="I18" i="41"/>
  <c r="J18" i="41"/>
  <c r="K18" i="41"/>
  <c r="L18" i="41"/>
  <c r="M18" i="41"/>
  <c r="N18" i="41"/>
  <c r="O18" i="41"/>
  <c r="P18" i="41"/>
  <c r="Q18" i="41"/>
  <c r="B19" i="41"/>
  <c r="C19" i="41"/>
  <c r="D19" i="41"/>
  <c r="E19" i="41"/>
  <c r="F19" i="41"/>
  <c r="G19" i="41"/>
  <c r="H19" i="41"/>
  <c r="I19" i="41"/>
  <c r="J19" i="41"/>
  <c r="K19" i="41"/>
  <c r="L19" i="41"/>
  <c r="M19" i="41"/>
  <c r="N19" i="41"/>
  <c r="O19" i="41"/>
  <c r="P19" i="41"/>
  <c r="Q19" i="41"/>
  <c r="B20" i="41"/>
  <c r="C20" i="41"/>
  <c r="D20" i="41"/>
  <c r="E20" i="41"/>
  <c r="F20" i="41"/>
  <c r="G20" i="41"/>
  <c r="H20" i="41"/>
  <c r="I20" i="41"/>
  <c r="J20" i="41"/>
  <c r="K20" i="41"/>
  <c r="L20" i="41"/>
  <c r="M20" i="41"/>
  <c r="N20" i="41"/>
  <c r="O20" i="41"/>
  <c r="P20" i="41"/>
  <c r="Q20" i="41"/>
  <c r="B21" i="41"/>
  <c r="C21" i="41"/>
  <c r="D21" i="41"/>
  <c r="E21" i="41"/>
  <c r="F21" i="41"/>
  <c r="G21" i="41"/>
  <c r="H21" i="41"/>
  <c r="I21" i="41"/>
  <c r="J21" i="41"/>
  <c r="K21" i="41"/>
  <c r="L21" i="41"/>
  <c r="M21" i="41"/>
  <c r="N21" i="41"/>
  <c r="O21" i="41"/>
  <c r="P21" i="41"/>
  <c r="Q21" i="41"/>
  <c r="B22" i="41"/>
  <c r="C22" i="41"/>
  <c r="D22" i="41"/>
  <c r="E22" i="41"/>
  <c r="F22" i="41"/>
  <c r="G22" i="41"/>
  <c r="H22" i="41"/>
  <c r="I22" i="41"/>
  <c r="J22" i="41"/>
  <c r="K22" i="41"/>
  <c r="L22" i="41"/>
  <c r="M22" i="41"/>
  <c r="N22" i="41"/>
  <c r="O22" i="41"/>
  <c r="P22" i="41"/>
  <c r="Q22" i="41"/>
  <c r="B23" i="41"/>
  <c r="C23" i="41"/>
  <c r="D23" i="41"/>
  <c r="E23" i="41"/>
  <c r="F23" i="41"/>
  <c r="G23" i="41"/>
  <c r="H23" i="41"/>
  <c r="I23" i="41"/>
  <c r="J23" i="41"/>
  <c r="K23" i="41"/>
  <c r="L23" i="41"/>
  <c r="M23" i="41"/>
  <c r="N23" i="41"/>
  <c r="O23" i="41"/>
  <c r="P23" i="41"/>
  <c r="Q23" i="41"/>
  <c r="B24" i="41"/>
  <c r="C24" i="41"/>
  <c r="D24" i="41"/>
  <c r="E24" i="41"/>
  <c r="F24" i="41"/>
  <c r="G24" i="41"/>
  <c r="H24" i="41"/>
  <c r="I24" i="41"/>
  <c r="J24" i="41"/>
  <c r="K24" i="41"/>
  <c r="L24" i="41"/>
  <c r="M24" i="41"/>
  <c r="N24" i="41"/>
  <c r="O24" i="41"/>
  <c r="P24" i="41"/>
  <c r="Q24" i="41"/>
  <c r="B25" i="41"/>
  <c r="C25" i="41"/>
  <c r="D25" i="41"/>
  <c r="E25" i="41"/>
  <c r="F25" i="41"/>
  <c r="G25" i="41"/>
  <c r="H25" i="41"/>
  <c r="I25" i="41"/>
  <c r="J25" i="41"/>
  <c r="K25" i="41"/>
  <c r="L25" i="41"/>
  <c r="M25" i="41"/>
  <c r="N25" i="41"/>
  <c r="O25" i="41"/>
  <c r="P25" i="41"/>
  <c r="Q25" i="41"/>
  <c r="B26" i="41"/>
  <c r="C26" i="41"/>
  <c r="D26" i="41"/>
  <c r="E26" i="41"/>
  <c r="F26" i="41"/>
  <c r="G26" i="41"/>
  <c r="H26" i="41"/>
  <c r="I26" i="41"/>
  <c r="J26" i="41"/>
  <c r="K26" i="41"/>
  <c r="L26" i="41"/>
  <c r="M26" i="41"/>
  <c r="N26" i="41"/>
  <c r="O26" i="41"/>
  <c r="P26" i="41"/>
  <c r="Q26" i="41"/>
  <c r="B27" i="41"/>
  <c r="C27" i="41"/>
  <c r="D27" i="41"/>
  <c r="E27" i="41"/>
  <c r="F27" i="41"/>
  <c r="G27" i="41"/>
  <c r="H27" i="41"/>
  <c r="I27" i="41"/>
  <c r="J27" i="41"/>
  <c r="K27" i="41"/>
  <c r="L27" i="41"/>
  <c r="M27" i="41"/>
  <c r="N27" i="41"/>
  <c r="O27" i="41"/>
  <c r="P27" i="41"/>
  <c r="Q27" i="41"/>
  <c r="B28" i="41"/>
  <c r="C28" i="41"/>
  <c r="D28" i="41"/>
  <c r="E28" i="41"/>
  <c r="F28" i="41"/>
  <c r="G28" i="41"/>
  <c r="H28" i="41"/>
  <c r="I28" i="41"/>
  <c r="J28" i="41"/>
  <c r="K28" i="41"/>
  <c r="L28" i="41"/>
  <c r="M28" i="41"/>
  <c r="N28" i="41"/>
  <c r="O28" i="41"/>
  <c r="P28" i="41"/>
  <c r="Q28" i="41"/>
  <c r="B29" i="41"/>
  <c r="C29" i="41"/>
  <c r="D29" i="41"/>
  <c r="E29" i="41"/>
  <c r="F29" i="41"/>
  <c r="G29" i="41"/>
  <c r="H29" i="41"/>
  <c r="I29" i="41"/>
  <c r="J29" i="41"/>
  <c r="K29" i="41"/>
  <c r="L29" i="41"/>
  <c r="M29" i="41"/>
  <c r="N29" i="41"/>
  <c r="O29" i="41"/>
  <c r="P29" i="41"/>
  <c r="Q29" i="41"/>
  <c r="B30" i="41"/>
  <c r="C30" i="41"/>
  <c r="D30" i="41"/>
  <c r="E30" i="41"/>
  <c r="F30" i="41"/>
  <c r="G30" i="41"/>
  <c r="H30" i="41"/>
  <c r="I30" i="41"/>
  <c r="J30" i="41"/>
  <c r="K30" i="41"/>
  <c r="L30" i="41"/>
  <c r="M30" i="41"/>
  <c r="N30" i="41"/>
  <c r="O30" i="41"/>
  <c r="P30" i="41"/>
  <c r="Q30" i="41"/>
  <c r="B31" i="41"/>
  <c r="C31" i="41"/>
  <c r="D31" i="41"/>
  <c r="E31" i="41"/>
  <c r="F31" i="41"/>
  <c r="G31" i="41"/>
  <c r="H31" i="41"/>
  <c r="I31" i="41"/>
  <c r="J31" i="41"/>
  <c r="K31" i="41"/>
  <c r="L31" i="41"/>
  <c r="M31" i="41"/>
  <c r="N31" i="41"/>
  <c r="O31" i="41"/>
  <c r="P31" i="41"/>
  <c r="Q31" i="41"/>
  <c r="B32" i="41"/>
  <c r="C32" i="41"/>
  <c r="D32" i="41"/>
  <c r="E32" i="41"/>
  <c r="F32" i="41"/>
  <c r="G32" i="41"/>
  <c r="H32" i="41"/>
  <c r="I32" i="41"/>
  <c r="J32" i="41"/>
  <c r="K32" i="41"/>
  <c r="L32" i="41"/>
  <c r="M32" i="41"/>
  <c r="N32" i="41"/>
  <c r="O32" i="41"/>
  <c r="P32" i="41"/>
  <c r="Q32" i="41"/>
  <c r="B33" i="41"/>
  <c r="C33" i="41"/>
  <c r="D33" i="41"/>
  <c r="E33" i="41"/>
  <c r="F33" i="41"/>
  <c r="G33" i="41"/>
  <c r="H33" i="41"/>
  <c r="I33" i="41"/>
  <c r="J33" i="41"/>
  <c r="K33" i="41"/>
  <c r="L33" i="41"/>
  <c r="M33" i="41"/>
  <c r="N33" i="41"/>
  <c r="O33" i="41"/>
  <c r="P33" i="41"/>
  <c r="Q33" i="41"/>
  <c r="B34" i="41"/>
  <c r="C34" i="41"/>
  <c r="D34" i="41"/>
  <c r="E34" i="41"/>
  <c r="F34" i="41"/>
  <c r="G34" i="41"/>
  <c r="H34" i="41"/>
  <c r="I34" i="41"/>
  <c r="J34" i="41"/>
  <c r="K34" i="41"/>
  <c r="L34" i="41"/>
  <c r="M34" i="41"/>
  <c r="N34" i="41"/>
  <c r="O34" i="41"/>
  <c r="P34" i="41"/>
  <c r="Q34" i="41"/>
  <c r="B35" i="41"/>
  <c r="C35" i="41"/>
  <c r="D35" i="41"/>
  <c r="E35" i="41"/>
  <c r="F35" i="41"/>
  <c r="G35" i="41"/>
  <c r="H35" i="41"/>
  <c r="I35" i="41"/>
  <c r="J35" i="41"/>
  <c r="K35" i="41"/>
  <c r="L35" i="41"/>
  <c r="M35" i="41"/>
  <c r="N35" i="41"/>
  <c r="O35" i="41"/>
  <c r="P35" i="41"/>
  <c r="Q35" i="41"/>
  <c r="B36" i="41"/>
  <c r="C36" i="41"/>
  <c r="D36" i="41"/>
  <c r="E36" i="41"/>
  <c r="F36" i="41"/>
  <c r="G36" i="41"/>
  <c r="H36" i="41"/>
  <c r="I36" i="41"/>
  <c r="J36" i="41"/>
  <c r="K36" i="41"/>
  <c r="L36" i="41"/>
  <c r="M36" i="41"/>
  <c r="N36" i="41"/>
  <c r="O36" i="41"/>
  <c r="P36" i="41"/>
  <c r="Q36" i="41"/>
  <c r="B37" i="41"/>
  <c r="C37" i="41"/>
  <c r="D37" i="41"/>
  <c r="E37" i="41"/>
  <c r="F37" i="41"/>
  <c r="G37" i="41"/>
  <c r="H37" i="41"/>
  <c r="I37" i="41"/>
  <c r="J37" i="41"/>
  <c r="K37" i="41"/>
  <c r="L37" i="41"/>
  <c r="M37" i="41"/>
  <c r="N37" i="41"/>
  <c r="O37" i="41"/>
  <c r="P37" i="41"/>
  <c r="Q37" i="41"/>
  <c r="B38" i="41"/>
  <c r="C38" i="41"/>
  <c r="D38" i="41"/>
  <c r="E38" i="41"/>
  <c r="F38" i="41"/>
  <c r="G38" i="41"/>
  <c r="H38" i="41"/>
  <c r="I38" i="41"/>
  <c r="J38" i="41"/>
  <c r="K38" i="41"/>
  <c r="L38" i="41"/>
  <c r="M38" i="41"/>
  <c r="N38" i="41"/>
  <c r="O38" i="41"/>
  <c r="P38" i="41"/>
  <c r="Q38" i="41"/>
  <c r="B39" i="41"/>
  <c r="C39" i="41"/>
  <c r="D39" i="41"/>
  <c r="E39" i="41"/>
  <c r="F39" i="41"/>
  <c r="G39" i="41"/>
  <c r="H39" i="41"/>
  <c r="I39" i="41"/>
  <c r="J39" i="41"/>
  <c r="K39" i="41"/>
  <c r="L39" i="41"/>
  <c r="M39" i="41"/>
  <c r="N39" i="41"/>
  <c r="O39" i="41"/>
  <c r="P39" i="41"/>
  <c r="Q39" i="41"/>
  <c r="B40" i="41"/>
  <c r="C40" i="41"/>
  <c r="D40" i="41"/>
  <c r="E40" i="41"/>
  <c r="F40" i="41"/>
  <c r="G40" i="41"/>
  <c r="H40" i="41"/>
  <c r="I40" i="41"/>
  <c r="J40" i="41"/>
  <c r="K40" i="41"/>
  <c r="L40" i="41"/>
  <c r="M40" i="41"/>
  <c r="N40" i="41"/>
  <c r="O40" i="41"/>
  <c r="P40" i="41"/>
  <c r="Q40" i="41"/>
  <c r="B41" i="41"/>
  <c r="C41" i="41"/>
  <c r="D41" i="41"/>
  <c r="E41" i="41"/>
  <c r="F41" i="41"/>
  <c r="G41" i="41"/>
  <c r="H41" i="41"/>
  <c r="I41" i="41"/>
  <c r="J41" i="41"/>
  <c r="K41" i="41"/>
  <c r="L41" i="41"/>
  <c r="M41" i="41"/>
  <c r="N41" i="41"/>
  <c r="O41" i="41"/>
  <c r="P41" i="41"/>
  <c r="Q41" i="41"/>
  <c r="B42" i="41"/>
  <c r="C42" i="41"/>
  <c r="D42" i="41"/>
  <c r="E42" i="41"/>
  <c r="F42" i="41"/>
  <c r="G42" i="41"/>
  <c r="H42" i="41"/>
  <c r="I42" i="41"/>
  <c r="J42" i="41"/>
  <c r="K42" i="41"/>
  <c r="L42" i="41"/>
  <c r="M42" i="41"/>
  <c r="N42" i="41"/>
  <c r="O42" i="41"/>
  <c r="P42" i="41"/>
  <c r="Q42" i="41"/>
  <c r="B43" i="41"/>
  <c r="C43" i="41"/>
  <c r="D43" i="41"/>
  <c r="E43" i="41"/>
  <c r="F43" i="41"/>
  <c r="G43" i="41"/>
  <c r="H43" i="41"/>
  <c r="I43" i="41"/>
  <c r="J43" i="41"/>
  <c r="K43" i="41"/>
  <c r="L43" i="41"/>
  <c r="M43" i="41"/>
  <c r="N43" i="41"/>
  <c r="O43" i="41"/>
  <c r="P43" i="41"/>
  <c r="Q43" i="41"/>
  <c r="B44" i="41"/>
  <c r="C44" i="41"/>
  <c r="D44" i="41"/>
  <c r="E44" i="41"/>
  <c r="F44" i="41"/>
  <c r="G44" i="41"/>
  <c r="H44" i="41"/>
  <c r="I44" i="41"/>
  <c r="J44" i="41"/>
  <c r="K44" i="41"/>
  <c r="L44" i="41"/>
  <c r="M44" i="41"/>
  <c r="N44" i="41"/>
  <c r="O44" i="41"/>
  <c r="P44" i="41"/>
  <c r="Q44" i="41"/>
  <c r="B45" i="41"/>
  <c r="C45" i="41"/>
  <c r="D45" i="41"/>
  <c r="E45" i="41"/>
  <c r="F45" i="41"/>
  <c r="G45" i="41"/>
  <c r="H45" i="41"/>
  <c r="I45" i="41"/>
  <c r="J45" i="41"/>
  <c r="K45" i="41"/>
  <c r="L45" i="41"/>
  <c r="M45" i="41"/>
  <c r="N45" i="41"/>
  <c r="O45" i="41"/>
  <c r="P45" i="41"/>
  <c r="Q45" i="41"/>
  <c r="B46" i="41"/>
  <c r="C46" i="41"/>
  <c r="D46" i="41"/>
  <c r="E46" i="41"/>
  <c r="F46" i="41"/>
  <c r="G46" i="41"/>
  <c r="H46" i="41"/>
  <c r="I46" i="41"/>
  <c r="J46" i="41"/>
  <c r="K46" i="41"/>
  <c r="L46" i="41"/>
  <c r="M46" i="41"/>
  <c r="N46" i="41"/>
  <c r="O46" i="41"/>
  <c r="P46" i="41"/>
  <c r="Q46" i="41"/>
  <c r="B47" i="41"/>
  <c r="C47" i="41"/>
  <c r="D47" i="41"/>
  <c r="E47" i="41"/>
  <c r="F47" i="41"/>
  <c r="G47" i="41"/>
  <c r="H47" i="41"/>
  <c r="I47" i="41"/>
  <c r="J47" i="41"/>
  <c r="K47" i="41"/>
  <c r="L47" i="41"/>
  <c r="M47" i="41"/>
  <c r="N47" i="41"/>
  <c r="O47" i="41"/>
  <c r="P47" i="41"/>
  <c r="Q47" i="41"/>
  <c r="B48" i="41"/>
  <c r="C48" i="41"/>
  <c r="D48" i="41"/>
  <c r="E48" i="41"/>
  <c r="F48" i="41"/>
  <c r="G48" i="41"/>
  <c r="H48" i="41"/>
  <c r="I48" i="41"/>
  <c r="J48" i="41"/>
  <c r="K48" i="41"/>
  <c r="L48" i="41"/>
  <c r="M48" i="41"/>
  <c r="N48" i="41"/>
  <c r="O48" i="41"/>
  <c r="P48" i="41"/>
  <c r="Q48" i="41"/>
  <c r="B49" i="41"/>
  <c r="C49" i="41"/>
  <c r="D49" i="41"/>
  <c r="E49" i="41"/>
  <c r="F49" i="41"/>
  <c r="G49" i="41"/>
  <c r="H49" i="41"/>
  <c r="I49" i="41"/>
  <c r="J49" i="41"/>
  <c r="K49" i="41"/>
  <c r="L49" i="41"/>
  <c r="M49" i="41"/>
  <c r="N49" i="41"/>
  <c r="O49" i="41"/>
  <c r="P49" i="41"/>
  <c r="Q49" i="41"/>
  <c r="B50" i="41"/>
  <c r="C50" i="41"/>
  <c r="D50" i="41"/>
  <c r="E50" i="41"/>
  <c r="F50" i="41"/>
  <c r="G50" i="41"/>
  <c r="H50" i="41"/>
  <c r="I50" i="41"/>
  <c r="J50" i="41"/>
  <c r="K50" i="41"/>
  <c r="L50" i="41"/>
  <c r="M50" i="41"/>
  <c r="N50" i="41"/>
  <c r="O50" i="41"/>
  <c r="P50" i="41"/>
  <c r="Q50" i="41"/>
  <c r="B51" i="41"/>
  <c r="C51" i="41"/>
  <c r="D51" i="41"/>
  <c r="E51" i="41"/>
  <c r="F51" i="41"/>
  <c r="G51" i="41"/>
  <c r="H51" i="41"/>
  <c r="I51" i="41"/>
  <c r="J51" i="41"/>
  <c r="K51" i="41"/>
  <c r="L51" i="41"/>
  <c r="M51" i="41"/>
  <c r="N51" i="41"/>
  <c r="O51" i="41"/>
  <c r="P51" i="41"/>
  <c r="Q51" i="41"/>
  <c r="B52" i="41"/>
  <c r="C52" i="41"/>
  <c r="D52" i="41"/>
  <c r="E52" i="41"/>
  <c r="F52" i="41"/>
  <c r="G52" i="41"/>
  <c r="H52" i="41"/>
  <c r="I52" i="41"/>
  <c r="J52" i="41"/>
  <c r="K52" i="41"/>
  <c r="L52" i="41"/>
  <c r="M52" i="41"/>
  <c r="N52" i="41"/>
  <c r="O52" i="41"/>
  <c r="P52" i="41"/>
  <c r="Q52" i="41"/>
  <c r="B53" i="41"/>
  <c r="C53" i="41"/>
  <c r="D53" i="41"/>
  <c r="E53" i="41"/>
  <c r="F53" i="41"/>
  <c r="G53" i="41"/>
  <c r="H53" i="41"/>
  <c r="I53" i="41"/>
  <c r="J53" i="41"/>
  <c r="K53" i="41"/>
  <c r="L53" i="41"/>
  <c r="M53" i="41"/>
  <c r="N53" i="41"/>
  <c r="O53" i="41"/>
  <c r="P53" i="41"/>
  <c r="Q53" i="41"/>
  <c r="B54" i="41"/>
  <c r="C54" i="41"/>
  <c r="D54" i="41"/>
  <c r="E54" i="41"/>
  <c r="F54" i="41"/>
  <c r="G54" i="41"/>
  <c r="H54" i="41"/>
  <c r="I54" i="41"/>
  <c r="J54" i="41"/>
  <c r="K54" i="41"/>
  <c r="L54" i="41"/>
  <c r="M54" i="41"/>
  <c r="N54" i="41"/>
  <c r="O54" i="41"/>
  <c r="P54" i="41"/>
  <c r="Q54" i="41"/>
  <c r="B55" i="41"/>
  <c r="C55" i="41"/>
  <c r="D55" i="41"/>
  <c r="E55" i="41"/>
  <c r="F55" i="41"/>
  <c r="G55" i="41"/>
  <c r="H55" i="41"/>
  <c r="I55" i="41"/>
  <c r="J55" i="41"/>
  <c r="K55" i="41"/>
  <c r="L55" i="41"/>
  <c r="M55" i="41"/>
  <c r="N55" i="41"/>
  <c r="O55" i="41"/>
  <c r="P55" i="41"/>
  <c r="Q55" i="41"/>
  <c r="B56" i="41"/>
  <c r="C56" i="41"/>
  <c r="D56" i="41"/>
  <c r="E56" i="41"/>
  <c r="F56" i="41"/>
  <c r="G56" i="41"/>
  <c r="H56" i="41"/>
  <c r="I56" i="41"/>
  <c r="J56" i="41"/>
  <c r="K56" i="41"/>
  <c r="L56" i="41"/>
  <c r="M56" i="41"/>
  <c r="N56" i="41"/>
  <c r="O56" i="41"/>
  <c r="P56" i="41"/>
  <c r="Q56" i="41"/>
  <c r="B57" i="41"/>
  <c r="C57" i="41"/>
  <c r="D57" i="41"/>
  <c r="E57" i="41"/>
  <c r="F57" i="41"/>
  <c r="G57" i="41"/>
  <c r="H57" i="41"/>
  <c r="I57" i="41"/>
  <c r="J57" i="41"/>
  <c r="K57" i="41"/>
  <c r="L57" i="41"/>
  <c r="M57" i="41"/>
  <c r="N57" i="41"/>
  <c r="O57" i="41"/>
  <c r="P57" i="41"/>
  <c r="Q57" i="41"/>
  <c r="B58" i="41"/>
  <c r="C58" i="41"/>
  <c r="D58" i="41"/>
  <c r="E58" i="41"/>
  <c r="F58" i="41"/>
  <c r="G58" i="41"/>
  <c r="H58" i="41"/>
  <c r="I58" i="41"/>
  <c r="J58" i="41"/>
  <c r="K58" i="41"/>
  <c r="L58" i="41"/>
  <c r="M58" i="41"/>
  <c r="N58" i="41"/>
  <c r="O58" i="41"/>
  <c r="P58" i="41"/>
  <c r="Q58" i="41"/>
  <c r="B59" i="41"/>
  <c r="C59" i="41"/>
  <c r="D59" i="41"/>
  <c r="E59" i="41"/>
  <c r="F59" i="41"/>
  <c r="G59" i="41"/>
  <c r="H59" i="41"/>
  <c r="I59" i="41"/>
  <c r="J59" i="41"/>
  <c r="K59" i="41"/>
  <c r="L59" i="41"/>
  <c r="M59" i="41"/>
  <c r="N59" i="41"/>
  <c r="O59" i="41"/>
  <c r="P59" i="41"/>
  <c r="Q59" i="41"/>
  <c r="B60" i="41"/>
  <c r="C60" i="41"/>
  <c r="D60" i="41"/>
  <c r="E60" i="41"/>
  <c r="F60" i="41"/>
  <c r="G60" i="41"/>
  <c r="H60" i="41"/>
  <c r="I60" i="41"/>
  <c r="J60" i="41"/>
  <c r="K60" i="41"/>
  <c r="L60" i="41"/>
  <c r="M60" i="41"/>
  <c r="N60" i="41"/>
  <c r="O60" i="41"/>
  <c r="P60" i="41"/>
  <c r="Q60" i="41"/>
  <c r="B61" i="41"/>
  <c r="C61" i="41"/>
  <c r="D61" i="41"/>
  <c r="E61" i="41"/>
  <c r="F61" i="41"/>
  <c r="G61" i="41"/>
  <c r="H61" i="41"/>
  <c r="I61" i="41"/>
  <c r="J61" i="41"/>
  <c r="K61" i="41"/>
  <c r="L61" i="41"/>
  <c r="M61" i="41"/>
  <c r="N61" i="41"/>
  <c r="O61" i="41"/>
  <c r="P61" i="41"/>
  <c r="Q61" i="41"/>
  <c r="B62" i="41"/>
  <c r="C62" i="41"/>
  <c r="D62" i="41"/>
  <c r="E62" i="41"/>
  <c r="F62" i="41"/>
  <c r="G62" i="41"/>
  <c r="H62" i="41"/>
  <c r="I62" i="41"/>
  <c r="J62" i="41"/>
  <c r="K62" i="41"/>
  <c r="L62" i="41"/>
  <c r="M62" i="41"/>
  <c r="N62" i="41"/>
  <c r="O62" i="41"/>
  <c r="P62" i="41"/>
  <c r="Q62" i="41"/>
  <c r="B63" i="41"/>
  <c r="C63" i="41"/>
  <c r="D63" i="41"/>
  <c r="E63" i="41"/>
  <c r="F63" i="41"/>
  <c r="G63" i="41"/>
  <c r="H63" i="41"/>
  <c r="I63" i="41"/>
  <c r="J63" i="41"/>
  <c r="K63" i="41"/>
  <c r="L63" i="41"/>
  <c r="M63" i="41"/>
  <c r="N63" i="41"/>
  <c r="O63" i="41"/>
  <c r="P63" i="41"/>
  <c r="Q63" i="41"/>
  <c r="B64" i="41"/>
  <c r="C64" i="41"/>
  <c r="D64" i="41"/>
  <c r="E64" i="41"/>
  <c r="F64" i="41"/>
  <c r="G64" i="41"/>
  <c r="H64" i="41"/>
  <c r="I64" i="41"/>
  <c r="J64" i="41"/>
  <c r="K64" i="41"/>
  <c r="L64" i="41"/>
  <c r="M64" i="41"/>
  <c r="N64" i="41"/>
  <c r="O64" i="41"/>
  <c r="P64" i="41"/>
  <c r="Q64" i="41"/>
  <c r="B65" i="41"/>
  <c r="C65" i="41"/>
  <c r="D65" i="41"/>
  <c r="E65" i="41"/>
  <c r="F65" i="41"/>
  <c r="G65" i="41"/>
  <c r="H65" i="41"/>
  <c r="I65" i="41"/>
  <c r="J65" i="41"/>
  <c r="K65" i="41"/>
  <c r="L65" i="41"/>
  <c r="M65" i="41"/>
  <c r="N65" i="41"/>
  <c r="O65" i="41"/>
  <c r="P65" i="41"/>
  <c r="Q65" i="41"/>
  <c r="B66" i="41"/>
  <c r="C66" i="41"/>
  <c r="D66" i="41"/>
  <c r="E66" i="41"/>
  <c r="F66" i="41"/>
  <c r="G66" i="41"/>
  <c r="H66" i="41"/>
  <c r="I66" i="41"/>
  <c r="J66" i="41"/>
  <c r="K66" i="41"/>
  <c r="L66" i="41"/>
  <c r="M66" i="41"/>
  <c r="N66" i="41"/>
  <c r="O66" i="41"/>
  <c r="P66" i="41"/>
  <c r="Q66" i="41"/>
  <c r="B67" i="41"/>
  <c r="C67" i="41"/>
  <c r="D67" i="41"/>
  <c r="E67" i="41"/>
  <c r="F67" i="41"/>
  <c r="G67" i="41"/>
  <c r="H67" i="41"/>
  <c r="I67" i="41"/>
  <c r="J67" i="41"/>
  <c r="K67" i="41"/>
  <c r="L67" i="41"/>
  <c r="M67" i="41"/>
  <c r="N67" i="41"/>
  <c r="O67" i="41"/>
  <c r="P67" i="41"/>
  <c r="Q67" i="41"/>
  <c r="B68" i="41"/>
  <c r="C68" i="41"/>
  <c r="D68" i="41"/>
  <c r="E68" i="41"/>
  <c r="F68" i="41"/>
  <c r="G68" i="41"/>
  <c r="H68" i="41"/>
  <c r="I68" i="41"/>
  <c r="J68" i="41"/>
  <c r="K68" i="41"/>
  <c r="L68" i="41"/>
  <c r="M68" i="41"/>
  <c r="N68" i="41"/>
  <c r="O68" i="41"/>
  <c r="P68" i="41"/>
  <c r="Q68" i="41"/>
  <c r="B69" i="41"/>
  <c r="C69" i="41"/>
  <c r="D69" i="41"/>
  <c r="E69" i="41"/>
  <c r="F69" i="41"/>
  <c r="G69" i="41"/>
  <c r="H69" i="41"/>
  <c r="I69" i="41"/>
  <c r="J69" i="41"/>
  <c r="K69" i="41"/>
  <c r="L69" i="41"/>
  <c r="M69" i="41"/>
  <c r="N69" i="41"/>
  <c r="O69" i="41"/>
  <c r="P69" i="41"/>
  <c r="Q69" i="41"/>
  <c r="B70" i="41"/>
  <c r="C70" i="41"/>
  <c r="D70" i="41"/>
  <c r="E70" i="41"/>
  <c r="F70" i="41"/>
  <c r="G70" i="41"/>
  <c r="H70" i="41"/>
  <c r="I70" i="41"/>
  <c r="J70" i="41"/>
  <c r="K70" i="41"/>
  <c r="L70" i="41"/>
  <c r="M70" i="41"/>
  <c r="N70" i="41"/>
  <c r="O70" i="41"/>
  <c r="P70" i="41"/>
  <c r="Q70" i="41"/>
  <c r="B71" i="41"/>
  <c r="C71" i="41"/>
  <c r="D71" i="41"/>
  <c r="E71" i="41"/>
  <c r="F71" i="41"/>
  <c r="G71" i="41"/>
  <c r="H71" i="41"/>
  <c r="I71" i="41"/>
  <c r="J71" i="41"/>
  <c r="K71" i="41"/>
  <c r="L71" i="41"/>
  <c r="M71" i="41"/>
  <c r="N71" i="41"/>
  <c r="O71" i="41"/>
  <c r="P71" i="41"/>
  <c r="Q71" i="41"/>
  <c r="B72" i="41"/>
  <c r="C72" i="41"/>
  <c r="D72" i="41"/>
  <c r="E72" i="41"/>
  <c r="F72" i="41"/>
  <c r="G72" i="41"/>
  <c r="H72" i="41"/>
  <c r="I72" i="41"/>
  <c r="J72" i="41"/>
  <c r="K72" i="41"/>
  <c r="L72" i="41"/>
  <c r="M72" i="41"/>
  <c r="N72" i="41"/>
  <c r="O72" i="41"/>
  <c r="P72" i="41"/>
  <c r="Q72" i="41"/>
  <c r="B73" i="41"/>
  <c r="C73" i="41"/>
  <c r="D73" i="41"/>
  <c r="E73" i="41"/>
  <c r="F73" i="41"/>
  <c r="G73" i="41"/>
  <c r="H73" i="41"/>
  <c r="I73" i="41"/>
  <c r="J73" i="41"/>
  <c r="K73" i="41"/>
  <c r="L73" i="41"/>
  <c r="M73" i="41"/>
  <c r="N73" i="41"/>
  <c r="O73" i="41"/>
  <c r="P73" i="41"/>
  <c r="Q73" i="41"/>
  <c r="B74" i="41"/>
  <c r="C74" i="41"/>
  <c r="D74" i="41"/>
  <c r="E74" i="41"/>
  <c r="F74" i="41"/>
  <c r="G74" i="41"/>
  <c r="H74" i="41"/>
  <c r="I74" i="41"/>
  <c r="J74" i="41"/>
  <c r="K74" i="41"/>
  <c r="L74" i="41"/>
  <c r="M74" i="41"/>
  <c r="N74" i="41"/>
  <c r="O74" i="41"/>
  <c r="P74" i="41"/>
  <c r="Q74" i="41"/>
  <c r="B75" i="41"/>
  <c r="C75" i="41"/>
  <c r="D75" i="41"/>
  <c r="E75" i="41"/>
  <c r="F75" i="41"/>
  <c r="G75" i="41"/>
  <c r="H75" i="41"/>
  <c r="I75" i="41"/>
  <c r="J75" i="41"/>
  <c r="K75" i="41"/>
  <c r="L75" i="41"/>
  <c r="M75" i="41"/>
  <c r="N75" i="41"/>
  <c r="O75" i="41"/>
  <c r="P75" i="41"/>
  <c r="Q75" i="41"/>
  <c r="B76" i="41"/>
  <c r="C76" i="41"/>
  <c r="D76" i="41"/>
  <c r="E76" i="41"/>
  <c r="F76" i="41"/>
  <c r="G76" i="41"/>
  <c r="H76" i="41"/>
  <c r="I76" i="41"/>
  <c r="J76" i="41"/>
  <c r="K76" i="41"/>
  <c r="L76" i="41"/>
  <c r="M76" i="41"/>
  <c r="N76" i="41"/>
  <c r="O76" i="41"/>
  <c r="P76" i="41"/>
  <c r="Q76" i="41"/>
  <c r="B77" i="41"/>
  <c r="C77" i="41"/>
  <c r="D77" i="41"/>
  <c r="E77" i="41"/>
  <c r="F77" i="41"/>
  <c r="G77" i="41"/>
  <c r="H77" i="41"/>
  <c r="I77" i="41"/>
  <c r="J77" i="41"/>
  <c r="K77" i="41"/>
  <c r="L77" i="41"/>
  <c r="M77" i="41"/>
  <c r="N77" i="41"/>
  <c r="O77" i="41"/>
  <c r="P77" i="41"/>
  <c r="Q77" i="41"/>
  <c r="B78" i="41"/>
  <c r="C78" i="41"/>
  <c r="D78" i="41"/>
  <c r="E78" i="41"/>
  <c r="F78" i="41"/>
  <c r="G78" i="41"/>
  <c r="H78" i="41"/>
  <c r="I78" i="41"/>
  <c r="J78" i="41"/>
  <c r="K78" i="41"/>
  <c r="L78" i="41"/>
  <c r="M78" i="41"/>
  <c r="N78" i="41"/>
  <c r="O78" i="41"/>
  <c r="P78" i="41"/>
  <c r="Q78" i="41"/>
  <c r="B79" i="41"/>
  <c r="C79" i="41"/>
  <c r="D79" i="41"/>
  <c r="E79" i="41"/>
  <c r="F79" i="41"/>
  <c r="G79" i="41"/>
  <c r="H79" i="41"/>
  <c r="I79" i="41"/>
  <c r="J79" i="41"/>
  <c r="K79" i="41"/>
  <c r="L79" i="41"/>
  <c r="M79" i="41"/>
  <c r="N79" i="41"/>
  <c r="O79" i="41"/>
  <c r="P79" i="41"/>
  <c r="Q79" i="41"/>
  <c r="B80" i="41"/>
  <c r="C80" i="41"/>
  <c r="D80" i="41"/>
  <c r="E80" i="41"/>
  <c r="F80" i="41"/>
  <c r="G80" i="41"/>
  <c r="H80" i="41"/>
  <c r="I80" i="41"/>
  <c r="J80" i="41"/>
  <c r="K80" i="41"/>
  <c r="L80" i="41"/>
  <c r="M80" i="41"/>
  <c r="N80" i="41"/>
  <c r="O80" i="41"/>
  <c r="P80" i="41"/>
  <c r="Q80" i="41"/>
  <c r="B81" i="41"/>
  <c r="C81" i="41"/>
  <c r="D81" i="41"/>
  <c r="E81" i="41"/>
  <c r="F81" i="41"/>
  <c r="G81" i="41"/>
  <c r="H81" i="41"/>
  <c r="I81" i="41"/>
  <c r="J81" i="41"/>
  <c r="K81" i="41"/>
  <c r="L81" i="41"/>
  <c r="M81" i="41"/>
  <c r="N81" i="41"/>
  <c r="O81" i="41"/>
  <c r="P81" i="41"/>
  <c r="Q81" i="41"/>
  <c r="B82" i="41"/>
  <c r="C82" i="41"/>
  <c r="D82" i="41"/>
  <c r="E82" i="41"/>
  <c r="F82" i="41"/>
  <c r="G82" i="41"/>
  <c r="H82" i="41"/>
  <c r="I82" i="41"/>
  <c r="J82" i="41"/>
  <c r="K82" i="41"/>
  <c r="L82" i="41"/>
  <c r="M82" i="41"/>
  <c r="N82" i="41"/>
  <c r="O82" i="41"/>
  <c r="P82" i="41"/>
  <c r="Q82" i="41"/>
  <c r="B83" i="41"/>
  <c r="C83" i="41"/>
  <c r="D83" i="41"/>
  <c r="E83" i="41"/>
  <c r="F83" i="41"/>
  <c r="G83" i="41"/>
  <c r="H83" i="41"/>
  <c r="I83" i="41"/>
  <c r="J83" i="41"/>
  <c r="K83" i="41"/>
  <c r="L83" i="41"/>
  <c r="M83" i="41"/>
  <c r="N83" i="41"/>
  <c r="O83" i="41"/>
  <c r="P83" i="41"/>
  <c r="Q83" i="41"/>
  <c r="B84" i="41"/>
  <c r="C84" i="41"/>
  <c r="D84" i="41"/>
  <c r="E84" i="41"/>
  <c r="F84" i="41"/>
  <c r="G84" i="41"/>
  <c r="H84" i="41"/>
  <c r="I84" i="41"/>
  <c r="J84" i="41"/>
  <c r="K84" i="41"/>
  <c r="L84" i="41"/>
  <c r="M84" i="41"/>
  <c r="N84" i="41"/>
  <c r="O84" i="41"/>
  <c r="P84" i="41"/>
  <c r="Q84" i="41"/>
  <c r="B85" i="41"/>
  <c r="C85" i="41"/>
  <c r="D85" i="41"/>
  <c r="E85" i="41"/>
  <c r="F85" i="41"/>
  <c r="G85" i="41"/>
  <c r="H85" i="41"/>
  <c r="I85" i="41"/>
  <c r="J85" i="41"/>
  <c r="K85" i="41"/>
  <c r="L85" i="41"/>
  <c r="M85" i="41"/>
  <c r="N85" i="41"/>
  <c r="O85" i="41"/>
  <c r="P85" i="41"/>
  <c r="Q85" i="41"/>
  <c r="B86" i="41"/>
  <c r="C86" i="41"/>
  <c r="D86" i="41"/>
  <c r="E86" i="41"/>
  <c r="F86" i="41"/>
  <c r="G86" i="41"/>
  <c r="H86" i="41"/>
  <c r="I86" i="41"/>
  <c r="J86" i="41"/>
  <c r="K86" i="41"/>
  <c r="L86" i="41"/>
  <c r="M86" i="41"/>
  <c r="N86" i="41"/>
  <c r="O86" i="41"/>
  <c r="P86" i="41"/>
  <c r="Q86" i="41"/>
  <c r="B87" i="41"/>
  <c r="C87" i="41"/>
  <c r="D87" i="41"/>
  <c r="E87" i="41"/>
  <c r="F87" i="41"/>
  <c r="G87" i="41"/>
  <c r="H87" i="41"/>
  <c r="I87" i="41"/>
  <c r="J87" i="41"/>
  <c r="K87" i="41"/>
  <c r="L87" i="41"/>
  <c r="M87" i="41"/>
  <c r="N87" i="41"/>
  <c r="O87" i="41"/>
  <c r="P87" i="41"/>
  <c r="Q87" i="41"/>
  <c r="B88" i="41"/>
  <c r="C88" i="41"/>
  <c r="D88" i="41"/>
  <c r="E88" i="41"/>
  <c r="F88" i="41"/>
  <c r="G88" i="41"/>
  <c r="H88" i="41"/>
  <c r="I88" i="41"/>
  <c r="J88" i="41"/>
  <c r="K88" i="41"/>
  <c r="L88" i="41"/>
  <c r="M88" i="41"/>
  <c r="N88" i="41"/>
  <c r="O88" i="41"/>
  <c r="P88" i="41"/>
  <c r="Q88" i="41"/>
  <c r="B89" i="41"/>
  <c r="C89" i="41"/>
  <c r="D89" i="41"/>
  <c r="E89" i="41"/>
  <c r="F89" i="41"/>
  <c r="G89" i="41"/>
  <c r="H89" i="41"/>
  <c r="I89" i="41"/>
  <c r="J89" i="41"/>
  <c r="K89" i="41"/>
  <c r="L89" i="41"/>
  <c r="M89" i="41"/>
  <c r="N89" i="41"/>
  <c r="O89" i="41"/>
  <c r="P89" i="41"/>
  <c r="Q89" i="41"/>
  <c r="B90" i="41"/>
  <c r="C90" i="41"/>
  <c r="D90" i="41"/>
  <c r="E90" i="41"/>
  <c r="F90" i="41"/>
  <c r="G90" i="41"/>
  <c r="H90" i="41"/>
  <c r="I90" i="41"/>
  <c r="J90" i="41"/>
  <c r="K90" i="41"/>
  <c r="L90" i="41"/>
  <c r="M90" i="41"/>
  <c r="N90" i="41"/>
  <c r="O90" i="41"/>
  <c r="P90" i="41"/>
  <c r="Q90" i="41"/>
  <c r="B91" i="41"/>
  <c r="C91" i="41"/>
  <c r="D91" i="41"/>
  <c r="E91" i="41"/>
  <c r="F91" i="41"/>
  <c r="G91" i="41"/>
  <c r="H91" i="41"/>
  <c r="I91" i="41"/>
  <c r="J91" i="41"/>
  <c r="K91" i="41"/>
  <c r="L91" i="41"/>
  <c r="M91" i="41"/>
  <c r="N91" i="41"/>
  <c r="O91" i="41"/>
  <c r="P91" i="41"/>
  <c r="Q91" i="41"/>
  <c r="B92" i="41"/>
  <c r="C92" i="41"/>
  <c r="D92" i="41"/>
  <c r="E92" i="41"/>
  <c r="F92" i="41"/>
  <c r="G92" i="41"/>
  <c r="H92" i="41"/>
  <c r="I92" i="41"/>
  <c r="J92" i="41"/>
  <c r="K92" i="41"/>
  <c r="L92" i="41"/>
  <c r="M92" i="41"/>
  <c r="N92" i="41"/>
  <c r="O92" i="41"/>
  <c r="P92" i="41"/>
  <c r="Q92" i="41"/>
  <c r="B93" i="41"/>
  <c r="C93" i="41"/>
  <c r="D93" i="41"/>
  <c r="E93" i="41"/>
  <c r="F93" i="41"/>
  <c r="G93" i="41"/>
  <c r="H93" i="41"/>
  <c r="I93" i="41"/>
  <c r="J93" i="41"/>
  <c r="K93" i="41"/>
  <c r="L93" i="41"/>
  <c r="M93" i="41"/>
  <c r="N93" i="41"/>
  <c r="O93" i="41"/>
  <c r="P93" i="41"/>
  <c r="Q93" i="41"/>
  <c r="B94" i="41"/>
  <c r="C94" i="41"/>
  <c r="D94" i="41"/>
  <c r="E94" i="41"/>
  <c r="F94" i="41"/>
  <c r="G94" i="41"/>
  <c r="H94" i="41"/>
  <c r="I94" i="41"/>
  <c r="J94" i="41"/>
  <c r="K94" i="41"/>
  <c r="L94" i="41"/>
  <c r="M94" i="41"/>
  <c r="N94" i="41"/>
  <c r="O94" i="41"/>
  <c r="P94" i="41"/>
  <c r="Q94" i="41"/>
  <c r="B95" i="41"/>
  <c r="C95" i="41"/>
  <c r="D95" i="41"/>
  <c r="E95" i="41"/>
  <c r="F95" i="41"/>
  <c r="G95" i="41"/>
  <c r="H95" i="41"/>
  <c r="I95" i="41"/>
  <c r="J95" i="41"/>
  <c r="K95" i="41"/>
  <c r="L95" i="41"/>
  <c r="M95" i="41"/>
  <c r="N95" i="41"/>
  <c r="O95" i="41"/>
  <c r="P95" i="41"/>
  <c r="Q95" i="41"/>
  <c r="B96" i="41"/>
  <c r="C96" i="41"/>
  <c r="D96" i="41"/>
  <c r="E96" i="41"/>
  <c r="F96" i="41"/>
  <c r="G96" i="41"/>
  <c r="H96" i="41"/>
  <c r="I96" i="41"/>
  <c r="J96" i="41"/>
  <c r="K96" i="41"/>
  <c r="L96" i="41"/>
  <c r="M96" i="41"/>
  <c r="N96" i="41"/>
  <c r="O96" i="41"/>
  <c r="P96" i="41"/>
  <c r="Q96" i="41"/>
  <c r="B97" i="41"/>
  <c r="C97" i="41"/>
  <c r="D97" i="41"/>
  <c r="E97" i="41"/>
  <c r="F97" i="41"/>
  <c r="G97" i="41"/>
  <c r="H97" i="41"/>
  <c r="I97" i="41"/>
  <c r="J97" i="41"/>
  <c r="K97" i="41"/>
  <c r="L97" i="41"/>
  <c r="M97" i="41"/>
  <c r="N97" i="41"/>
  <c r="O97" i="41"/>
  <c r="P97" i="41"/>
  <c r="Q97" i="41"/>
  <c r="B98" i="41"/>
  <c r="C98" i="41"/>
  <c r="D98" i="41"/>
  <c r="E98" i="41"/>
  <c r="F98" i="41"/>
  <c r="G98" i="41"/>
  <c r="H98" i="41"/>
  <c r="I98" i="41"/>
  <c r="J98" i="41"/>
  <c r="K98" i="41"/>
  <c r="L98" i="41"/>
  <c r="M98" i="41"/>
  <c r="N98" i="41"/>
  <c r="O98" i="41"/>
  <c r="P98" i="41"/>
  <c r="Q98" i="41"/>
  <c r="B99" i="41"/>
  <c r="C99" i="41"/>
  <c r="D99" i="41"/>
  <c r="E99" i="41"/>
  <c r="F99" i="41"/>
  <c r="G99" i="41"/>
  <c r="H99" i="41"/>
  <c r="I99" i="41"/>
  <c r="J99" i="41"/>
  <c r="K99" i="41"/>
  <c r="L99" i="41"/>
  <c r="M99" i="41"/>
  <c r="N99" i="41"/>
  <c r="O99" i="41"/>
  <c r="P99" i="41"/>
  <c r="Q99" i="41"/>
  <c r="B100" i="41"/>
  <c r="C100" i="41"/>
  <c r="D100" i="41"/>
  <c r="E100" i="41"/>
  <c r="F100" i="41"/>
  <c r="G100" i="41"/>
  <c r="H100" i="41"/>
  <c r="I100" i="41"/>
  <c r="J100" i="41"/>
  <c r="K100" i="41"/>
  <c r="L100" i="41"/>
  <c r="M100" i="41"/>
  <c r="N100" i="41"/>
  <c r="O100" i="41"/>
  <c r="P100" i="41"/>
  <c r="Q100" i="41"/>
  <c r="B101" i="41"/>
  <c r="C101" i="41"/>
  <c r="D101" i="41"/>
  <c r="E101" i="41"/>
  <c r="F101" i="41"/>
  <c r="G101" i="41"/>
  <c r="H101" i="41"/>
  <c r="I101" i="41"/>
  <c r="J101" i="41"/>
  <c r="K101" i="41"/>
  <c r="L101" i="41"/>
  <c r="M101" i="41"/>
  <c r="N101" i="41"/>
  <c r="O101" i="41"/>
  <c r="P101" i="41"/>
  <c r="Q101" i="41"/>
  <c r="B102" i="41"/>
  <c r="C102" i="41"/>
  <c r="D102" i="41"/>
  <c r="E102" i="41"/>
  <c r="F102" i="41"/>
  <c r="G102" i="41"/>
  <c r="H102" i="41"/>
  <c r="I102" i="41"/>
  <c r="J102" i="41"/>
  <c r="K102" i="41"/>
  <c r="L102" i="41"/>
  <c r="M102" i="41"/>
  <c r="N102" i="41"/>
  <c r="O102" i="41"/>
  <c r="P102" i="41"/>
  <c r="Q102" i="41"/>
  <c r="B103" i="41"/>
  <c r="C103" i="41"/>
  <c r="D103" i="41"/>
  <c r="E103" i="41"/>
  <c r="F103" i="41"/>
  <c r="G103" i="41"/>
  <c r="H103" i="41"/>
  <c r="I103" i="41"/>
  <c r="J103" i="41"/>
  <c r="K103" i="41"/>
  <c r="L103" i="41"/>
  <c r="M103" i="41"/>
  <c r="N103" i="41"/>
  <c r="O103" i="41"/>
  <c r="P103" i="41"/>
  <c r="Q103" i="41"/>
  <c r="B104" i="41"/>
  <c r="C104" i="41"/>
  <c r="D104" i="41"/>
  <c r="E104" i="41"/>
  <c r="F104" i="41"/>
  <c r="G104" i="41"/>
  <c r="H104" i="41"/>
  <c r="I104" i="41"/>
  <c r="J104" i="41"/>
  <c r="K104" i="41"/>
  <c r="L104" i="41"/>
  <c r="M104" i="41"/>
  <c r="N104" i="41"/>
  <c r="O104" i="41"/>
  <c r="P104" i="41"/>
  <c r="Q104" i="41"/>
  <c r="B105" i="41"/>
  <c r="C105" i="41"/>
  <c r="D105" i="41"/>
  <c r="E105" i="41"/>
  <c r="F105" i="41"/>
  <c r="G105" i="41"/>
  <c r="H105" i="41"/>
  <c r="I105" i="41"/>
  <c r="J105" i="41"/>
  <c r="K105" i="41"/>
  <c r="L105" i="41"/>
  <c r="M105" i="41"/>
  <c r="N105" i="41"/>
  <c r="O105" i="41"/>
  <c r="P105" i="41"/>
  <c r="Q105" i="41"/>
  <c r="B106" i="41"/>
  <c r="C106" i="41"/>
  <c r="D106" i="41"/>
  <c r="E106" i="41"/>
  <c r="F106" i="41"/>
  <c r="G106" i="41"/>
  <c r="H106" i="41"/>
  <c r="I106" i="41"/>
  <c r="J106" i="41"/>
  <c r="K106" i="41"/>
  <c r="L106" i="41"/>
  <c r="M106" i="41"/>
  <c r="N106" i="41"/>
  <c r="O106" i="41"/>
  <c r="P106" i="41"/>
  <c r="Q106" i="41"/>
  <c r="B107" i="41"/>
  <c r="C107" i="41"/>
  <c r="D107" i="41"/>
  <c r="E107" i="41"/>
  <c r="F107" i="41"/>
  <c r="G107" i="41"/>
  <c r="H107" i="41"/>
  <c r="I107" i="41"/>
  <c r="J107" i="41"/>
  <c r="K107" i="41"/>
  <c r="L107" i="41"/>
  <c r="M107" i="41"/>
  <c r="N107" i="41"/>
  <c r="O107" i="41"/>
  <c r="P107" i="41"/>
  <c r="Q107" i="41"/>
  <c r="B108" i="41"/>
  <c r="C108" i="41"/>
  <c r="D108" i="41"/>
  <c r="E108" i="41"/>
  <c r="F108" i="41"/>
  <c r="G108" i="41"/>
  <c r="H108" i="41"/>
  <c r="I108" i="41"/>
  <c r="J108" i="41"/>
  <c r="K108" i="41"/>
  <c r="L108" i="41"/>
  <c r="M108" i="41"/>
  <c r="N108" i="41"/>
  <c r="O108" i="41"/>
  <c r="P108" i="41"/>
  <c r="Q108" i="41"/>
  <c r="B109" i="41"/>
  <c r="C109" i="41"/>
  <c r="D109" i="41"/>
  <c r="E109" i="41"/>
  <c r="F109" i="41"/>
  <c r="G109" i="41"/>
  <c r="H109" i="41"/>
  <c r="I109" i="41"/>
  <c r="J109" i="41"/>
  <c r="K109" i="41"/>
  <c r="L109" i="41"/>
  <c r="M109" i="41"/>
  <c r="N109" i="41"/>
  <c r="O109" i="41"/>
  <c r="P109" i="41"/>
  <c r="Q109" i="41"/>
  <c r="B110" i="41"/>
  <c r="C110" i="41"/>
  <c r="D110" i="41"/>
  <c r="E110" i="41"/>
  <c r="F110" i="41"/>
  <c r="G110" i="41"/>
  <c r="H110" i="41"/>
  <c r="I110" i="41"/>
  <c r="J110" i="41"/>
  <c r="K110" i="41"/>
  <c r="L110" i="41"/>
  <c r="M110" i="41"/>
  <c r="N110" i="41"/>
  <c r="O110" i="41"/>
  <c r="P110" i="41"/>
  <c r="Q110" i="41"/>
  <c r="B111" i="41"/>
  <c r="C111" i="41"/>
  <c r="D111" i="41"/>
  <c r="E111" i="41"/>
  <c r="F111" i="41"/>
  <c r="G111" i="41"/>
  <c r="H111" i="41"/>
  <c r="I111" i="41"/>
  <c r="J111" i="41"/>
  <c r="K111" i="41"/>
  <c r="L111" i="41"/>
  <c r="M111" i="41"/>
  <c r="N111" i="41"/>
  <c r="O111" i="41"/>
  <c r="Q111" i="41"/>
  <c r="B112" i="41"/>
  <c r="C112" i="41"/>
  <c r="D112" i="41"/>
  <c r="E112" i="41"/>
  <c r="F112" i="41"/>
  <c r="G112" i="41"/>
  <c r="H112" i="41"/>
  <c r="I112" i="41"/>
  <c r="J112" i="41"/>
  <c r="K112" i="41"/>
  <c r="L112" i="41"/>
  <c r="M112" i="41"/>
  <c r="N112" i="41"/>
  <c r="O112" i="41"/>
  <c r="P112" i="41"/>
  <c r="Q112" i="41"/>
  <c r="B113" i="41"/>
  <c r="C113" i="41"/>
  <c r="E113" i="41"/>
  <c r="F113" i="41"/>
  <c r="G113" i="41"/>
  <c r="H113" i="41"/>
  <c r="I113" i="41"/>
  <c r="J113" i="41"/>
  <c r="K113" i="41"/>
  <c r="L113" i="41"/>
  <c r="M113" i="41"/>
  <c r="N113" i="41"/>
  <c r="O113" i="41"/>
  <c r="P113" i="41"/>
  <c r="Q113" i="41"/>
  <c r="B114" i="41"/>
  <c r="C114" i="41"/>
  <c r="D114" i="41"/>
  <c r="E114" i="41"/>
  <c r="F114" i="41"/>
  <c r="G114" i="41"/>
  <c r="H114" i="41"/>
  <c r="I114" i="41"/>
  <c r="J114" i="41"/>
  <c r="K114" i="41"/>
  <c r="L114" i="41"/>
  <c r="M114" i="41"/>
  <c r="N114" i="41"/>
  <c r="O114" i="41"/>
  <c r="P114" i="41"/>
  <c r="Q114" i="41"/>
  <c r="B115" i="41"/>
  <c r="C115" i="41"/>
  <c r="D115" i="41"/>
  <c r="E115" i="41"/>
  <c r="F115" i="41"/>
  <c r="G115" i="41"/>
  <c r="H115" i="41"/>
  <c r="I115" i="41"/>
  <c r="J115" i="41"/>
  <c r="K115" i="41"/>
  <c r="L115" i="41"/>
  <c r="M115" i="41"/>
  <c r="N115" i="41"/>
  <c r="O115" i="41"/>
  <c r="P115" i="41"/>
  <c r="Q115" i="41"/>
  <c r="B116" i="41"/>
  <c r="C116" i="41"/>
  <c r="D116" i="41"/>
  <c r="E116" i="41"/>
  <c r="F116" i="41"/>
  <c r="G116" i="41"/>
  <c r="H116" i="41"/>
  <c r="I116" i="41"/>
  <c r="J116" i="41"/>
  <c r="K116" i="41"/>
  <c r="L116" i="41"/>
  <c r="M116" i="41"/>
  <c r="N116" i="41"/>
  <c r="O116" i="41"/>
  <c r="P116" i="41"/>
  <c r="Q116" i="41"/>
  <c r="B117" i="41"/>
  <c r="C117" i="41"/>
  <c r="D117" i="41"/>
  <c r="E117" i="41"/>
  <c r="F117" i="41"/>
  <c r="G117" i="41"/>
  <c r="H117" i="41"/>
  <c r="I117" i="41"/>
  <c r="J117" i="41"/>
  <c r="K117" i="41"/>
  <c r="L117" i="41"/>
  <c r="M117" i="41"/>
  <c r="N117" i="41"/>
  <c r="O117" i="41"/>
  <c r="P117" i="41"/>
  <c r="Q117" i="41"/>
  <c r="B118" i="41"/>
  <c r="C118" i="41"/>
  <c r="D118" i="41"/>
  <c r="E118" i="41"/>
  <c r="F118" i="41"/>
  <c r="G118" i="41"/>
  <c r="H118" i="41"/>
  <c r="I118" i="41"/>
  <c r="J118" i="41"/>
  <c r="K118" i="41"/>
  <c r="L118" i="41"/>
  <c r="M118" i="41"/>
  <c r="N118" i="41"/>
  <c r="O118" i="41"/>
  <c r="P118" i="41"/>
  <c r="Q118" i="41"/>
  <c r="B119" i="41"/>
  <c r="C119" i="41"/>
  <c r="D119" i="41"/>
  <c r="F119" i="41"/>
  <c r="G119" i="41"/>
  <c r="H119" i="41"/>
  <c r="I119" i="41"/>
  <c r="J119" i="41"/>
  <c r="K119" i="41"/>
  <c r="L119" i="41"/>
  <c r="M119" i="41"/>
  <c r="N119" i="41"/>
  <c r="O119" i="41"/>
  <c r="P119" i="41"/>
  <c r="Q119" i="41"/>
  <c r="B120" i="41"/>
  <c r="C120" i="41"/>
  <c r="D120" i="41"/>
  <c r="E120" i="41"/>
  <c r="F120" i="41"/>
  <c r="G120" i="41"/>
  <c r="H120" i="41"/>
  <c r="I120" i="41"/>
  <c r="J120" i="41"/>
  <c r="K120" i="41"/>
  <c r="L120" i="41"/>
  <c r="M120" i="41"/>
  <c r="N120" i="41"/>
  <c r="O120" i="41"/>
  <c r="P120" i="41"/>
  <c r="Q120" i="41"/>
  <c r="B121" i="41"/>
  <c r="C121" i="41"/>
  <c r="D121" i="41"/>
  <c r="E121" i="41"/>
  <c r="F121" i="41"/>
  <c r="G121" i="41"/>
  <c r="H121" i="41"/>
  <c r="I121" i="41"/>
  <c r="J121" i="41"/>
  <c r="K121" i="41"/>
  <c r="L121" i="41"/>
  <c r="M121" i="41"/>
  <c r="N121" i="41"/>
  <c r="O121" i="41"/>
  <c r="P121" i="41"/>
  <c r="Q121" i="41"/>
  <c r="B122" i="41"/>
  <c r="C122" i="41"/>
  <c r="D122" i="41"/>
  <c r="E122" i="41"/>
  <c r="F122" i="41"/>
  <c r="G122" i="41"/>
  <c r="H122" i="41"/>
  <c r="I122" i="41"/>
  <c r="J122" i="41"/>
  <c r="K122" i="41"/>
  <c r="L122" i="41"/>
  <c r="M122" i="41"/>
  <c r="N122" i="41"/>
  <c r="O122" i="41"/>
  <c r="P122" i="41"/>
  <c r="Q122" i="41"/>
  <c r="B123" i="41"/>
  <c r="C123" i="41"/>
  <c r="D123" i="41"/>
  <c r="E123" i="41"/>
  <c r="F123" i="41"/>
  <c r="G123" i="41"/>
  <c r="H123" i="41"/>
  <c r="I123" i="41"/>
  <c r="J123" i="41"/>
  <c r="K123" i="41"/>
  <c r="L123" i="41"/>
  <c r="M123" i="41"/>
  <c r="N123" i="41"/>
  <c r="O123" i="41"/>
  <c r="P123" i="41"/>
  <c r="Q123" i="41"/>
  <c r="B124" i="41"/>
  <c r="C124" i="41"/>
  <c r="D124" i="41"/>
  <c r="E124" i="41"/>
  <c r="F124" i="41"/>
  <c r="G124" i="41"/>
  <c r="H124" i="41"/>
  <c r="I124" i="41"/>
  <c r="J124" i="41"/>
  <c r="K124" i="41"/>
  <c r="L124" i="41"/>
  <c r="M124" i="41"/>
  <c r="N124" i="41"/>
  <c r="O124" i="41"/>
  <c r="P124" i="41"/>
  <c r="Q124" i="41"/>
  <c r="B125" i="41"/>
  <c r="C125" i="41"/>
  <c r="D125" i="41"/>
  <c r="E125" i="41"/>
  <c r="F125" i="41"/>
  <c r="G125" i="41"/>
  <c r="H125" i="41"/>
  <c r="I125" i="41"/>
  <c r="J125" i="41"/>
  <c r="K125" i="41"/>
  <c r="L125" i="41"/>
  <c r="M125" i="41"/>
  <c r="N125" i="41"/>
  <c r="O125" i="41"/>
  <c r="P125" i="41"/>
  <c r="Q125" i="41"/>
  <c r="B126" i="41"/>
  <c r="C126" i="41"/>
  <c r="D126" i="41"/>
  <c r="E126" i="41"/>
  <c r="F126" i="41"/>
  <c r="G126" i="41"/>
  <c r="H126" i="41"/>
  <c r="I126" i="41"/>
  <c r="J126" i="41"/>
  <c r="K126" i="41"/>
  <c r="L126" i="41"/>
  <c r="M126" i="41"/>
  <c r="N126" i="41"/>
  <c r="O126" i="41"/>
  <c r="P126" i="41"/>
  <c r="Q126" i="41"/>
  <c r="B127" i="41"/>
  <c r="C127" i="41"/>
  <c r="D127" i="41"/>
  <c r="E127" i="41"/>
  <c r="F127" i="41"/>
  <c r="G127" i="41"/>
  <c r="H127" i="41"/>
  <c r="I127" i="41"/>
  <c r="J127" i="41"/>
  <c r="K127" i="41"/>
  <c r="L127" i="41"/>
  <c r="M127" i="41"/>
  <c r="N127" i="41"/>
  <c r="O127" i="41"/>
  <c r="P127" i="41"/>
  <c r="Q127" i="41"/>
  <c r="B128" i="41"/>
  <c r="C128" i="41"/>
  <c r="D128" i="41"/>
  <c r="E128" i="41"/>
  <c r="F128" i="41"/>
  <c r="G128" i="41"/>
  <c r="H128" i="41"/>
  <c r="I128" i="41"/>
  <c r="J128" i="41"/>
  <c r="K128" i="41"/>
  <c r="L128" i="41"/>
  <c r="M128" i="41"/>
  <c r="N128" i="41"/>
  <c r="O128" i="41"/>
  <c r="P128" i="41"/>
  <c r="Q128" i="41"/>
  <c r="B129" i="41"/>
  <c r="C129" i="41"/>
  <c r="D129" i="41"/>
  <c r="E129" i="41"/>
  <c r="F129" i="41"/>
  <c r="G129" i="41"/>
  <c r="H129" i="41"/>
  <c r="I129" i="41"/>
  <c r="J129" i="41"/>
  <c r="K129" i="41"/>
  <c r="L129" i="41"/>
  <c r="M129" i="41"/>
  <c r="N129" i="41"/>
  <c r="O129" i="41"/>
  <c r="P129" i="41"/>
  <c r="Q129" i="41"/>
  <c r="B130" i="41"/>
  <c r="C130" i="41"/>
  <c r="D130" i="41"/>
  <c r="E130" i="41"/>
  <c r="F130" i="41"/>
  <c r="G130" i="41"/>
  <c r="H130" i="41"/>
  <c r="I130" i="41"/>
  <c r="J130" i="41"/>
  <c r="K130" i="41"/>
  <c r="L130" i="41"/>
  <c r="M130" i="41"/>
  <c r="N130" i="41"/>
  <c r="O130" i="41"/>
  <c r="P130" i="41"/>
  <c r="Q130" i="41"/>
  <c r="B131" i="41"/>
  <c r="C131" i="41"/>
  <c r="D131" i="41"/>
  <c r="E131" i="41"/>
  <c r="F131" i="41"/>
  <c r="G131" i="41"/>
  <c r="H131" i="41"/>
  <c r="I131" i="41"/>
  <c r="J131" i="41"/>
  <c r="K131" i="41"/>
  <c r="L131" i="41"/>
  <c r="M131" i="41"/>
  <c r="N131" i="41"/>
  <c r="O131" i="41"/>
  <c r="P131" i="41"/>
  <c r="Q131" i="41"/>
  <c r="B132" i="41"/>
  <c r="C132" i="41"/>
  <c r="D132" i="41"/>
  <c r="E132" i="41"/>
  <c r="F132" i="41"/>
  <c r="G132" i="41"/>
  <c r="H132" i="41"/>
  <c r="I132" i="41"/>
  <c r="J132" i="41"/>
  <c r="K132" i="41"/>
  <c r="L132" i="41"/>
  <c r="M132" i="41"/>
  <c r="N132" i="41"/>
  <c r="O132" i="41"/>
  <c r="P132" i="41"/>
  <c r="Q132" i="41"/>
  <c r="B133" i="41"/>
  <c r="C133" i="41"/>
  <c r="D133" i="41"/>
  <c r="E133" i="41"/>
  <c r="F133" i="41"/>
  <c r="G133" i="41"/>
  <c r="H133" i="41"/>
  <c r="I133" i="41"/>
  <c r="J133" i="41"/>
  <c r="K133" i="41"/>
  <c r="L133" i="41"/>
  <c r="M133" i="41"/>
  <c r="N133" i="41"/>
  <c r="O133" i="41"/>
  <c r="P133" i="41"/>
  <c r="Q133" i="41"/>
  <c r="B134" i="41"/>
  <c r="C134" i="41"/>
  <c r="D134" i="41"/>
  <c r="E134" i="41"/>
  <c r="F134" i="41"/>
  <c r="G134" i="41"/>
  <c r="H134" i="41"/>
  <c r="I134" i="41"/>
  <c r="J134" i="41"/>
  <c r="K134" i="41"/>
  <c r="L134" i="41"/>
  <c r="M134" i="41"/>
  <c r="N134" i="41"/>
  <c r="O134" i="41"/>
  <c r="P134" i="41"/>
  <c r="Q134" i="41"/>
  <c r="B135" i="41"/>
  <c r="C135" i="41"/>
  <c r="D135" i="41"/>
  <c r="E135" i="41"/>
  <c r="F135" i="41"/>
  <c r="G135" i="41"/>
  <c r="H135" i="41"/>
  <c r="I135" i="41"/>
  <c r="J135" i="41"/>
  <c r="K135" i="41"/>
  <c r="L135" i="41"/>
  <c r="M135" i="41"/>
  <c r="N135" i="41"/>
  <c r="O135" i="41"/>
  <c r="P135" i="41"/>
  <c r="Q135" i="41"/>
  <c r="B136" i="41"/>
  <c r="C136" i="41"/>
  <c r="D136" i="41"/>
  <c r="E136" i="41"/>
  <c r="F136" i="41"/>
  <c r="G136" i="41"/>
  <c r="H136" i="41"/>
  <c r="I136" i="41"/>
  <c r="J136" i="41"/>
  <c r="K136" i="41"/>
  <c r="L136" i="41"/>
  <c r="M136" i="41"/>
  <c r="N136" i="41"/>
  <c r="O136" i="41"/>
  <c r="P136" i="41"/>
  <c r="Q136" i="41"/>
  <c r="B137" i="41"/>
  <c r="C137" i="41"/>
  <c r="D137" i="41"/>
  <c r="E137" i="41"/>
  <c r="F137" i="41"/>
  <c r="G137" i="41"/>
  <c r="H137" i="41"/>
  <c r="I137" i="41"/>
  <c r="J137" i="41"/>
  <c r="K137" i="41"/>
  <c r="L137" i="41"/>
  <c r="M137" i="41"/>
  <c r="N137" i="41"/>
  <c r="O137" i="41"/>
  <c r="P137" i="41"/>
  <c r="Q137" i="41"/>
  <c r="B138" i="41"/>
  <c r="C138" i="41"/>
  <c r="D138" i="41"/>
  <c r="E138" i="41"/>
  <c r="F138" i="41"/>
  <c r="G138" i="41"/>
  <c r="H138" i="41"/>
  <c r="I138" i="41"/>
  <c r="J138" i="41"/>
  <c r="K138" i="41"/>
  <c r="L138" i="41"/>
  <c r="M138" i="41"/>
  <c r="N138" i="41"/>
  <c r="O138" i="41"/>
  <c r="P138" i="41"/>
  <c r="Q138" i="41"/>
  <c r="B139" i="41"/>
  <c r="C139" i="41"/>
  <c r="D139" i="41"/>
  <c r="E139" i="41"/>
  <c r="F139" i="41"/>
  <c r="G139" i="41"/>
  <c r="H139" i="41"/>
  <c r="I139" i="41"/>
  <c r="J139" i="41"/>
  <c r="K139" i="41"/>
  <c r="L139" i="41"/>
  <c r="M139" i="41"/>
  <c r="N139" i="41"/>
  <c r="O139" i="41"/>
  <c r="P139" i="41"/>
  <c r="Q139" i="41"/>
  <c r="B140" i="41"/>
  <c r="C140" i="41"/>
  <c r="D140" i="41"/>
  <c r="E140" i="41"/>
  <c r="F140" i="41"/>
  <c r="G140" i="41"/>
  <c r="H140" i="41"/>
  <c r="I140" i="41"/>
  <c r="J140" i="41"/>
  <c r="K140" i="41"/>
  <c r="L140" i="41"/>
  <c r="M140" i="41"/>
  <c r="N140" i="41"/>
  <c r="O140" i="41"/>
  <c r="P140" i="41"/>
  <c r="Q140" i="41"/>
  <c r="B141" i="41"/>
  <c r="C141" i="41"/>
  <c r="D141" i="41"/>
  <c r="E141" i="41"/>
  <c r="F141" i="41"/>
  <c r="G141" i="41"/>
  <c r="H141" i="41"/>
  <c r="I141" i="41"/>
  <c r="J141" i="41"/>
  <c r="K141" i="41"/>
  <c r="L141" i="41"/>
  <c r="M141" i="41"/>
  <c r="N141" i="41"/>
  <c r="O141" i="41"/>
  <c r="P141" i="41"/>
  <c r="Q141" i="41"/>
  <c r="B142" i="41"/>
  <c r="C142" i="41"/>
  <c r="D142" i="41"/>
  <c r="E142" i="41"/>
  <c r="F142" i="41"/>
  <c r="G142" i="41"/>
  <c r="H142" i="41"/>
  <c r="I142" i="41"/>
  <c r="J142" i="41"/>
  <c r="K142" i="41"/>
  <c r="L142" i="41"/>
  <c r="M142" i="41"/>
  <c r="N142" i="41"/>
  <c r="O142" i="41"/>
  <c r="P142" i="41"/>
  <c r="Q142" i="41"/>
  <c r="B143" i="41"/>
  <c r="C143" i="41"/>
  <c r="D143" i="41"/>
  <c r="E143" i="41"/>
  <c r="F143" i="41"/>
  <c r="G143" i="41"/>
  <c r="H143" i="41"/>
  <c r="I143" i="41"/>
  <c r="J143" i="41"/>
  <c r="K143" i="41"/>
  <c r="L143" i="41"/>
  <c r="M143" i="41"/>
  <c r="N143" i="41"/>
  <c r="O143" i="41"/>
  <c r="P143" i="41"/>
  <c r="Q143" i="41"/>
  <c r="B144" i="41"/>
  <c r="C144" i="41"/>
  <c r="D144" i="41"/>
  <c r="E144" i="41"/>
  <c r="F144" i="41"/>
  <c r="G144" i="41"/>
  <c r="H144" i="41"/>
  <c r="I144" i="41"/>
  <c r="J144" i="41"/>
  <c r="K144" i="41"/>
  <c r="L144" i="41"/>
  <c r="M144" i="41"/>
  <c r="N144" i="41"/>
  <c r="O144" i="41"/>
  <c r="P144" i="41"/>
  <c r="Q144" i="41"/>
  <c r="B145" i="41"/>
  <c r="C145" i="41"/>
  <c r="D145" i="41"/>
  <c r="E145" i="41"/>
  <c r="F145" i="41"/>
  <c r="G145" i="41"/>
  <c r="H145" i="41"/>
  <c r="I145" i="41"/>
  <c r="J145" i="41"/>
  <c r="K145" i="41"/>
  <c r="L145" i="41"/>
  <c r="M145" i="41"/>
  <c r="N145" i="41"/>
  <c r="O145" i="41"/>
  <c r="P145" i="41"/>
  <c r="Q145" i="41"/>
  <c r="B146" i="41"/>
  <c r="C146" i="41"/>
  <c r="D146" i="41"/>
  <c r="E146" i="41"/>
  <c r="F146" i="41"/>
  <c r="G146" i="41"/>
  <c r="H146" i="41"/>
  <c r="I146" i="41"/>
  <c r="J146" i="41"/>
  <c r="K146" i="41"/>
  <c r="L146" i="41"/>
  <c r="M146" i="41"/>
  <c r="N146" i="41"/>
  <c r="O146" i="41"/>
  <c r="P146" i="41"/>
  <c r="Q146" i="41"/>
  <c r="B147" i="41"/>
  <c r="C147" i="41"/>
  <c r="D147" i="41"/>
  <c r="E147" i="41"/>
  <c r="F147" i="41"/>
  <c r="G147" i="41"/>
  <c r="H147" i="41"/>
  <c r="I147" i="41"/>
  <c r="J147" i="41"/>
  <c r="K147" i="41"/>
  <c r="L147" i="41"/>
  <c r="M147" i="41"/>
  <c r="N147" i="41"/>
  <c r="O147" i="41"/>
  <c r="P147" i="41"/>
  <c r="Q147" i="41"/>
  <c r="B148" i="41"/>
  <c r="C148" i="41"/>
  <c r="D148" i="41"/>
  <c r="E148" i="41"/>
  <c r="F148" i="41"/>
  <c r="G148" i="41"/>
  <c r="H148" i="41"/>
  <c r="I148" i="41"/>
  <c r="J148" i="41"/>
  <c r="K148" i="41"/>
  <c r="L148" i="41"/>
  <c r="M148" i="41"/>
  <c r="N148" i="41"/>
  <c r="O148" i="41"/>
  <c r="P148" i="41"/>
  <c r="Q148" i="41"/>
  <c r="B149" i="41"/>
  <c r="C149" i="41"/>
  <c r="D149" i="41"/>
  <c r="E149" i="41"/>
  <c r="F149" i="41"/>
  <c r="G149" i="41"/>
  <c r="H149" i="41"/>
  <c r="I149" i="41"/>
  <c r="J149" i="41"/>
  <c r="K149" i="41"/>
  <c r="L149" i="41"/>
  <c r="M149" i="41"/>
  <c r="N149" i="41"/>
  <c r="O149" i="41"/>
  <c r="P149" i="41"/>
  <c r="Q149" i="41"/>
  <c r="B150" i="41"/>
  <c r="C150" i="41"/>
  <c r="D150" i="41"/>
  <c r="E150" i="41"/>
  <c r="F150" i="41"/>
  <c r="G150" i="41"/>
  <c r="H150" i="41"/>
  <c r="I150" i="41"/>
  <c r="J150" i="41"/>
  <c r="K150" i="41"/>
  <c r="L150" i="41"/>
  <c r="M150" i="41"/>
  <c r="N150" i="41"/>
  <c r="O150" i="41"/>
  <c r="P150" i="41"/>
  <c r="Q150" i="41"/>
  <c r="B151" i="41"/>
  <c r="C151" i="41"/>
  <c r="D151" i="41"/>
  <c r="E151" i="41"/>
  <c r="F151" i="41"/>
  <c r="G151" i="41"/>
  <c r="H151" i="41"/>
  <c r="I151" i="41"/>
  <c r="J151" i="41"/>
  <c r="K151" i="41"/>
  <c r="L151" i="41"/>
  <c r="M151" i="41"/>
  <c r="N151" i="41"/>
  <c r="O151" i="41"/>
  <c r="P151" i="41"/>
  <c r="Q151" i="41"/>
  <c r="B152" i="41"/>
  <c r="C152" i="41"/>
  <c r="D152" i="41"/>
  <c r="E152" i="41"/>
  <c r="F152" i="41"/>
  <c r="G152" i="41"/>
  <c r="H152" i="41"/>
  <c r="I152" i="41"/>
  <c r="J152" i="41"/>
  <c r="K152" i="41"/>
  <c r="L152" i="41"/>
  <c r="M152" i="41"/>
  <c r="N152" i="41"/>
  <c r="O152" i="41"/>
  <c r="P152" i="41"/>
  <c r="Q152" i="41"/>
  <c r="B153" i="41"/>
  <c r="C153" i="41"/>
  <c r="D153" i="41"/>
  <c r="E153" i="41"/>
  <c r="F153" i="41"/>
  <c r="G153" i="41"/>
  <c r="H153" i="41"/>
  <c r="J153" i="41"/>
  <c r="K153" i="41"/>
  <c r="L153" i="41"/>
  <c r="M153" i="41"/>
  <c r="N153" i="41"/>
  <c r="O153" i="41"/>
  <c r="P153" i="41"/>
  <c r="Q153" i="41"/>
  <c r="B154" i="41"/>
  <c r="C154" i="41"/>
  <c r="D154" i="41"/>
  <c r="E154" i="41"/>
  <c r="F154" i="41"/>
  <c r="G154" i="41"/>
  <c r="H154" i="41"/>
  <c r="J154" i="41"/>
  <c r="K154" i="41"/>
  <c r="L154" i="41"/>
  <c r="M154" i="41"/>
  <c r="N154" i="41"/>
  <c r="O154" i="41"/>
  <c r="P154" i="41"/>
  <c r="Q154" i="41"/>
  <c r="B155" i="41"/>
  <c r="C155" i="41"/>
  <c r="D155" i="41"/>
  <c r="E155" i="41"/>
  <c r="F155" i="41"/>
  <c r="G155" i="41"/>
  <c r="H155" i="41"/>
  <c r="I155" i="41"/>
  <c r="J155" i="41"/>
  <c r="K155" i="41"/>
  <c r="L155" i="41"/>
  <c r="M155" i="41"/>
  <c r="N155" i="41"/>
  <c r="O155" i="41"/>
  <c r="P155" i="41"/>
  <c r="Q155" i="41"/>
  <c r="B156" i="41"/>
  <c r="C156" i="41"/>
  <c r="D156" i="41"/>
  <c r="E156" i="41"/>
  <c r="F156" i="41"/>
  <c r="G156" i="41"/>
  <c r="H156" i="41"/>
  <c r="I156" i="41"/>
  <c r="J156" i="41"/>
  <c r="K156" i="41"/>
  <c r="L156" i="41"/>
  <c r="M156" i="41"/>
  <c r="N156" i="41"/>
  <c r="O156" i="41"/>
  <c r="P156" i="41"/>
  <c r="Q156" i="41"/>
  <c r="B157" i="41"/>
  <c r="C157" i="41"/>
  <c r="D157" i="41"/>
  <c r="E157" i="41"/>
  <c r="F157" i="41"/>
  <c r="G157" i="41"/>
  <c r="H157" i="41"/>
  <c r="I157" i="41"/>
  <c r="J157" i="41"/>
  <c r="K157" i="41"/>
  <c r="L157" i="41"/>
  <c r="M157" i="41"/>
  <c r="N157" i="41"/>
  <c r="O157" i="41"/>
  <c r="P157" i="41"/>
  <c r="Q157" i="41"/>
  <c r="B158" i="41"/>
  <c r="C158" i="41"/>
  <c r="D158" i="41"/>
  <c r="E158" i="41"/>
  <c r="F158" i="41"/>
  <c r="G158" i="41"/>
  <c r="H158" i="41"/>
  <c r="I158" i="41"/>
  <c r="J158" i="41"/>
  <c r="K158" i="41"/>
  <c r="L158" i="41"/>
  <c r="M158" i="41"/>
  <c r="N158" i="41"/>
  <c r="O158" i="41"/>
  <c r="P158" i="41"/>
  <c r="Q158" i="41"/>
  <c r="B159" i="41"/>
  <c r="C159" i="41"/>
  <c r="D159" i="41"/>
  <c r="E159" i="41"/>
  <c r="F159" i="41"/>
  <c r="G159" i="41"/>
  <c r="B171" i="41"/>
  <c r="B172" i="41"/>
  <c r="B173" i="41"/>
  <c r="B174" i="41"/>
  <c r="B175" i="41"/>
  <c r="B176" i="41"/>
  <c r="B177" i="41"/>
  <c r="B178" i="41"/>
  <c r="C178" i="41"/>
  <c r="D178" i="41"/>
  <c r="E178" i="41"/>
  <c r="F178" i="41"/>
  <c r="G178" i="41"/>
  <c r="B179" i="41"/>
  <c r="C179" i="41"/>
  <c r="D179" i="41"/>
  <c r="E179" i="41"/>
  <c r="F179" i="41"/>
  <c r="G179" i="41"/>
  <c r="B180" i="41"/>
  <c r="C180" i="41"/>
  <c r="D180" i="41"/>
  <c r="E180" i="41"/>
  <c r="F180" i="41"/>
  <c r="G180" i="41"/>
  <c r="B181" i="41"/>
  <c r="C181" i="41"/>
  <c r="D181" i="41"/>
  <c r="E181" i="41"/>
  <c r="F181" i="41"/>
  <c r="G181" i="41"/>
  <c r="B182" i="41"/>
  <c r="C182" i="41"/>
  <c r="D182" i="41"/>
  <c r="E182" i="41"/>
  <c r="F182" i="41"/>
  <c r="G182" i="41"/>
  <c r="B183" i="41"/>
  <c r="C183" i="41"/>
  <c r="D183" i="41"/>
  <c r="E183" i="41"/>
  <c r="F183" i="41"/>
  <c r="G183" i="41"/>
  <c r="B184" i="41"/>
  <c r="C184" i="41"/>
  <c r="D184" i="41"/>
  <c r="E184" i="41"/>
  <c r="F184" i="41"/>
  <c r="G184" i="41"/>
  <c r="B185" i="41"/>
  <c r="C185" i="41"/>
  <c r="D185" i="41"/>
  <c r="E185" i="41"/>
  <c r="F185" i="41"/>
  <c r="G185" i="41"/>
  <c r="B186" i="41"/>
  <c r="C186" i="41"/>
  <c r="D186" i="41"/>
  <c r="E186" i="41"/>
  <c r="F186" i="41"/>
  <c r="G186" i="41"/>
  <c r="B187" i="41"/>
  <c r="C187" i="41"/>
  <c r="D187" i="41"/>
  <c r="E187" i="41"/>
  <c r="F187" i="41"/>
  <c r="G187" i="41"/>
  <c r="B188" i="41"/>
  <c r="C188" i="41"/>
  <c r="D188" i="41"/>
  <c r="E188" i="41"/>
  <c r="F188" i="41"/>
  <c r="G188" i="41"/>
  <c r="B189" i="41"/>
  <c r="C189" i="41"/>
  <c r="D189" i="41"/>
  <c r="E189" i="41"/>
  <c r="F189" i="41"/>
  <c r="G189" i="41"/>
  <c r="B190" i="41"/>
  <c r="C190" i="41"/>
  <c r="D190" i="41"/>
  <c r="E190" i="41"/>
  <c r="F190" i="41"/>
  <c r="G190" i="41"/>
  <c r="B191" i="41"/>
  <c r="C191" i="41"/>
  <c r="D191" i="41"/>
  <c r="E191" i="41"/>
  <c r="F191" i="41"/>
  <c r="G191" i="41"/>
  <c r="B192" i="41"/>
  <c r="C192" i="41"/>
  <c r="D192" i="41"/>
  <c r="E192" i="41"/>
  <c r="F192" i="41"/>
  <c r="G192" i="41"/>
  <c r="B193" i="41"/>
  <c r="C193" i="41"/>
  <c r="D193" i="41"/>
  <c r="E193" i="41"/>
  <c r="F193" i="41"/>
  <c r="G193" i="41"/>
  <c r="B194" i="41"/>
  <c r="C194" i="41"/>
  <c r="D194" i="41"/>
  <c r="E194" i="41"/>
  <c r="F194" i="41"/>
  <c r="G194" i="41"/>
  <c r="B195" i="41"/>
  <c r="C195" i="41"/>
  <c r="D195" i="41"/>
  <c r="E195" i="41"/>
  <c r="F195" i="41"/>
  <c r="G195" i="41"/>
  <c r="B196" i="41"/>
  <c r="C196" i="41"/>
  <c r="D196" i="41"/>
  <c r="E196" i="41"/>
  <c r="F196" i="41"/>
  <c r="G196" i="41"/>
  <c r="B197" i="41"/>
  <c r="C197" i="41"/>
  <c r="D197" i="41"/>
  <c r="E197" i="41"/>
  <c r="F197" i="41"/>
  <c r="G197" i="41"/>
  <c r="B198" i="41"/>
  <c r="C198" i="41"/>
  <c r="D198" i="41"/>
  <c r="E198" i="41"/>
  <c r="F198" i="41"/>
  <c r="G198" i="41"/>
  <c r="B199" i="41"/>
  <c r="C199" i="41"/>
  <c r="D199" i="41"/>
  <c r="E199" i="41"/>
  <c r="F199" i="41"/>
  <c r="G199" i="41"/>
  <c r="B200" i="41"/>
  <c r="C200" i="41"/>
  <c r="D200" i="41"/>
  <c r="E200" i="41"/>
  <c r="F200" i="41"/>
  <c r="G200" i="41"/>
  <c r="B201" i="41"/>
  <c r="C201" i="41"/>
  <c r="D201" i="41"/>
  <c r="E201" i="41"/>
  <c r="F201" i="41"/>
  <c r="G201" i="41"/>
  <c r="B202" i="41"/>
  <c r="C202" i="41"/>
  <c r="D202" i="41"/>
  <c r="E202" i="41"/>
  <c r="F202" i="41"/>
  <c r="G202" i="41"/>
  <c r="B203" i="41"/>
  <c r="C203" i="41"/>
  <c r="D203" i="41"/>
  <c r="E203" i="41"/>
  <c r="F203" i="41"/>
  <c r="G203" i="41"/>
  <c r="B204" i="41"/>
  <c r="C204" i="41"/>
  <c r="D204" i="41"/>
  <c r="E204" i="41"/>
  <c r="F204" i="41"/>
  <c r="G204" i="41"/>
  <c r="B205" i="41"/>
  <c r="C205" i="41"/>
  <c r="D205" i="41"/>
  <c r="E205" i="41"/>
  <c r="F205" i="41"/>
  <c r="G205" i="41"/>
  <c r="B206" i="41"/>
  <c r="C206" i="41"/>
  <c r="D206" i="41"/>
  <c r="E206" i="41"/>
  <c r="F206" i="41"/>
  <c r="G206" i="41"/>
  <c r="B207" i="41"/>
  <c r="C207" i="41"/>
  <c r="D207" i="41"/>
  <c r="E207" i="41"/>
  <c r="F207" i="41"/>
  <c r="G207" i="41"/>
  <c r="B208" i="41"/>
  <c r="C208" i="41"/>
  <c r="D208" i="41"/>
  <c r="E208" i="41"/>
  <c r="F208" i="41"/>
  <c r="G208" i="41"/>
  <c r="B209" i="41"/>
  <c r="C209" i="41"/>
  <c r="D209" i="41"/>
  <c r="E209" i="41"/>
  <c r="F209" i="41"/>
  <c r="G209" i="41"/>
  <c r="B210" i="41"/>
  <c r="C210" i="41"/>
  <c r="D210" i="41"/>
  <c r="E210" i="41"/>
  <c r="F210" i="41"/>
  <c r="G210" i="41"/>
  <c r="B211" i="41"/>
  <c r="C211" i="41"/>
  <c r="D211" i="41"/>
  <c r="E211" i="41"/>
  <c r="F211" i="41"/>
  <c r="G211" i="41"/>
  <c r="B212" i="41"/>
  <c r="C212" i="41"/>
  <c r="D212" i="41"/>
  <c r="E212" i="41"/>
  <c r="F212" i="41"/>
  <c r="G212" i="41"/>
  <c r="B213" i="41"/>
  <c r="C213" i="41"/>
  <c r="D213" i="41"/>
  <c r="E213" i="41"/>
  <c r="F213" i="41"/>
  <c r="G213" i="41"/>
  <c r="B214" i="41"/>
  <c r="C214" i="41"/>
  <c r="D214" i="41"/>
  <c r="E214" i="41"/>
  <c r="F214" i="41"/>
  <c r="G214" i="41"/>
  <c r="H214" i="41"/>
  <c r="I214" i="41"/>
  <c r="J214" i="41"/>
  <c r="K214" i="41"/>
  <c r="L214" i="41"/>
  <c r="M214" i="41"/>
  <c r="N214" i="41"/>
  <c r="O214" i="41"/>
  <c r="P214" i="41"/>
  <c r="Q214" i="41"/>
  <c r="B215" i="41"/>
  <c r="C215" i="41"/>
  <c r="D215" i="41"/>
  <c r="E215" i="41"/>
  <c r="F215" i="41"/>
  <c r="G215" i="41"/>
  <c r="H215" i="41"/>
  <c r="I215" i="41"/>
  <c r="J215" i="41"/>
  <c r="K215" i="41"/>
  <c r="L215" i="41"/>
  <c r="M215" i="41"/>
  <c r="N215" i="41"/>
  <c r="O215" i="41"/>
  <c r="P215" i="41"/>
  <c r="Q215" i="41"/>
  <c r="B216" i="41"/>
  <c r="C216" i="41"/>
  <c r="D216" i="41"/>
  <c r="E216" i="41"/>
  <c r="F216" i="41"/>
  <c r="G216" i="41"/>
  <c r="H216" i="41"/>
  <c r="I216" i="41"/>
  <c r="J216" i="41"/>
  <c r="K216" i="41"/>
  <c r="L216" i="41"/>
  <c r="M216" i="41"/>
  <c r="N216" i="41"/>
  <c r="O216" i="41"/>
  <c r="P216" i="41"/>
  <c r="Q216" i="41"/>
  <c r="B217" i="41"/>
  <c r="C217" i="41"/>
  <c r="D217" i="41"/>
  <c r="E217" i="41"/>
  <c r="F217" i="41"/>
  <c r="G217" i="41"/>
  <c r="H217" i="41"/>
  <c r="I217" i="41"/>
  <c r="J217" i="41"/>
  <c r="K217" i="41"/>
  <c r="L217" i="41"/>
  <c r="M217" i="41"/>
  <c r="N217" i="41"/>
  <c r="O217" i="41"/>
  <c r="P217" i="41"/>
  <c r="Q217" i="41"/>
  <c r="B218" i="41"/>
  <c r="C218" i="41"/>
  <c r="D218" i="41"/>
  <c r="E218" i="41"/>
  <c r="F218" i="41"/>
  <c r="G218" i="41"/>
  <c r="H218" i="41"/>
  <c r="I218" i="41"/>
  <c r="J218" i="41"/>
  <c r="K218" i="41"/>
  <c r="L218" i="41"/>
  <c r="M218" i="41"/>
  <c r="N218" i="41"/>
  <c r="O218" i="41"/>
  <c r="P218" i="41"/>
  <c r="Q218" i="41"/>
  <c r="B219" i="41"/>
  <c r="C219" i="41"/>
  <c r="D219" i="41"/>
  <c r="E219" i="41"/>
  <c r="F219" i="41"/>
  <c r="G219" i="41"/>
  <c r="H219" i="41"/>
  <c r="I219" i="41"/>
  <c r="J219" i="41"/>
  <c r="K219" i="41"/>
  <c r="L219" i="41"/>
  <c r="M219" i="41"/>
  <c r="N219" i="41"/>
  <c r="O219" i="41"/>
  <c r="P219" i="41"/>
  <c r="Q219" i="41"/>
  <c r="B220" i="41"/>
  <c r="C220" i="41"/>
  <c r="D220" i="41"/>
  <c r="E220" i="41"/>
  <c r="F220" i="41"/>
  <c r="G220" i="41"/>
  <c r="H220" i="41"/>
  <c r="I220" i="41"/>
  <c r="J220" i="41"/>
  <c r="K220" i="41"/>
  <c r="L220" i="41"/>
  <c r="M220" i="41"/>
  <c r="N220" i="41"/>
  <c r="O220" i="41"/>
  <c r="P220" i="41"/>
  <c r="Q220" i="41"/>
  <c r="B221" i="41"/>
  <c r="C221" i="41"/>
  <c r="D221" i="41"/>
  <c r="E221" i="41"/>
  <c r="F221" i="41"/>
  <c r="G221" i="41"/>
  <c r="H221" i="41"/>
  <c r="I221" i="41"/>
  <c r="J221" i="41"/>
  <c r="K221" i="41"/>
  <c r="L221" i="41"/>
  <c r="M221" i="41"/>
  <c r="N221" i="41"/>
  <c r="O221" i="41"/>
  <c r="P221" i="41"/>
  <c r="Q221" i="41"/>
  <c r="B222" i="41"/>
  <c r="C222" i="41"/>
  <c r="D222" i="41"/>
  <c r="E222" i="41"/>
  <c r="F222" i="41"/>
  <c r="G222" i="41"/>
  <c r="H222" i="41"/>
  <c r="I222" i="41"/>
  <c r="J222" i="41"/>
  <c r="K222" i="41"/>
  <c r="L222" i="41"/>
  <c r="M222" i="41"/>
  <c r="N222" i="41"/>
  <c r="O222" i="41"/>
  <c r="P222" i="41"/>
  <c r="Q222" i="41"/>
  <c r="B223" i="41"/>
  <c r="C223" i="41"/>
  <c r="D223" i="41"/>
  <c r="E223" i="41"/>
  <c r="F223" i="41"/>
  <c r="G223" i="41"/>
  <c r="H223" i="41"/>
  <c r="I223" i="41"/>
  <c r="J223" i="41"/>
  <c r="K223" i="41"/>
  <c r="L223" i="41"/>
  <c r="M223" i="41"/>
  <c r="N223" i="41"/>
  <c r="O223" i="41"/>
  <c r="P223" i="41"/>
  <c r="Q223" i="41"/>
  <c r="B224" i="41"/>
  <c r="C224" i="41"/>
  <c r="D224" i="41"/>
  <c r="E224" i="41"/>
  <c r="F224" i="41"/>
  <c r="G224" i="41"/>
  <c r="H224" i="41"/>
  <c r="I224" i="41"/>
  <c r="J224" i="41"/>
  <c r="K224" i="41"/>
  <c r="L224" i="41"/>
  <c r="M224" i="41"/>
  <c r="N224" i="41"/>
  <c r="O224" i="41"/>
  <c r="P224" i="41"/>
  <c r="Q224" i="41"/>
  <c r="B225" i="41"/>
  <c r="C225" i="41"/>
  <c r="D225" i="41"/>
  <c r="E225" i="41"/>
  <c r="F225" i="41"/>
  <c r="G225" i="41"/>
  <c r="H225" i="41"/>
  <c r="I225" i="41"/>
  <c r="J225" i="41"/>
  <c r="K225" i="41"/>
  <c r="L225" i="41"/>
  <c r="M225" i="41"/>
  <c r="N225" i="41"/>
  <c r="O225" i="41"/>
  <c r="P225" i="41"/>
  <c r="Q225" i="41"/>
  <c r="B226" i="41"/>
  <c r="C226" i="41"/>
  <c r="D226" i="41"/>
  <c r="E226" i="41"/>
  <c r="F226" i="41"/>
  <c r="G226" i="41"/>
  <c r="H226" i="41"/>
  <c r="I226" i="41"/>
  <c r="J226" i="41"/>
  <c r="K226" i="41"/>
  <c r="L226" i="41"/>
  <c r="M226" i="41"/>
  <c r="N226" i="41"/>
  <c r="O226" i="41"/>
  <c r="P226" i="41"/>
  <c r="Q226" i="41"/>
  <c r="B227" i="41"/>
  <c r="C227" i="41"/>
  <c r="D227" i="41"/>
  <c r="E227" i="41"/>
  <c r="F227" i="41"/>
  <c r="G227" i="41"/>
  <c r="H227" i="41"/>
  <c r="I227" i="41"/>
  <c r="J227" i="41"/>
  <c r="K227" i="41"/>
  <c r="L227" i="41"/>
  <c r="M227" i="41"/>
  <c r="N227" i="41"/>
  <c r="O227" i="41"/>
  <c r="P227" i="41"/>
  <c r="Q227" i="41"/>
  <c r="B228" i="41"/>
  <c r="C228" i="41"/>
  <c r="D228" i="41"/>
  <c r="E228" i="41"/>
  <c r="F228" i="41"/>
  <c r="G228" i="41"/>
  <c r="H228" i="41"/>
  <c r="I228" i="41"/>
  <c r="J228" i="41"/>
  <c r="K228" i="41"/>
  <c r="L228" i="41"/>
  <c r="M228" i="41"/>
  <c r="N228" i="41"/>
  <c r="O228" i="41"/>
  <c r="P228" i="41"/>
  <c r="Q228" i="41"/>
  <c r="B229" i="41"/>
  <c r="C229" i="41"/>
  <c r="D229" i="41"/>
  <c r="E229" i="41"/>
  <c r="F229" i="41"/>
  <c r="G229" i="41"/>
  <c r="H229" i="41"/>
  <c r="I229" i="41"/>
  <c r="J229" i="41"/>
  <c r="K229" i="41"/>
  <c r="L229" i="41"/>
  <c r="M229" i="41"/>
  <c r="N229" i="41"/>
  <c r="O229" i="41"/>
  <c r="P229" i="41"/>
  <c r="Q229" i="41"/>
  <c r="B230" i="41"/>
  <c r="C230" i="41"/>
  <c r="D230" i="41"/>
  <c r="E230" i="41"/>
  <c r="F230" i="41"/>
  <c r="G230" i="41"/>
  <c r="H230" i="41"/>
  <c r="I230" i="41"/>
  <c r="J230" i="41"/>
  <c r="K230" i="41"/>
  <c r="L230" i="41"/>
  <c r="M230" i="41"/>
  <c r="N230" i="41"/>
  <c r="O230" i="41"/>
  <c r="P230" i="41"/>
  <c r="Q230" i="41"/>
  <c r="B231" i="41"/>
  <c r="C231" i="41"/>
  <c r="D231" i="41"/>
  <c r="E231" i="41"/>
  <c r="F231" i="41"/>
  <c r="G231" i="41"/>
  <c r="H231" i="41"/>
  <c r="I231" i="41"/>
  <c r="J231" i="41"/>
  <c r="K231" i="41"/>
  <c r="L231" i="41"/>
  <c r="M231" i="41"/>
  <c r="N231" i="41"/>
  <c r="O231" i="41"/>
  <c r="P231" i="41"/>
  <c r="Q231" i="41"/>
  <c r="B232" i="41"/>
  <c r="C232" i="41"/>
  <c r="D232" i="41"/>
  <c r="E232" i="41"/>
  <c r="F232" i="41"/>
  <c r="G232" i="41"/>
  <c r="H232" i="41"/>
  <c r="I232" i="41"/>
  <c r="J232" i="41"/>
  <c r="K232" i="41"/>
  <c r="L232" i="41"/>
  <c r="M232" i="41"/>
  <c r="N232" i="41"/>
  <c r="O232" i="41"/>
  <c r="P232" i="41"/>
  <c r="Q232" i="41"/>
  <c r="B233" i="41"/>
  <c r="C233" i="41"/>
  <c r="D233" i="41"/>
  <c r="E233" i="41"/>
  <c r="F233" i="41"/>
  <c r="G233" i="41"/>
  <c r="H233" i="41"/>
  <c r="I233" i="41"/>
  <c r="J233" i="41"/>
  <c r="K233" i="41"/>
  <c r="L233" i="41"/>
  <c r="M233" i="41"/>
  <c r="N233" i="41"/>
  <c r="O233" i="41"/>
  <c r="P233" i="41"/>
  <c r="Q233" i="41"/>
  <c r="B234" i="41"/>
  <c r="C234" i="41"/>
  <c r="D234" i="41"/>
  <c r="E234" i="41"/>
  <c r="F234" i="41"/>
  <c r="G234" i="41"/>
  <c r="H234" i="41"/>
  <c r="I234" i="41"/>
  <c r="J234" i="41"/>
  <c r="K234" i="41"/>
  <c r="L234" i="41"/>
  <c r="M234" i="41"/>
  <c r="N234" i="41"/>
  <c r="O234" i="41"/>
  <c r="P234" i="41"/>
  <c r="Q234" i="41"/>
  <c r="B235" i="41"/>
  <c r="C235" i="41"/>
  <c r="D235" i="41"/>
  <c r="E235" i="41"/>
  <c r="F235" i="41"/>
  <c r="G235" i="41"/>
  <c r="H235" i="41"/>
  <c r="I235" i="41"/>
  <c r="J235" i="41"/>
  <c r="K235" i="41"/>
  <c r="L235" i="41"/>
  <c r="M235" i="41"/>
  <c r="N235" i="41"/>
  <c r="O235" i="41"/>
  <c r="P235" i="41"/>
  <c r="Q235" i="41"/>
  <c r="B236" i="41"/>
  <c r="C236" i="41"/>
  <c r="D236" i="41"/>
  <c r="E236" i="41"/>
  <c r="F236" i="41"/>
  <c r="G236" i="41"/>
  <c r="H236" i="41"/>
  <c r="I236" i="41"/>
  <c r="J236" i="41"/>
  <c r="K236" i="41"/>
  <c r="L236" i="41"/>
  <c r="M236" i="41"/>
  <c r="N236" i="41"/>
  <c r="O236" i="41"/>
  <c r="P236" i="41"/>
  <c r="Q236" i="41"/>
  <c r="B237" i="41"/>
  <c r="C237" i="41"/>
  <c r="D237" i="41"/>
  <c r="E237" i="41"/>
  <c r="F237" i="41"/>
  <c r="G237" i="41"/>
  <c r="H237" i="41"/>
  <c r="I237" i="41"/>
  <c r="J237" i="41"/>
  <c r="K237" i="41"/>
  <c r="L237" i="41"/>
  <c r="M237" i="41"/>
  <c r="N237" i="41"/>
  <c r="O237" i="41"/>
  <c r="P237" i="41"/>
  <c r="Q237" i="41"/>
  <c r="B238" i="41"/>
  <c r="C238" i="41"/>
  <c r="D238" i="41"/>
  <c r="E238" i="41"/>
  <c r="F238" i="41"/>
  <c r="G238" i="41"/>
  <c r="H238" i="41"/>
  <c r="I238" i="41"/>
  <c r="J238" i="41"/>
  <c r="K238" i="41"/>
  <c r="L238" i="41"/>
  <c r="M238" i="41"/>
  <c r="N238" i="41"/>
  <c r="O238" i="41"/>
  <c r="P238" i="41"/>
  <c r="Q238" i="41"/>
  <c r="B239" i="41"/>
  <c r="C239" i="41"/>
  <c r="D239" i="41"/>
  <c r="E239" i="41"/>
  <c r="F239" i="41"/>
  <c r="G239" i="41"/>
  <c r="H239" i="41"/>
  <c r="I239" i="41"/>
  <c r="J239" i="41"/>
  <c r="K239" i="41"/>
  <c r="L239" i="41"/>
  <c r="M239" i="41"/>
  <c r="N239" i="41"/>
  <c r="O239" i="41"/>
  <c r="P239" i="41"/>
  <c r="Q239" i="41"/>
  <c r="B240" i="41"/>
  <c r="C240" i="41"/>
  <c r="D240" i="41"/>
  <c r="E240" i="41"/>
  <c r="F240" i="41"/>
  <c r="G240" i="41"/>
  <c r="H240" i="41"/>
  <c r="I240" i="41"/>
  <c r="J240" i="41"/>
  <c r="K240" i="41"/>
  <c r="L240" i="41"/>
  <c r="M240" i="41"/>
  <c r="N240" i="41"/>
  <c r="O240" i="41"/>
  <c r="P240" i="41"/>
  <c r="Q240" i="41"/>
  <c r="B241" i="41"/>
  <c r="C241" i="41"/>
  <c r="D241" i="41"/>
  <c r="E241" i="41"/>
  <c r="F241" i="41"/>
  <c r="G241" i="41"/>
  <c r="H241" i="41"/>
  <c r="I241" i="41"/>
  <c r="J241" i="41"/>
  <c r="K241" i="41"/>
  <c r="L241" i="41"/>
  <c r="M241" i="41"/>
  <c r="N241" i="41"/>
  <c r="O241" i="41"/>
  <c r="P241" i="41"/>
  <c r="Q241" i="41"/>
  <c r="B242" i="41"/>
  <c r="C242" i="41"/>
  <c r="D242" i="41"/>
  <c r="E242" i="41"/>
  <c r="F242" i="41"/>
  <c r="G242" i="41"/>
  <c r="H242" i="41"/>
  <c r="I242" i="41"/>
  <c r="J242" i="41"/>
  <c r="K242" i="41"/>
  <c r="L242" i="41"/>
  <c r="M242" i="41"/>
  <c r="N242" i="41"/>
  <c r="O242" i="41"/>
  <c r="P242" i="41"/>
  <c r="Q242" i="41"/>
  <c r="B243" i="41"/>
  <c r="C243" i="41"/>
  <c r="D243" i="41"/>
  <c r="E243" i="41"/>
  <c r="F243" i="41"/>
  <c r="G243" i="41"/>
  <c r="H243" i="41"/>
  <c r="I243" i="41"/>
  <c r="J243" i="41"/>
  <c r="K243" i="41"/>
  <c r="L243" i="41"/>
  <c r="M243" i="41"/>
  <c r="N243" i="41"/>
  <c r="O243" i="41"/>
  <c r="P243" i="41"/>
  <c r="Q243" i="41"/>
  <c r="B244" i="41"/>
  <c r="C244" i="41"/>
  <c r="D244" i="41"/>
  <c r="E244" i="41"/>
  <c r="F244" i="41"/>
  <c r="G244" i="41"/>
  <c r="H244" i="41"/>
  <c r="I244" i="41"/>
  <c r="J244" i="41"/>
  <c r="K244" i="41"/>
  <c r="L244" i="41"/>
  <c r="M244" i="41"/>
  <c r="N244" i="41"/>
  <c r="O244" i="41"/>
  <c r="P244" i="41"/>
  <c r="Q244" i="41"/>
  <c r="B245" i="41"/>
  <c r="C245" i="41"/>
  <c r="D245" i="41"/>
  <c r="E245" i="41"/>
  <c r="F245" i="41"/>
  <c r="G245" i="41"/>
  <c r="H245" i="41"/>
  <c r="I245" i="41"/>
  <c r="J245" i="41"/>
  <c r="K245" i="41"/>
  <c r="L245" i="41"/>
  <c r="M245" i="41"/>
  <c r="N245" i="41"/>
  <c r="O245" i="41"/>
  <c r="P245" i="41"/>
  <c r="Q245" i="41"/>
  <c r="B246" i="41"/>
  <c r="C246" i="41"/>
  <c r="D246" i="41"/>
  <c r="E246" i="41"/>
  <c r="F246" i="41"/>
  <c r="G246" i="41"/>
  <c r="H246" i="41"/>
  <c r="I246" i="41"/>
  <c r="J246" i="41"/>
  <c r="K246" i="41"/>
  <c r="L246" i="41"/>
  <c r="M246" i="41"/>
  <c r="N246" i="41"/>
  <c r="O246" i="41"/>
  <c r="P246" i="41"/>
  <c r="Q246" i="41"/>
  <c r="B247" i="41"/>
  <c r="C247" i="41"/>
  <c r="D247" i="41"/>
  <c r="E247" i="41"/>
  <c r="F247" i="41"/>
  <c r="G247" i="41"/>
  <c r="H247" i="41"/>
  <c r="I247" i="41"/>
  <c r="J247" i="41"/>
  <c r="K247" i="41"/>
  <c r="L247" i="41"/>
  <c r="M247" i="41"/>
  <c r="N247" i="41"/>
  <c r="O247" i="41"/>
  <c r="P247" i="41"/>
  <c r="Q247" i="41"/>
  <c r="B248" i="41"/>
  <c r="C248" i="41"/>
  <c r="D248" i="41"/>
  <c r="E248" i="41"/>
  <c r="F248" i="41"/>
  <c r="G248" i="41"/>
  <c r="H248" i="41"/>
  <c r="I248" i="41"/>
  <c r="J248" i="41"/>
  <c r="K248" i="41"/>
  <c r="L248" i="41"/>
  <c r="M248" i="41"/>
  <c r="N248" i="41"/>
  <c r="O248" i="41"/>
  <c r="P248" i="41"/>
  <c r="Q248" i="41"/>
  <c r="B249" i="41"/>
  <c r="C249" i="41"/>
  <c r="D249" i="41"/>
  <c r="E249" i="41"/>
  <c r="F249" i="41"/>
  <c r="G249" i="41"/>
  <c r="H249" i="41"/>
  <c r="I249" i="41"/>
  <c r="J249" i="41"/>
  <c r="K249" i="41"/>
  <c r="L249" i="41"/>
  <c r="M249" i="41"/>
  <c r="N249" i="41"/>
  <c r="O249" i="41"/>
  <c r="P249" i="41"/>
  <c r="Q249" i="41"/>
  <c r="B250" i="41"/>
  <c r="C250" i="41"/>
  <c r="D250" i="41"/>
  <c r="E250" i="41"/>
  <c r="F250" i="41"/>
  <c r="G250" i="41"/>
  <c r="H250" i="41"/>
  <c r="I250" i="41"/>
  <c r="J250" i="41"/>
  <c r="K250" i="41"/>
  <c r="L250" i="41"/>
  <c r="M250" i="41"/>
  <c r="N250" i="41"/>
  <c r="O250" i="41"/>
  <c r="P250" i="41"/>
  <c r="Q250" i="41"/>
  <c r="B251" i="41"/>
  <c r="C251" i="41"/>
  <c r="D251" i="41"/>
  <c r="E251" i="41"/>
  <c r="F251" i="41"/>
  <c r="G251" i="41"/>
  <c r="H251" i="41"/>
  <c r="I251" i="41"/>
  <c r="J251" i="41"/>
  <c r="K251" i="41"/>
  <c r="L251" i="41"/>
  <c r="M251" i="41"/>
  <c r="N251" i="41"/>
  <c r="O251" i="41"/>
  <c r="P251" i="41"/>
  <c r="Q251" i="41"/>
  <c r="B252" i="41"/>
  <c r="C252" i="41"/>
  <c r="D252" i="41"/>
  <c r="E252" i="41"/>
  <c r="F252" i="41"/>
  <c r="G252" i="41"/>
  <c r="H252" i="41"/>
  <c r="I252" i="41"/>
  <c r="J252" i="41"/>
  <c r="K252" i="41"/>
  <c r="L252" i="41"/>
  <c r="M252" i="41"/>
  <c r="N252" i="41"/>
  <c r="O252" i="41"/>
  <c r="P252" i="41"/>
  <c r="Q252" i="41"/>
  <c r="B253" i="41"/>
  <c r="C253" i="41"/>
  <c r="D253" i="41"/>
  <c r="E253" i="41"/>
  <c r="F253" i="41"/>
  <c r="G253" i="41"/>
  <c r="H253" i="41"/>
  <c r="I253" i="41"/>
  <c r="J253" i="41"/>
  <c r="K253" i="41"/>
  <c r="L253" i="41"/>
  <c r="M253" i="41"/>
  <c r="N253" i="41"/>
  <c r="O253" i="41"/>
  <c r="P253" i="41"/>
  <c r="Q253" i="41"/>
  <c r="B254" i="41"/>
  <c r="C254" i="41"/>
  <c r="D254" i="41"/>
  <c r="E254" i="41"/>
  <c r="F254" i="41"/>
  <c r="G254" i="41"/>
  <c r="H254" i="41"/>
  <c r="I254" i="41"/>
  <c r="J254" i="41"/>
  <c r="K254" i="41"/>
  <c r="L254" i="41"/>
  <c r="M254" i="41"/>
  <c r="N254" i="41"/>
  <c r="O254" i="41"/>
  <c r="P254" i="41"/>
  <c r="Q254" i="41"/>
  <c r="B255" i="41"/>
  <c r="C255" i="41"/>
  <c r="D255" i="41"/>
  <c r="E255" i="41"/>
  <c r="F255" i="41"/>
  <c r="G255" i="41"/>
  <c r="H255" i="41"/>
  <c r="I255" i="41"/>
  <c r="J255" i="41"/>
  <c r="K255" i="41"/>
  <c r="L255" i="41"/>
  <c r="M255" i="41"/>
  <c r="N255" i="41"/>
  <c r="O255" i="41"/>
  <c r="P255" i="41"/>
  <c r="Q255" i="41"/>
  <c r="B256" i="41"/>
  <c r="C256" i="41"/>
  <c r="D256" i="41"/>
  <c r="E256" i="41"/>
  <c r="F256" i="41"/>
  <c r="G256" i="41"/>
  <c r="H256" i="41"/>
  <c r="I256" i="41"/>
  <c r="J256" i="41"/>
  <c r="K256" i="41"/>
  <c r="L256" i="41"/>
  <c r="M256" i="41"/>
  <c r="N256" i="41"/>
  <c r="O256" i="41"/>
  <c r="P256" i="41"/>
  <c r="Q256" i="41"/>
  <c r="B257" i="41"/>
  <c r="C257" i="41"/>
  <c r="D257" i="41"/>
  <c r="E257" i="41"/>
  <c r="F257" i="41"/>
  <c r="G257" i="41"/>
  <c r="H257" i="41"/>
  <c r="I257" i="41"/>
  <c r="J257" i="41"/>
  <c r="K257" i="41"/>
  <c r="L257" i="41"/>
  <c r="M257" i="41"/>
  <c r="N257" i="41"/>
  <c r="O257" i="41"/>
  <c r="P257" i="41"/>
  <c r="Q257" i="41"/>
  <c r="B258" i="41"/>
  <c r="C258" i="41"/>
  <c r="D258" i="41"/>
  <c r="E258" i="41"/>
  <c r="F258" i="41"/>
  <c r="G258" i="41"/>
  <c r="H258" i="41"/>
  <c r="I258" i="41"/>
  <c r="J258" i="41"/>
  <c r="K258" i="41"/>
  <c r="L258" i="41"/>
  <c r="M258" i="41"/>
  <c r="N258" i="41"/>
  <c r="O258" i="41"/>
  <c r="P258" i="41"/>
  <c r="Q258" i="41"/>
  <c r="B259" i="41"/>
  <c r="C259" i="41"/>
  <c r="D259" i="41"/>
  <c r="E259" i="41"/>
  <c r="F259" i="41"/>
  <c r="G259" i="41"/>
  <c r="H259" i="41"/>
  <c r="I259" i="41"/>
  <c r="J259" i="41"/>
  <c r="K259" i="41"/>
  <c r="L259" i="41"/>
  <c r="M259" i="41"/>
  <c r="N259" i="41"/>
  <c r="O259" i="41"/>
  <c r="P259" i="41"/>
  <c r="Q259" i="41"/>
  <c r="B260" i="41"/>
  <c r="C260" i="41"/>
  <c r="D260" i="41"/>
  <c r="E260" i="41"/>
  <c r="F260" i="41"/>
  <c r="G260" i="41"/>
  <c r="H260" i="41"/>
  <c r="I260" i="41"/>
  <c r="J260" i="41"/>
  <c r="K260" i="41"/>
  <c r="L260" i="41"/>
  <c r="M260" i="41"/>
  <c r="N260" i="41"/>
  <c r="O260" i="41"/>
  <c r="P260" i="41"/>
  <c r="Q260" i="41"/>
  <c r="B261" i="41"/>
  <c r="C261" i="41"/>
  <c r="D261" i="41"/>
  <c r="E261" i="41"/>
  <c r="F261" i="41"/>
  <c r="G261" i="41"/>
  <c r="H261" i="41"/>
  <c r="I261" i="41"/>
  <c r="J261" i="41"/>
  <c r="K261" i="41"/>
  <c r="L261" i="41"/>
  <c r="M261" i="41"/>
  <c r="N261" i="41"/>
  <c r="O261" i="41"/>
  <c r="P261" i="41"/>
  <c r="Q261" i="41"/>
  <c r="B262" i="41"/>
  <c r="C262" i="41"/>
  <c r="D262" i="41"/>
  <c r="E262" i="41"/>
  <c r="F262" i="41"/>
  <c r="G262" i="41"/>
  <c r="H262" i="41"/>
  <c r="I262" i="41"/>
  <c r="J262" i="41"/>
  <c r="K262" i="41"/>
  <c r="L262" i="41"/>
  <c r="M262" i="41"/>
  <c r="N262" i="41"/>
  <c r="O262" i="41"/>
  <c r="P262" i="41"/>
  <c r="Q262" i="41"/>
  <c r="B263" i="41"/>
  <c r="C263" i="41"/>
  <c r="D263" i="41"/>
  <c r="E263" i="41"/>
  <c r="F263" i="41"/>
  <c r="G263" i="41"/>
  <c r="H263" i="41"/>
  <c r="I263" i="41"/>
  <c r="J263" i="41"/>
  <c r="K263" i="41"/>
  <c r="L263" i="41"/>
  <c r="M263" i="41"/>
  <c r="N263" i="41"/>
  <c r="O263" i="41"/>
  <c r="P263" i="41"/>
  <c r="Q263" i="41"/>
  <c r="B264" i="41"/>
  <c r="C264" i="41"/>
  <c r="D264" i="41"/>
  <c r="E264" i="41"/>
  <c r="F264" i="41"/>
  <c r="G264" i="41"/>
  <c r="H264" i="41"/>
  <c r="I264" i="41"/>
  <c r="J264" i="41"/>
  <c r="K264" i="41"/>
  <c r="L264" i="41"/>
  <c r="M264" i="41"/>
  <c r="N264" i="41"/>
  <c r="O264" i="41"/>
  <c r="P264" i="41"/>
  <c r="Q264" i="41"/>
  <c r="B265" i="41"/>
  <c r="C265" i="41"/>
  <c r="D265" i="41"/>
  <c r="E265" i="41"/>
  <c r="F265" i="41"/>
  <c r="G265" i="41"/>
  <c r="H265" i="41"/>
  <c r="I265" i="41"/>
  <c r="J265" i="41"/>
  <c r="K265" i="41"/>
  <c r="L265" i="41"/>
  <c r="M265" i="41"/>
  <c r="N265" i="41"/>
  <c r="O265" i="41"/>
  <c r="P265" i="41"/>
  <c r="Q265" i="41"/>
  <c r="B266" i="41"/>
  <c r="C266" i="41"/>
  <c r="D266" i="41"/>
  <c r="E266" i="41"/>
  <c r="F266" i="41"/>
  <c r="G266" i="41"/>
  <c r="H266" i="41"/>
  <c r="I266" i="41"/>
  <c r="J266" i="41"/>
  <c r="K266" i="41"/>
  <c r="L266" i="41"/>
  <c r="M266" i="41"/>
  <c r="N266" i="41"/>
  <c r="O266" i="41"/>
  <c r="P266" i="41"/>
  <c r="Q266" i="41"/>
  <c r="B267" i="41"/>
  <c r="C267" i="41"/>
  <c r="D267" i="41"/>
  <c r="E267" i="41"/>
  <c r="F267" i="41"/>
  <c r="G267" i="41"/>
  <c r="H267" i="41"/>
  <c r="I267" i="41"/>
  <c r="J267" i="41"/>
  <c r="K267" i="41"/>
  <c r="L267" i="41"/>
  <c r="M267" i="41"/>
  <c r="N267" i="41"/>
  <c r="O267" i="41"/>
  <c r="P267" i="41"/>
  <c r="Q267" i="41"/>
  <c r="B268" i="41"/>
  <c r="C268" i="41"/>
  <c r="D268" i="41"/>
  <c r="E268" i="41"/>
  <c r="F268" i="41"/>
  <c r="G268" i="41"/>
  <c r="H268" i="41"/>
  <c r="I268" i="41"/>
  <c r="J268" i="41"/>
  <c r="K268" i="41"/>
  <c r="L268" i="41"/>
  <c r="M268" i="41"/>
  <c r="N268" i="41"/>
  <c r="O268" i="41"/>
  <c r="P268" i="41"/>
  <c r="Q268" i="41"/>
  <c r="B269" i="41"/>
  <c r="C269" i="41"/>
  <c r="D269" i="41"/>
  <c r="E269" i="41"/>
  <c r="F269" i="41"/>
  <c r="G269" i="41"/>
  <c r="H269" i="41"/>
  <c r="I269" i="41"/>
  <c r="J269" i="41"/>
  <c r="K269" i="41"/>
  <c r="L269" i="41"/>
  <c r="M269" i="41"/>
  <c r="N269" i="41"/>
  <c r="O269" i="41"/>
  <c r="P269" i="41"/>
  <c r="Q269" i="41"/>
  <c r="B270" i="41"/>
  <c r="C270" i="41"/>
  <c r="D270" i="41"/>
  <c r="E270" i="41"/>
  <c r="F270" i="41"/>
  <c r="G270" i="41"/>
  <c r="H270" i="41"/>
  <c r="I270" i="41"/>
  <c r="J270" i="41"/>
  <c r="K270" i="41"/>
  <c r="L270" i="41"/>
  <c r="M270" i="41"/>
  <c r="N270" i="41"/>
  <c r="O270" i="41"/>
  <c r="P270" i="41"/>
  <c r="Q270" i="41"/>
  <c r="B271" i="41"/>
  <c r="C271" i="41"/>
  <c r="D271" i="41"/>
  <c r="E271" i="41"/>
  <c r="F271" i="41"/>
  <c r="G271" i="41"/>
  <c r="H271" i="41"/>
  <c r="I271" i="41"/>
  <c r="J271" i="41"/>
  <c r="K271" i="41"/>
  <c r="L271" i="41"/>
  <c r="M271" i="41"/>
  <c r="N271" i="41"/>
  <c r="O271" i="41"/>
  <c r="P271" i="41"/>
  <c r="Q271" i="41"/>
  <c r="B272" i="41"/>
  <c r="C272" i="41"/>
  <c r="D272" i="41"/>
  <c r="E272" i="41"/>
  <c r="F272" i="41"/>
  <c r="G272" i="41"/>
  <c r="H272" i="41"/>
  <c r="I272" i="41"/>
  <c r="J272" i="41"/>
  <c r="K272" i="41"/>
  <c r="L272" i="41"/>
  <c r="M272" i="41"/>
  <c r="N272" i="41"/>
  <c r="O272" i="41"/>
  <c r="P272" i="41"/>
  <c r="Q272" i="41"/>
  <c r="B273" i="41"/>
  <c r="C273" i="41"/>
  <c r="D273" i="41"/>
  <c r="E273" i="41"/>
  <c r="F273" i="41"/>
  <c r="G273" i="41"/>
  <c r="H273" i="41"/>
  <c r="I273" i="41"/>
  <c r="J273" i="41"/>
  <c r="K273" i="41"/>
  <c r="L273" i="41"/>
  <c r="M273" i="41"/>
  <c r="N273" i="41"/>
  <c r="O273" i="41"/>
  <c r="P273" i="41"/>
  <c r="Q273" i="41"/>
  <c r="B274" i="41"/>
  <c r="C274" i="41"/>
  <c r="D274" i="41"/>
  <c r="E274" i="41"/>
  <c r="F274" i="41"/>
  <c r="G274" i="41"/>
  <c r="H274" i="41"/>
  <c r="I274" i="41"/>
  <c r="J274" i="41"/>
  <c r="K274" i="41"/>
  <c r="L274" i="41"/>
  <c r="M274" i="41"/>
  <c r="N274" i="41"/>
  <c r="O274" i="41"/>
  <c r="P274" i="41"/>
  <c r="Q274" i="41"/>
  <c r="B275" i="41"/>
  <c r="C275" i="41"/>
  <c r="D275" i="41"/>
  <c r="E275" i="41"/>
  <c r="F275" i="41"/>
  <c r="G275" i="41"/>
  <c r="H275" i="41"/>
  <c r="I275" i="41"/>
  <c r="J275" i="41"/>
  <c r="K275" i="41"/>
  <c r="L275" i="41"/>
  <c r="M275" i="41"/>
  <c r="N275" i="41"/>
  <c r="O275" i="41"/>
  <c r="P275" i="41"/>
  <c r="Q275" i="41"/>
  <c r="B276" i="41"/>
  <c r="C276" i="41"/>
  <c r="D276" i="41"/>
  <c r="E276" i="41"/>
  <c r="F276" i="41"/>
  <c r="G276" i="41"/>
  <c r="H276" i="41"/>
  <c r="I276" i="41"/>
  <c r="J276" i="41"/>
  <c r="K276" i="41"/>
  <c r="L276" i="41"/>
  <c r="M276" i="41"/>
  <c r="N276" i="41"/>
  <c r="O276" i="41"/>
  <c r="P276" i="41"/>
  <c r="Q276" i="41"/>
  <c r="B277" i="41"/>
  <c r="C277" i="41"/>
  <c r="D277" i="41"/>
  <c r="E277" i="41"/>
  <c r="F277" i="41"/>
  <c r="G277" i="41"/>
  <c r="H277" i="41"/>
  <c r="I277" i="41"/>
  <c r="J277" i="41"/>
  <c r="K277" i="41"/>
  <c r="L277" i="41"/>
  <c r="M277" i="41"/>
  <c r="N277" i="41"/>
  <c r="O277" i="41"/>
  <c r="P277" i="41"/>
  <c r="Q277" i="41"/>
  <c r="B278" i="41"/>
  <c r="C278" i="41"/>
  <c r="D278" i="41"/>
  <c r="E278" i="41"/>
  <c r="F278" i="41"/>
  <c r="G278" i="41"/>
  <c r="H278" i="41"/>
  <c r="I278" i="41"/>
  <c r="J278" i="41"/>
  <c r="K278" i="41"/>
  <c r="L278" i="41"/>
  <c r="M278" i="41"/>
  <c r="N278" i="41"/>
  <c r="O278" i="41"/>
  <c r="P278" i="41"/>
  <c r="Q278" i="41"/>
  <c r="B279" i="41"/>
  <c r="C279" i="41"/>
  <c r="D279" i="41"/>
  <c r="E279" i="41"/>
  <c r="F279" i="41"/>
  <c r="G279" i="41"/>
  <c r="H279" i="41"/>
  <c r="I279" i="41"/>
  <c r="J279" i="41"/>
  <c r="K279" i="41"/>
  <c r="L279" i="41"/>
  <c r="M279" i="41"/>
  <c r="N279" i="41"/>
  <c r="O279" i="41"/>
  <c r="P279" i="41"/>
  <c r="Q279" i="41"/>
  <c r="B280" i="41"/>
  <c r="C280" i="41"/>
  <c r="D280" i="41"/>
  <c r="E280" i="41"/>
  <c r="F280" i="41"/>
  <c r="G280" i="41"/>
  <c r="H280" i="41"/>
  <c r="I280" i="41"/>
  <c r="J280" i="41"/>
  <c r="K280" i="41"/>
  <c r="L280" i="41"/>
  <c r="M280" i="41"/>
  <c r="N280" i="41"/>
  <c r="O280" i="41"/>
  <c r="P280" i="41"/>
  <c r="Q280" i="41"/>
  <c r="B281" i="41"/>
  <c r="C281" i="41"/>
  <c r="D281" i="41"/>
  <c r="E281" i="41"/>
  <c r="F281" i="41"/>
  <c r="G281" i="41"/>
  <c r="H281" i="41"/>
  <c r="I281" i="41"/>
  <c r="J281" i="41"/>
  <c r="K281" i="41"/>
  <c r="L281" i="41"/>
  <c r="M281" i="41"/>
  <c r="N281" i="41"/>
  <c r="O281" i="41"/>
  <c r="P281" i="41"/>
  <c r="Q281" i="41"/>
  <c r="B282" i="41"/>
  <c r="C282" i="41"/>
  <c r="D282" i="41"/>
  <c r="E282" i="41"/>
  <c r="F282" i="41"/>
  <c r="G282" i="41"/>
  <c r="H282" i="41"/>
  <c r="I282" i="41"/>
  <c r="J282" i="41"/>
  <c r="K282" i="41"/>
  <c r="L282" i="41"/>
  <c r="M282" i="41"/>
  <c r="N282" i="41"/>
  <c r="O282" i="41"/>
  <c r="P282" i="41"/>
  <c r="Q282" i="41"/>
  <c r="B283" i="41"/>
  <c r="C283" i="41"/>
  <c r="D283" i="41"/>
  <c r="E283" i="41"/>
  <c r="F283" i="41"/>
  <c r="G283" i="41"/>
  <c r="H283" i="41"/>
  <c r="I283" i="41"/>
  <c r="J283" i="41"/>
  <c r="K283" i="41"/>
  <c r="L283" i="41"/>
  <c r="M283" i="41"/>
  <c r="N283" i="41"/>
  <c r="O283" i="41"/>
  <c r="P283" i="41"/>
  <c r="Q283" i="41"/>
  <c r="B284" i="41"/>
  <c r="C284" i="41"/>
  <c r="D284" i="41"/>
  <c r="E284" i="41"/>
  <c r="F284" i="41"/>
  <c r="G284" i="41"/>
  <c r="H284" i="41"/>
  <c r="I284" i="41"/>
  <c r="J284" i="41"/>
  <c r="K284" i="41"/>
  <c r="L284" i="41"/>
  <c r="M284" i="41"/>
  <c r="N284" i="41"/>
  <c r="O284" i="41"/>
  <c r="P284" i="41"/>
  <c r="Q284" i="41"/>
  <c r="B285" i="41"/>
  <c r="C285" i="41"/>
  <c r="D285" i="41"/>
  <c r="E285" i="41"/>
  <c r="F285" i="41"/>
  <c r="G285" i="41"/>
  <c r="H285" i="41"/>
  <c r="I285" i="41"/>
  <c r="J285" i="41"/>
  <c r="K285" i="41"/>
  <c r="L285" i="41"/>
  <c r="M285" i="41"/>
  <c r="N285" i="41"/>
  <c r="O285" i="41"/>
  <c r="P285" i="41"/>
  <c r="Q285" i="41"/>
  <c r="B286" i="41"/>
  <c r="C286" i="41"/>
  <c r="D286" i="41"/>
  <c r="E286" i="41"/>
  <c r="F286" i="41"/>
  <c r="G286" i="41"/>
  <c r="H286" i="41"/>
  <c r="I286" i="41"/>
  <c r="J286" i="41"/>
  <c r="K286" i="41"/>
  <c r="L286" i="41"/>
  <c r="M286" i="41"/>
  <c r="N286" i="41"/>
  <c r="O286" i="41"/>
  <c r="P286" i="41"/>
  <c r="Q286" i="41"/>
  <c r="B287" i="41"/>
  <c r="C287" i="41"/>
  <c r="D287" i="41"/>
  <c r="E287" i="41"/>
  <c r="F287" i="41"/>
  <c r="G287" i="41"/>
  <c r="H287" i="41"/>
  <c r="I287" i="41"/>
  <c r="J287" i="41"/>
  <c r="K287" i="41"/>
  <c r="L287" i="41"/>
  <c r="M287" i="41"/>
  <c r="N287" i="41"/>
  <c r="O287" i="41"/>
  <c r="P287" i="41"/>
  <c r="Q287" i="41"/>
  <c r="B288" i="41"/>
  <c r="C288" i="41"/>
  <c r="D288" i="41"/>
  <c r="E288" i="41"/>
  <c r="F288" i="41"/>
  <c r="G288" i="41"/>
  <c r="H288" i="41"/>
  <c r="I288" i="41"/>
  <c r="J288" i="41"/>
  <c r="K288" i="41"/>
  <c r="L288" i="41"/>
  <c r="M288" i="41"/>
  <c r="N288" i="41"/>
  <c r="O288" i="41"/>
  <c r="P288" i="41"/>
  <c r="Q288" i="41"/>
  <c r="B289" i="41"/>
  <c r="C289" i="41"/>
  <c r="D289" i="41"/>
  <c r="E289" i="41"/>
  <c r="F289" i="41"/>
  <c r="G289" i="41"/>
  <c r="H289" i="41"/>
  <c r="I289" i="41"/>
  <c r="J289" i="41"/>
  <c r="K289" i="41"/>
  <c r="L289" i="41"/>
  <c r="M289" i="41"/>
  <c r="N289" i="41"/>
  <c r="O289" i="41"/>
  <c r="P289" i="41"/>
  <c r="Q289" i="41"/>
  <c r="B290" i="41"/>
  <c r="C290" i="41"/>
  <c r="D290" i="41"/>
  <c r="E290" i="41"/>
  <c r="F290" i="41"/>
  <c r="G290" i="41"/>
  <c r="H290" i="41"/>
  <c r="I290" i="41"/>
  <c r="J290" i="41"/>
  <c r="K290" i="41"/>
  <c r="L290" i="41"/>
  <c r="M290" i="41"/>
  <c r="N290" i="41"/>
  <c r="O290" i="41"/>
  <c r="P290" i="41"/>
  <c r="Q290" i="41"/>
  <c r="B291" i="41"/>
  <c r="C291" i="41"/>
  <c r="D291" i="41"/>
  <c r="E291" i="41"/>
  <c r="F291" i="41"/>
  <c r="G291" i="41"/>
  <c r="H291" i="41"/>
  <c r="I291" i="41"/>
  <c r="J291" i="41"/>
  <c r="K291" i="41"/>
  <c r="L291" i="41"/>
  <c r="M291" i="41"/>
  <c r="N291" i="41"/>
  <c r="O291" i="41"/>
  <c r="P291" i="41"/>
  <c r="Q291" i="41"/>
  <c r="K14" i="41"/>
  <c r="L14" i="41"/>
  <c r="M14" i="41"/>
  <c r="N14" i="41"/>
  <c r="O14" i="41"/>
  <c r="P14" i="41"/>
  <c r="Q14" i="41"/>
  <c r="C14" i="41"/>
  <c r="D14" i="41"/>
  <c r="E14" i="41"/>
  <c r="F14" i="41"/>
  <c r="G14" i="41"/>
  <c r="H14" i="41"/>
  <c r="I14" i="41"/>
  <c r="J14" i="41"/>
  <c r="B14" i="41"/>
  <c r="B13" i="40"/>
  <c r="I4" i="50" s="1"/>
  <c r="L13" i="39"/>
  <c r="L14" i="39"/>
  <c r="L15" i="39"/>
  <c r="L16" i="39"/>
  <c r="L17" i="39"/>
  <c r="L18" i="39"/>
  <c r="L19" i="39"/>
  <c r="L20" i="39"/>
  <c r="L21" i="39"/>
  <c r="L22" i="39"/>
  <c r="L23" i="39"/>
  <c r="L24" i="39"/>
  <c r="L25" i="39"/>
  <c r="J13" i="39"/>
  <c r="K13" i="39"/>
  <c r="J14" i="39"/>
  <c r="K14" i="39"/>
  <c r="J15" i="39"/>
  <c r="K15" i="39"/>
  <c r="J16" i="39"/>
  <c r="K16" i="39"/>
  <c r="J17" i="39"/>
  <c r="K17" i="39"/>
  <c r="J18" i="39"/>
  <c r="K18" i="39"/>
  <c r="J19" i="39"/>
  <c r="K19" i="39"/>
  <c r="J20" i="39"/>
  <c r="K20" i="39"/>
  <c r="J21" i="39"/>
  <c r="K21" i="39"/>
  <c r="J22" i="39"/>
  <c r="K22" i="39"/>
  <c r="J23" i="39"/>
  <c r="K23" i="39"/>
  <c r="J24" i="39"/>
  <c r="K24" i="39"/>
  <c r="J25" i="39"/>
  <c r="K25" i="39"/>
  <c r="C13" i="39"/>
  <c r="D13" i="39"/>
  <c r="E13" i="39"/>
  <c r="F13" i="39"/>
  <c r="G13" i="39"/>
  <c r="H13" i="39"/>
  <c r="I13" i="39"/>
  <c r="C14" i="39"/>
  <c r="D14" i="39"/>
  <c r="E14" i="39"/>
  <c r="F14" i="39"/>
  <c r="G14" i="39"/>
  <c r="H14" i="39"/>
  <c r="I14" i="39"/>
  <c r="C15" i="39"/>
  <c r="D15" i="39"/>
  <c r="E15" i="39"/>
  <c r="F15" i="39"/>
  <c r="G15" i="39"/>
  <c r="H15" i="39"/>
  <c r="I15" i="39"/>
  <c r="C16" i="39"/>
  <c r="D16" i="39"/>
  <c r="E16" i="39"/>
  <c r="F16" i="39"/>
  <c r="G16" i="39"/>
  <c r="H16" i="39"/>
  <c r="I16" i="39"/>
  <c r="C17" i="39"/>
  <c r="D17" i="39"/>
  <c r="E17" i="39"/>
  <c r="F17" i="39"/>
  <c r="G17" i="39"/>
  <c r="H17" i="39"/>
  <c r="I17" i="39"/>
  <c r="C18" i="39"/>
  <c r="D18" i="39"/>
  <c r="E18" i="39"/>
  <c r="F18" i="39"/>
  <c r="G18" i="39"/>
  <c r="H18" i="39"/>
  <c r="I18" i="39"/>
  <c r="C19" i="39"/>
  <c r="D19" i="39"/>
  <c r="E19" i="39"/>
  <c r="F19" i="39"/>
  <c r="G19" i="39"/>
  <c r="H19" i="39"/>
  <c r="I19" i="39"/>
  <c r="C20" i="39"/>
  <c r="D20" i="39"/>
  <c r="E20" i="39"/>
  <c r="F20" i="39"/>
  <c r="G20" i="39"/>
  <c r="H20" i="39"/>
  <c r="I20" i="39"/>
  <c r="C21" i="39"/>
  <c r="D21" i="39"/>
  <c r="E21" i="39"/>
  <c r="F21" i="39"/>
  <c r="G21" i="39"/>
  <c r="H21" i="39"/>
  <c r="I21" i="39"/>
  <c r="C22" i="39"/>
  <c r="D22" i="39"/>
  <c r="E22" i="39"/>
  <c r="F22" i="39"/>
  <c r="G22" i="39"/>
  <c r="H22" i="39"/>
  <c r="I22" i="39"/>
  <c r="C23" i="39"/>
  <c r="D23" i="39"/>
  <c r="E23" i="39"/>
  <c r="F23" i="39"/>
  <c r="G23" i="39"/>
  <c r="H23" i="39"/>
  <c r="I23" i="39"/>
  <c r="C24" i="39"/>
  <c r="D24" i="39"/>
  <c r="E24" i="39"/>
  <c r="F24" i="39"/>
  <c r="G24" i="39"/>
  <c r="H24" i="39"/>
  <c r="I24" i="39"/>
  <c r="C25" i="39"/>
  <c r="D25" i="39"/>
  <c r="E25" i="39"/>
  <c r="F25" i="39"/>
  <c r="G25" i="39"/>
  <c r="H25" i="39"/>
  <c r="I25" i="39"/>
  <c r="B14" i="39"/>
  <c r="B15" i="39"/>
  <c r="B16" i="39"/>
  <c r="B17" i="39"/>
  <c r="B18" i="39"/>
  <c r="B19" i="39"/>
  <c r="B20" i="39"/>
  <c r="B21" i="39"/>
  <c r="B22" i="39"/>
  <c r="B23" i="39"/>
  <c r="B24" i="39"/>
  <c r="B25" i="39"/>
  <c r="B13" i="39"/>
  <c r="B6" i="38"/>
  <c r="C6" i="38"/>
  <c r="D6" i="38"/>
  <c r="E6" i="38"/>
  <c r="F6" i="38"/>
  <c r="G6" i="38"/>
  <c r="H6" i="38"/>
  <c r="B7" i="38"/>
  <c r="C7" i="38"/>
  <c r="D7" i="38"/>
  <c r="E7" i="38"/>
  <c r="F7" i="38"/>
  <c r="G7" i="38"/>
  <c r="H7" i="38"/>
  <c r="B8" i="38"/>
  <c r="C8" i="38"/>
  <c r="D8" i="38"/>
  <c r="E8" i="38"/>
  <c r="F8" i="38"/>
  <c r="G8" i="38"/>
  <c r="H8" i="38"/>
  <c r="B9" i="38"/>
  <c r="C9" i="38"/>
  <c r="D9" i="38"/>
  <c r="E9" i="38"/>
  <c r="F9" i="38"/>
  <c r="G9" i="38"/>
  <c r="H9" i="38"/>
  <c r="B10" i="38"/>
  <c r="C10" i="38"/>
  <c r="D10" i="38"/>
  <c r="E10" i="38"/>
  <c r="F10" i="38"/>
  <c r="G10" i="38"/>
  <c r="H10" i="38"/>
  <c r="B11" i="38"/>
  <c r="C11" i="38"/>
  <c r="D11" i="38"/>
  <c r="E11" i="38"/>
  <c r="F11" i="38"/>
  <c r="G11" i="38"/>
  <c r="H11" i="38"/>
  <c r="B12" i="38"/>
  <c r="C12" i="38"/>
  <c r="D12" i="38"/>
  <c r="E12" i="38"/>
  <c r="F12" i="38"/>
  <c r="G12" i="38"/>
  <c r="H12" i="38"/>
  <c r="B13" i="38"/>
  <c r="C13" i="38"/>
  <c r="D13" i="38"/>
  <c r="E13" i="38"/>
  <c r="F13" i="38"/>
  <c r="G13" i="38"/>
  <c r="H13" i="38"/>
  <c r="C14" i="38"/>
  <c r="D14" i="38"/>
  <c r="E14" i="38"/>
  <c r="F14" i="38"/>
  <c r="G14" i="38"/>
  <c r="H14" i="38"/>
  <c r="B15" i="38"/>
  <c r="C15" i="38"/>
  <c r="D15" i="38"/>
  <c r="E15" i="38"/>
  <c r="F15" i="38"/>
  <c r="G15" i="38"/>
  <c r="H15" i="38"/>
  <c r="B16" i="38"/>
  <c r="C16" i="38"/>
  <c r="D16" i="38"/>
  <c r="E16" i="38"/>
  <c r="F16" i="38"/>
  <c r="G16" i="38"/>
  <c r="H16" i="38"/>
  <c r="B17" i="38"/>
  <c r="C17" i="38"/>
  <c r="D17" i="38"/>
  <c r="E17" i="38"/>
  <c r="F17" i="38"/>
  <c r="G17" i="38"/>
  <c r="H17" i="38"/>
  <c r="B18" i="38"/>
  <c r="C18" i="38"/>
  <c r="D18" i="38"/>
  <c r="E18" i="38"/>
  <c r="F18" i="38"/>
  <c r="G18" i="38"/>
  <c r="H18" i="38"/>
  <c r="B19" i="38"/>
  <c r="C19" i="38"/>
  <c r="D19" i="38"/>
  <c r="E19" i="38"/>
  <c r="F19" i="38"/>
  <c r="G19" i="38"/>
  <c r="H19" i="38"/>
  <c r="B20" i="38"/>
  <c r="C20" i="38"/>
  <c r="D20" i="38"/>
  <c r="E20" i="38"/>
  <c r="F20" i="38"/>
  <c r="G20" i="38"/>
  <c r="H20" i="38"/>
  <c r="B21" i="38"/>
  <c r="C21" i="38"/>
  <c r="D21" i="38"/>
  <c r="E21" i="38"/>
  <c r="F21" i="38"/>
  <c r="G21" i="38"/>
  <c r="H21" i="38"/>
  <c r="B22" i="38"/>
  <c r="C22" i="38"/>
  <c r="D22" i="38"/>
  <c r="E22" i="38"/>
  <c r="F22" i="38"/>
  <c r="G22" i="38"/>
  <c r="H22" i="38"/>
  <c r="B23" i="38"/>
  <c r="C23" i="38"/>
  <c r="D23" i="38"/>
  <c r="E23" i="38"/>
  <c r="F23" i="38"/>
  <c r="G23" i="38"/>
  <c r="H23" i="38"/>
  <c r="B24" i="38"/>
  <c r="C24" i="38"/>
  <c r="D24" i="38"/>
  <c r="E24" i="38"/>
  <c r="F24" i="38"/>
  <c r="G24" i="38"/>
  <c r="H24" i="38"/>
  <c r="B25" i="38"/>
  <c r="C25" i="38"/>
  <c r="D25" i="38"/>
  <c r="E25" i="38"/>
  <c r="F25" i="38"/>
  <c r="G25" i="38"/>
  <c r="H25" i="38"/>
  <c r="B26" i="38"/>
  <c r="C26" i="38"/>
  <c r="D26" i="38"/>
  <c r="E26" i="38"/>
  <c r="F26" i="38"/>
  <c r="G26" i="38"/>
  <c r="H26" i="38"/>
  <c r="B27" i="38"/>
  <c r="C27" i="38"/>
  <c r="D27" i="38"/>
  <c r="E27" i="38"/>
  <c r="F27" i="38"/>
  <c r="G27" i="38"/>
  <c r="H27" i="38"/>
  <c r="B28" i="38"/>
  <c r="C28" i="38"/>
  <c r="D28" i="38"/>
  <c r="E28" i="38"/>
  <c r="F28" i="38"/>
  <c r="G28" i="38"/>
  <c r="H28" i="38"/>
  <c r="B29" i="38"/>
  <c r="C29" i="38"/>
  <c r="D29" i="38"/>
  <c r="E29" i="38"/>
  <c r="F29" i="38"/>
  <c r="G29" i="38"/>
  <c r="H29" i="38"/>
  <c r="B30" i="38"/>
  <c r="C30" i="38"/>
  <c r="D30" i="38"/>
  <c r="E30" i="38"/>
  <c r="F30" i="38"/>
  <c r="G30" i="38"/>
  <c r="H30" i="38"/>
  <c r="B31" i="38"/>
  <c r="C31" i="38"/>
  <c r="D31" i="38"/>
  <c r="E31" i="38"/>
  <c r="F31" i="38"/>
  <c r="G31" i="38"/>
  <c r="H31" i="38"/>
  <c r="B32" i="38"/>
  <c r="C32" i="38"/>
  <c r="D32" i="38"/>
  <c r="E32" i="38"/>
  <c r="F32" i="38"/>
  <c r="G32" i="38"/>
  <c r="H32" i="38"/>
  <c r="B33" i="38"/>
  <c r="C33" i="38"/>
  <c r="D33" i="38"/>
  <c r="E33" i="38"/>
  <c r="F33" i="38"/>
  <c r="G33" i="38"/>
  <c r="H33" i="38"/>
  <c r="B34" i="38"/>
  <c r="C34" i="38"/>
  <c r="D34" i="38"/>
  <c r="E34" i="38"/>
  <c r="F34" i="38"/>
  <c r="G34" i="38"/>
  <c r="H34" i="38"/>
  <c r="B35" i="38"/>
  <c r="C35" i="38"/>
  <c r="D35" i="38"/>
  <c r="E35" i="38"/>
  <c r="F35" i="38"/>
  <c r="G35" i="38"/>
  <c r="H35" i="38"/>
  <c r="B36" i="38"/>
  <c r="C36" i="38"/>
  <c r="D36" i="38"/>
  <c r="E36" i="38"/>
  <c r="F36" i="38"/>
  <c r="G36" i="38"/>
  <c r="H36" i="38"/>
  <c r="B37" i="38"/>
  <c r="C37" i="38"/>
  <c r="D37" i="38"/>
  <c r="E37" i="38"/>
  <c r="F37" i="38"/>
  <c r="G37" i="38"/>
  <c r="H37" i="38"/>
  <c r="B38" i="38"/>
  <c r="C38" i="38"/>
  <c r="D38" i="38"/>
  <c r="E38" i="38"/>
  <c r="F38" i="38"/>
  <c r="G38" i="38"/>
  <c r="H38" i="38"/>
  <c r="B39" i="38"/>
  <c r="C39" i="38"/>
  <c r="D39" i="38"/>
  <c r="E39" i="38"/>
  <c r="F39" i="38"/>
  <c r="G39" i="38"/>
  <c r="H39" i="38"/>
  <c r="B40" i="38"/>
  <c r="C40" i="38"/>
  <c r="D40" i="38"/>
  <c r="E40" i="38"/>
  <c r="F40" i="38"/>
  <c r="G40" i="38"/>
  <c r="H40" i="38"/>
  <c r="B41" i="38"/>
  <c r="C41" i="38"/>
  <c r="D41" i="38"/>
  <c r="E41" i="38"/>
  <c r="F41" i="38"/>
  <c r="G41" i="38"/>
  <c r="H41" i="38"/>
  <c r="B42" i="38"/>
  <c r="C42" i="38"/>
  <c r="D42" i="38"/>
  <c r="E42" i="38"/>
  <c r="F42" i="38"/>
  <c r="G42" i="38"/>
  <c r="H42" i="38"/>
  <c r="B43" i="38"/>
  <c r="C43" i="38"/>
  <c r="D43" i="38"/>
  <c r="E43" i="38"/>
  <c r="F43" i="38"/>
  <c r="G43" i="38"/>
  <c r="H43" i="38"/>
  <c r="B44" i="38"/>
  <c r="C44" i="38"/>
  <c r="D44" i="38"/>
  <c r="E44" i="38"/>
  <c r="F44" i="38"/>
  <c r="G44" i="38"/>
  <c r="H44" i="38"/>
  <c r="B45" i="38"/>
  <c r="C45" i="38"/>
  <c r="D45" i="38"/>
  <c r="E45" i="38"/>
  <c r="F45" i="38"/>
  <c r="G45" i="38"/>
  <c r="H45" i="38"/>
  <c r="B46" i="38"/>
  <c r="C46" i="38"/>
  <c r="D46" i="38"/>
  <c r="E46" i="38"/>
  <c r="F46" i="38"/>
  <c r="G46" i="38"/>
  <c r="H46" i="38"/>
  <c r="B47" i="38"/>
  <c r="C47" i="38"/>
  <c r="D47" i="38"/>
  <c r="E47" i="38"/>
  <c r="F47" i="38"/>
  <c r="G47" i="38"/>
  <c r="H47" i="38"/>
  <c r="B48" i="38"/>
  <c r="C48" i="38"/>
  <c r="D48" i="38"/>
  <c r="E48" i="38"/>
  <c r="F48" i="38"/>
  <c r="G48" i="38"/>
  <c r="H48" i="38"/>
  <c r="B49" i="38"/>
  <c r="C49" i="38"/>
  <c r="D49" i="38"/>
  <c r="E49" i="38"/>
  <c r="F49" i="38"/>
  <c r="G49" i="38"/>
  <c r="H49" i="38"/>
  <c r="B50" i="38"/>
  <c r="C50" i="38"/>
  <c r="D50" i="38"/>
  <c r="E50" i="38"/>
  <c r="F50" i="38"/>
  <c r="G50" i="38"/>
  <c r="H50" i="38"/>
  <c r="B51" i="38"/>
  <c r="C51" i="38"/>
  <c r="D51" i="38"/>
  <c r="E51" i="38"/>
  <c r="F51" i="38"/>
  <c r="G51" i="38"/>
  <c r="H51" i="38"/>
  <c r="B52" i="38"/>
  <c r="C52" i="38"/>
  <c r="D52" i="38"/>
  <c r="E52" i="38"/>
  <c r="F52" i="38"/>
  <c r="G52" i="38"/>
  <c r="H52" i="38"/>
  <c r="B53" i="38"/>
  <c r="C53" i="38"/>
  <c r="D53" i="38"/>
  <c r="E53" i="38"/>
  <c r="F53" i="38"/>
  <c r="G53" i="38"/>
  <c r="H53" i="38"/>
  <c r="B54" i="38"/>
  <c r="C54" i="38"/>
  <c r="D54" i="38"/>
  <c r="E54" i="38"/>
  <c r="F54" i="38"/>
  <c r="G54" i="38"/>
  <c r="H54" i="38"/>
  <c r="B55" i="38"/>
  <c r="C55" i="38"/>
  <c r="D55" i="38"/>
  <c r="E55" i="38"/>
  <c r="F55" i="38"/>
  <c r="G55" i="38"/>
  <c r="H55" i="38"/>
  <c r="B56" i="38"/>
  <c r="C56" i="38"/>
  <c r="D56" i="38"/>
  <c r="E56" i="38"/>
  <c r="F56" i="38"/>
  <c r="G56" i="38"/>
  <c r="H56" i="38"/>
  <c r="B57" i="38"/>
  <c r="C57" i="38"/>
  <c r="D57" i="38"/>
  <c r="E57" i="38"/>
  <c r="F57" i="38"/>
  <c r="G57" i="38"/>
  <c r="H57" i="38"/>
  <c r="B58" i="38"/>
  <c r="C58" i="38"/>
  <c r="D58" i="38"/>
  <c r="E58" i="38"/>
  <c r="F58" i="38"/>
  <c r="G58" i="38"/>
  <c r="H58" i="38"/>
  <c r="B59" i="38"/>
  <c r="C59" i="38"/>
  <c r="D59" i="38"/>
  <c r="E59" i="38"/>
  <c r="F59" i="38"/>
  <c r="G59" i="38"/>
  <c r="H59" i="38"/>
  <c r="B60" i="38"/>
  <c r="C60" i="38"/>
  <c r="D60" i="38"/>
  <c r="E60" i="38"/>
  <c r="F60" i="38"/>
  <c r="G60" i="38"/>
  <c r="H60" i="38"/>
  <c r="B61" i="38"/>
  <c r="C61" i="38"/>
  <c r="D61" i="38"/>
  <c r="E61" i="38"/>
  <c r="F61" i="38"/>
  <c r="G61" i="38"/>
  <c r="H61" i="38"/>
  <c r="B62" i="38"/>
  <c r="C62" i="38"/>
  <c r="D62" i="38"/>
  <c r="E62" i="38"/>
  <c r="F62" i="38"/>
  <c r="G62" i="38"/>
  <c r="H62" i="38"/>
  <c r="B63" i="38"/>
  <c r="C63" i="38"/>
  <c r="D63" i="38"/>
  <c r="E63" i="38"/>
  <c r="F63" i="38"/>
  <c r="G63" i="38"/>
  <c r="H63" i="38"/>
  <c r="B64" i="38"/>
  <c r="C64" i="38"/>
  <c r="D64" i="38"/>
  <c r="E64" i="38"/>
  <c r="F64" i="38"/>
  <c r="G64" i="38"/>
  <c r="H64" i="38"/>
  <c r="B65" i="38"/>
  <c r="C65" i="38"/>
  <c r="D65" i="38"/>
  <c r="E65" i="38"/>
  <c r="F65" i="38"/>
  <c r="G65" i="38"/>
  <c r="H65" i="38"/>
  <c r="B66" i="38"/>
  <c r="C66" i="38"/>
  <c r="D66" i="38"/>
  <c r="E66" i="38"/>
  <c r="F66" i="38"/>
  <c r="G66" i="38"/>
  <c r="H66" i="38"/>
  <c r="B67" i="38"/>
  <c r="C67" i="38"/>
  <c r="D67" i="38"/>
  <c r="E67" i="38"/>
  <c r="F67" i="38"/>
  <c r="G67" i="38"/>
  <c r="H67" i="38"/>
  <c r="B68" i="38"/>
  <c r="C68" i="38"/>
  <c r="D68" i="38"/>
  <c r="E68" i="38"/>
  <c r="F68" i="38"/>
  <c r="G68" i="38"/>
  <c r="H68" i="38"/>
  <c r="B69" i="38"/>
  <c r="C69" i="38"/>
  <c r="D69" i="38"/>
  <c r="E69" i="38"/>
  <c r="F69" i="38"/>
  <c r="G69" i="38"/>
  <c r="H69" i="38"/>
  <c r="B70" i="38"/>
  <c r="C70" i="38"/>
  <c r="D70" i="38"/>
  <c r="E70" i="38"/>
  <c r="F70" i="38"/>
  <c r="G70" i="38"/>
  <c r="H70" i="38"/>
  <c r="B71" i="38"/>
  <c r="C71" i="38"/>
  <c r="D71" i="38"/>
  <c r="E71" i="38"/>
  <c r="F71" i="38"/>
  <c r="G71" i="38"/>
  <c r="H71" i="38"/>
  <c r="B72" i="38"/>
  <c r="C72" i="38"/>
  <c r="D72" i="38"/>
  <c r="E72" i="38"/>
  <c r="F72" i="38"/>
  <c r="G72" i="38"/>
  <c r="H72" i="38"/>
  <c r="B73" i="38"/>
  <c r="C73" i="38"/>
  <c r="D73" i="38"/>
  <c r="E73" i="38"/>
  <c r="F73" i="38"/>
  <c r="G73" i="38"/>
  <c r="H73" i="38"/>
  <c r="B74" i="38"/>
  <c r="C74" i="38"/>
  <c r="D74" i="38"/>
  <c r="E74" i="38"/>
  <c r="F74" i="38"/>
  <c r="G74" i="38"/>
  <c r="H74" i="38"/>
  <c r="B75" i="38"/>
  <c r="C75" i="38"/>
  <c r="D75" i="38"/>
  <c r="E75" i="38"/>
  <c r="F75" i="38"/>
  <c r="G75" i="38"/>
  <c r="H75" i="38"/>
  <c r="B76" i="38"/>
  <c r="C76" i="38"/>
  <c r="D76" i="38"/>
  <c r="E76" i="38"/>
  <c r="F76" i="38"/>
  <c r="G76" i="38"/>
  <c r="H76" i="38"/>
  <c r="B77" i="38"/>
  <c r="C77" i="38"/>
  <c r="D77" i="38"/>
  <c r="E77" i="38"/>
  <c r="F77" i="38"/>
  <c r="G77" i="38"/>
  <c r="H77" i="38"/>
  <c r="B78" i="38"/>
  <c r="C78" i="38"/>
  <c r="D78" i="38"/>
  <c r="E78" i="38"/>
  <c r="F78" i="38"/>
  <c r="G78" i="38"/>
  <c r="H78" i="38"/>
  <c r="B79" i="38"/>
  <c r="C79" i="38"/>
  <c r="D79" i="38"/>
  <c r="E79" i="38"/>
  <c r="F79" i="38"/>
  <c r="G79" i="38"/>
  <c r="H79" i="38"/>
  <c r="B80" i="38"/>
  <c r="C80" i="38"/>
  <c r="D80" i="38"/>
  <c r="E80" i="38"/>
  <c r="F80" i="38"/>
  <c r="G80" i="38"/>
  <c r="H80" i="38"/>
  <c r="B81" i="38"/>
  <c r="C81" i="38"/>
  <c r="D81" i="38"/>
  <c r="E81" i="38"/>
  <c r="F81" i="38"/>
  <c r="G81" i="38"/>
  <c r="H81" i="38"/>
  <c r="B82" i="38"/>
  <c r="C82" i="38"/>
  <c r="D82" i="38"/>
  <c r="E82" i="38"/>
  <c r="F82" i="38"/>
  <c r="G82" i="38"/>
  <c r="H82" i="38"/>
  <c r="B83" i="38"/>
  <c r="C83" i="38"/>
  <c r="D83" i="38"/>
  <c r="E83" i="38"/>
  <c r="F83" i="38"/>
  <c r="G83" i="38"/>
  <c r="H83" i="38"/>
  <c r="B84" i="38"/>
  <c r="C84" i="38"/>
  <c r="D84" i="38"/>
  <c r="E84" i="38"/>
  <c r="F84" i="38"/>
  <c r="G84" i="38"/>
  <c r="H84" i="38"/>
  <c r="B85" i="38"/>
  <c r="C85" i="38"/>
  <c r="D85" i="38"/>
  <c r="E85" i="38"/>
  <c r="F85" i="38"/>
  <c r="G85" i="38"/>
  <c r="H85" i="38"/>
  <c r="B86" i="38"/>
  <c r="C86" i="38"/>
  <c r="D86" i="38"/>
  <c r="E86" i="38"/>
  <c r="F86" i="38"/>
  <c r="G86" i="38"/>
  <c r="H86" i="38"/>
  <c r="B87" i="38"/>
  <c r="C87" i="38"/>
  <c r="D87" i="38"/>
  <c r="E87" i="38"/>
  <c r="F87" i="38"/>
  <c r="G87" i="38"/>
  <c r="H87" i="38"/>
  <c r="B88" i="38"/>
  <c r="C88" i="38"/>
  <c r="D88" i="38"/>
  <c r="E88" i="38"/>
  <c r="F88" i="38"/>
  <c r="G88" i="38"/>
  <c r="H88" i="38"/>
  <c r="B89" i="38"/>
  <c r="C89" i="38"/>
  <c r="D89" i="38"/>
  <c r="E89" i="38"/>
  <c r="F89" i="38"/>
  <c r="G89" i="38"/>
  <c r="H89" i="38"/>
  <c r="B90" i="38"/>
  <c r="C90" i="38"/>
  <c r="D90" i="38"/>
  <c r="E90" i="38"/>
  <c r="F90" i="38"/>
  <c r="G90" i="38"/>
  <c r="H90" i="38"/>
  <c r="B91" i="38"/>
  <c r="C91" i="38"/>
  <c r="D91" i="38"/>
  <c r="E91" i="38"/>
  <c r="F91" i="38"/>
  <c r="G91" i="38"/>
  <c r="H91" i="38"/>
  <c r="B92" i="38"/>
  <c r="C92" i="38"/>
  <c r="D92" i="38"/>
  <c r="E92" i="38"/>
  <c r="F92" i="38"/>
  <c r="G92" i="38"/>
  <c r="H92" i="38"/>
  <c r="B93" i="38"/>
  <c r="C93" i="38"/>
  <c r="D93" i="38"/>
  <c r="E93" i="38"/>
  <c r="F93" i="38"/>
  <c r="G93" i="38"/>
  <c r="H93" i="38"/>
  <c r="B94" i="38"/>
  <c r="C94" i="38"/>
  <c r="D94" i="38"/>
  <c r="E94" i="38"/>
  <c r="F94" i="38"/>
  <c r="G94" i="38"/>
  <c r="H94" i="38"/>
  <c r="B95" i="38"/>
  <c r="C95" i="38"/>
  <c r="D95" i="38"/>
  <c r="E95" i="38"/>
  <c r="F95" i="38"/>
  <c r="G95" i="38"/>
  <c r="H95" i="38"/>
  <c r="B96" i="38"/>
  <c r="C96" i="38"/>
  <c r="D96" i="38"/>
  <c r="E96" i="38"/>
  <c r="F96" i="38"/>
  <c r="G96" i="38"/>
  <c r="H96" i="38"/>
  <c r="B97" i="38"/>
  <c r="C97" i="38"/>
  <c r="D97" i="38"/>
  <c r="E97" i="38"/>
  <c r="F97" i="38"/>
  <c r="G97" i="38"/>
  <c r="H97" i="38"/>
  <c r="B98" i="38"/>
  <c r="C98" i="38"/>
  <c r="D98" i="38"/>
  <c r="E98" i="38"/>
  <c r="F98" i="38"/>
  <c r="G98" i="38"/>
  <c r="H98" i="38"/>
  <c r="B99" i="38"/>
  <c r="C99" i="38"/>
  <c r="D99" i="38"/>
  <c r="E99" i="38"/>
  <c r="F99" i="38"/>
  <c r="G99" i="38"/>
  <c r="H99" i="38"/>
  <c r="B100" i="38"/>
  <c r="C100" i="38"/>
  <c r="D100" i="38"/>
  <c r="E100" i="38"/>
  <c r="F100" i="38"/>
  <c r="G100" i="38"/>
  <c r="H100" i="38"/>
  <c r="B101" i="38"/>
  <c r="C101" i="38"/>
  <c r="D101" i="38"/>
  <c r="E101" i="38"/>
  <c r="F101" i="38"/>
  <c r="G101" i="38"/>
  <c r="H101" i="38"/>
  <c r="B102" i="38"/>
  <c r="C102" i="38"/>
  <c r="D102" i="38"/>
  <c r="E102" i="38"/>
  <c r="F102" i="38"/>
  <c r="G102" i="38"/>
  <c r="H102" i="38"/>
  <c r="B103" i="38"/>
  <c r="C103" i="38"/>
  <c r="D103" i="38"/>
  <c r="E103" i="38"/>
  <c r="F103" i="38"/>
  <c r="G103" i="38"/>
  <c r="H103" i="38"/>
  <c r="B104" i="38"/>
  <c r="C104" i="38"/>
  <c r="D104" i="38"/>
  <c r="E104" i="38"/>
  <c r="F104" i="38"/>
  <c r="G104" i="38"/>
  <c r="H104" i="38"/>
  <c r="B105" i="38"/>
  <c r="C105" i="38"/>
  <c r="D105" i="38"/>
  <c r="E105" i="38"/>
  <c r="F105" i="38"/>
  <c r="G105" i="38"/>
  <c r="H105" i="38"/>
  <c r="B106" i="38"/>
  <c r="C106" i="38"/>
  <c r="D106" i="38"/>
  <c r="E106" i="38"/>
  <c r="F106" i="38"/>
  <c r="G106" i="38"/>
  <c r="H106" i="38"/>
  <c r="B107" i="38"/>
  <c r="C107" i="38"/>
  <c r="D107" i="38"/>
  <c r="E107" i="38"/>
  <c r="F107" i="38"/>
  <c r="G107" i="38"/>
  <c r="H107" i="38"/>
  <c r="B108" i="38"/>
  <c r="C108" i="38"/>
  <c r="D108" i="38"/>
  <c r="E108" i="38"/>
  <c r="F108" i="38"/>
  <c r="G108" i="38"/>
  <c r="H108" i="38"/>
  <c r="B109" i="38"/>
  <c r="C109" i="38"/>
  <c r="D109" i="38"/>
  <c r="E109" i="38"/>
  <c r="F109" i="38"/>
  <c r="G109" i="38"/>
  <c r="H109" i="38"/>
  <c r="B110" i="38"/>
  <c r="C110" i="38"/>
  <c r="D110" i="38"/>
  <c r="E110" i="38"/>
  <c r="F110" i="38"/>
  <c r="G110" i="38"/>
  <c r="H110" i="38"/>
  <c r="B111" i="38"/>
  <c r="C111" i="38"/>
  <c r="D111" i="38"/>
  <c r="E111" i="38"/>
  <c r="F111" i="38"/>
  <c r="G111" i="38"/>
  <c r="H111" i="38"/>
  <c r="B112" i="38"/>
  <c r="C112" i="38"/>
  <c r="D112" i="38"/>
  <c r="E112" i="38"/>
  <c r="F112" i="38"/>
  <c r="G112" i="38"/>
  <c r="H112" i="38"/>
  <c r="B113" i="38"/>
  <c r="C113" i="38"/>
  <c r="D113" i="38"/>
  <c r="E113" i="38"/>
  <c r="F113" i="38"/>
  <c r="G113" i="38"/>
  <c r="H113" i="38"/>
  <c r="B114" i="38"/>
  <c r="C114" i="38"/>
  <c r="D114" i="38"/>
  <c r="E114" i="38"/>
  <c r="F114" i="38"/>
  <c r="G114" i="38"/>
  <c r="H114" i="38"/>
  <c r="B115" i="38"/>
  <c r="C115" i="38"/>
  <c r="D115" i="38"/>
  <c r="E115" i="38"/>
  <c r="F115" i="38"/>
  <c r="G115" i="38"/>
  <c r="H115" i="38"/>
  <c r="B116" i="38"/>
  <c r="C116" i="38"/>
  <c r="D116" i="38"/>
  <c r="E116" i="38"/>
  <c r="F116" i="38"/>
  <c r="G116" i="38"/>
  <c r="H116" i="38"/>
  <c r="B117" i="38"/>
  <c r="C117" i="38"/>
  <c r="D117" i="38"/>
  <c r="E117" i="38"/>
  <c r="F117" i="38"/>
  <c r="G117" i="38"/>
  <c r="H117" i="38"/>
  <c r="B118" i="38"/>
  <c r="C118" i="38"/>
  <c r="D118" i="38"/>
  <c r="E118" i="38"/>
  <c r="F118" i="38"/>
  <c r="G118" i="38"/>
  <c r="H118" i="38"/>
  <c r="B119" i="38"/>
  <c r="C119" i="38"/>
  <c r="D119" i="38"/>
  <c r="E119" i="38"/>
  <c r="F119" i="38"/>
  <c r="G119" i="38"/>
  <c r="H119" i="38"/>
  <c r="B120" i="38"/>
  <c r="C120" i="38"/>
  <c r="D120" i="38"/>
  <c r="E120" i="38"/>
  <c r="F120" i="38"/>
  <c r="G120" i="38"/>
  <c r="H120" i="38"/>
  <c r="B121" i="38"/>
  <c r="C121" i="38"/>
  <c r="D121" i="38"/>
  <c r="E121" i="38"/>
  <c r="F121" i="38"/>
  <c r="G121" i="38"/>
  <c r="H121" i="38"/>
  <c r="B122" i="38"/>
  <c r="C122" i="38"/>
  <c r="D122" i="38"/>
  <c r="E122" i="38"/>
  <c r="F122" i="38"/>
  <c r="G122" i="38"/>
  <c r="H122" i="38"/>
  <c r="B123" i="38"/>
  <c r="C123" i="38"/>
  <c r="D123" i="38"/>
  <c r="E123" i="38"/>
  <c r="F123" i="38"/>
  <c r="G123" i="38"/>
  <c r="H123" i="38"/>
  <c r="B124" i="38"/>
  <c r="C124" i="38"/>
  <c r="D124" i="38"/>
  <c r="E124" i="38"/>
  <c r="F124" i="38"/>
  <c r="G124" i="38"/>
  <c r="H124" i="38"/>
  <c r="B125" i="38"/>
  <c r="C125" i="38"/>
  <c r="D125" i="38"/>
  <c r="E125" i="38"/>
  <c r="F125" i="38"/>
  <c r="G125" i="38"/>
  <c r="H125" i="38"/>
  <c r="B126" i="38"/>
  <c r="C126" i="38"/>
  <c r="D126" i="38"/>
  <c r="E126" i="38"/>
  <c r="F126" i="38"/>
  <c r="G126" i="38"/>
  <c r="H126" i="38"/>
  <c r="B127" i="38"/>
  <c r="C127" i="38"/>
  <c r="D127" i="38"/>
  <c r="E127" i="38"/>
  <c r="F127" i="38"/>
  <c r="G127" i="38"/>
  <c r="H127" i="38"/>
  <c r="B128" i="38"/>
  <c r="C128" i="38"/>
  <c r="D128" i="38"/>
  <c r="E128" i="38"/>
  <c r="F128" i="38"/>
  <c r="G128" i="38"/>
  <c r="H128" i="38"/>
  <c r="B129" i="38"/>
  <c r="C129" i="38"/>
  <c r="D129" i="38"/>
  <c r="E129" i="38"/>
  <c r="F129" i="38"/>
  <c r="G129" i="38"/>
  <c r="H129" i="38"/>
  <c r="B130" i="38"/>
  <c r="C130" i="38"/>
  <c r="D130" i="38"/>
  <c r="E130" i="38"/>
  <c r="F130" i="38"/>
  <c r="G130" i="38"/>
  <c r="H130" i="38"/>
  <c r="B131" i="38"/>
  <c r="C131" i="38"/>
  <c r="D131" i="38"/>
  <c r="E131" i="38"/>
  <c r="F131" i="38"/>
  <c r="G131" i="38"/>
  <c r="H131" i="38"/>
  <c r="B132" i="38"/>
  <c r="C132" i="38"/>
  <c r="D132" i="38"/>
  <c r="E132" i="38"/>
  <c r="F132" i="38"/>
  <c r="G132" i="38"/>
  <c r="H132" i="38"/>
  <c r="B133" i="38"/>
  <c r="C133" i="38"/>
  <c r="D133" i="38"/>
  <c r="E133" i="38"/>
  <c r="F133" i="38"/>
  <c r="G133" i="38"/>
  <c r="H133" i="38"/>
  <c r="B134" i="38"/>
  <c r="C134" i="38"/>
  <c r="D134" i="38"/>
  <c r="E134" i="38"/>
  <c r="F134" i="38"/>
  <c r="G134" i="38"/>
  <c r="H134" i="38"/>
  <c r="B135" i="38"/>
  <c r="C135" i="38"/>
  <c r="D135" i="38"/>
  <c r="E135" i="38"/>
  <c r="F135" i="38"/>
  <c r="G135" i="38"/>
  <c r="H135" i="38"/>
  <c r="B136" i="38"/>
  <c r="C136" i="38"/>
  <c r="D136" i="38"/>
  <c r="E136" i="38"/>
  <c r="F136" i="38"/>
  <c r="G136" i="38"/>
  <c r="H136" i="38"/>
  <c r="B137" i="38"/>
  <c r="C137" i="38"/>
  <c r="D137" i="38"/>
  <c r="E137" i="38"/>
  <c r="F137" i="38"/>
  <c r="G137" i="38"/>
  <c r="H137" i="38"/>
  <c r="B138" i="38"/>
  <c r="C138" i="38"/>
  <c r="D138" i="38"/>
  <c r="E138" i="38"/>
  <c r="F138" i="38"/>
  <c r="G138" i="38"/>
  <c r="H138" i="38"/>
  <c r="B139" i="38"/>
  <c r="C139" i="38"/>
  <c r="D139" i="38"/>
  <c r="E139" i="38"/>
  <c r="F139" i="38"/>
  <c r="G139" i="38"/>
  <c r="H139" i="38"/>
  <c r="B140" i="38"/>
  <c r="C140" i="38"/>
  <c r="D140" i="38"/>
  <c r="E140" i="38"/>
  <c r="F140" i="38"/>
  <c r="G140" i="38"/>
  <c r="H140" i="38"/>
  <c r="B141" i="38"/>
  <c r="C141" i="38"/>
  <c r="D141" i="38"/>
  <c r="E141" i="38"/>
  <c r="F141" i="38"/>
  <c r="G141" i="38"/>
  <c r="H141" i="38"/>
  <c r="B142" i="38"/>
  <c r="C142" i="38"/>
  <c r="D142" i="38"/>
  <c r="E142" i="38"/>
  <c r="F142" i="38"/>
  <c r="G142" i="38"/>
  <c r="H142" i="38"/>
  <c r="B143" i="38"/>
  <c r="C143" i="38"/>
  <c r="D143" i="38"/>
  <c r="E143" i="38"/>
  <c r="F143" i="38"/>
  <c r="G143" i="38"/>
  <c r="H143" i="38"/>
  <c r="B144" i="38"/>
  <c r="C144" i="38"/>
  <c r="D144" i="38"/>
  <c r="E144" i="38"/>
  <c r="F144" i="38"/>
  <c r="G144" i="38"/>
  <c r="H144" i="38"/>
  <c r="B145" i="38"/>
  <c r="C145" i="38"/>
  <c r="D145" i="38"/>
  <c r="E145" i="38"/>
  <c r="F145" i="38"/>
  <c r="G145" i="38"/>
  <c r="H145" i="38"/>
  <c r="B146" i="38"/>
  <c r="C146" i="38"/>
  <c r="D146" i="38"/>
  <c r="E146" i="38"/>
  <c r="F146" i="38"/>
  <c r="G146" i="38"/>
  <c r="H146" i="38"/>
  <c r="B147" i="38"/>
  <c r="C147" i="38"/>
  <c r="D147" i="38"/>
  <c r="E147" i="38"/>
  <c r="F147" i="38"/>
  <c r="G147" i="38"/>
  <c r="H147" i="38"/>
  <c r="B148" i="38"/>
  <c r="C148" i="38"/>
  <c r="D148" i="38"/>
  <c r="E148" i="38"/>
  <c r="F148" i="38"/>
  <c r="G148" i="38"/>
  <c r="H148" i="38"/>
  <c r="B149" i="38"/>
  <c r="C149" i="38"/>
  <c r="D149" i="38"/>
  <c r="E149" i="38"/>
  <c r="F149" i="38"/>
  <c r="G149" i="38"/>
  <c r="H149" i="38"/>
  <c r="B150" i="38"/>
  <c r="C150" i="38"/>
  <c r="D150" i="38"/>
  <c r="E150" i="38"/>
  <c r="F150" i="38"/>
  <c r="G150" i="38"/>
  <c r="H150" i="38"/>
  <c r="B151" i="38"/>
  <c r="C151" i="38"/>
  <c r="D151" i="38"/>
  <c r="E151" i="38"/>
  <c r="F151" i="38"/>
  <c r="G151" i="38"/>
  <c r="H151" i="38"/>
  <c r="B152" i="38"/>
  <c r="C152" i="38"/>
  <c r="D152" i="38"/>
  <c r="E152" i="38"/>
  <c r="F152" i="38"/>
  <c r="G152" i="38"/>
  <c r="H152" i="38"/>
  <c r="B153" i="38"/>
  <c r="C153" i="38"/>
  <c r="D153" i="38"/>
  <c r="E153" i="38"/>
  <c r="F153" i="38"/>
  <c r="G153" i="38"/>
  <c r="H153" i="38"/>
  <c r="B154" i="38"/>
  <c r="C154" i="38"/>
  <c r="D154" i="38"/>
  <c r="E154" i="38"/>
  <c r="F154" i="38"/>
  <c r="G154" i="38"/>
  <c r="H154" i="38"/>
  <c r="B155" i="38"/>
  <c r="C155" i="38"/>
  <c r="D155" i="38"/>
  <c r="E155" i="38"/>
  <c r="F155" i="38"/>
  <c r="G155" i="38"/>
  <c r="H155" i="38"/>
  <c r="B156" i="38"/>
  <c r="C156" i="38"/>
  <c r="D156" i="38"/>
  <c r="E156" i="38"/>
  <c r="F156" i="38"/>
  <c r="G156" i="38"/>
  <c r="H156" i="38"/>
  <c r="B157" i="38"/>
  <c r="C157" i="38"/>
  <c r="D157" i="38"/>
  <c r="E157" i="38"/>
  <c r="F157" i="38"/>
  <c r="G157" i="38"/>
  <c r="H157" i="38"/>
  <c r="B158" i="38"/>
  <c r="C158" i="38"/>
  <c r="D158" i="38"/>
  <c r="E158" i="38"/>
  <c r="F158" i="38"/>
  <c r="G158" i="38"/>
  <c r="H158" i="38"/>
  <c r="B159" i="38"/>
  <c r="C159" i="38"/>
  <c r="D159" i="38"/>
  <c r="E159" i="38"/>
  <c r="F159" i="38"/>
  <c r="G159" i="38"/>
  <c r="H159" i="38"/>
  <c r="B160" i="38"/>
  <c r="C160" i="38"/>
  <c r="D160" i="38"/>
  <c r="E160" i="38"/>
  <c r="F160" i="38"/>
  <c r="G160" i="38"/>
  <c r="H160" i="38"/>
  <c r="B161" i="38"/>
  <c r="C161" i="38"/>
  <c r="D161" i="38"/>
  <c r="E161" i="38"/>
  <c r="F161" i="38"/>
  <c r="G161" i="38"/>
  <c r="H161" i="38"/>
  <c r="B162" i="38"/>
  <c r="C162" i="38"/>
  <c r="D162" i="38"/>
  <c r="E162" i="38"/>
  <c r="F162" i="38"/>
  <c r="G162" i="38"/>
  <c r="H162" i="38"/>
  <c r="B163" i="38"/>
  <c r="C163" i="38"/>
  <c r="D163" i="38"/>
  <c r="E163" i="38"/>
  <c r="F163" i="38"/>
  <c r="G163" i="38"/>
  <c r="H163" i="38"/>
  <c r="B164" i="38"/>
  <c r="C164" i="38"/>
  <c r="D164" i="38"/>
  <c r="E164" i="38"/>
  <c r="F164" i="38"/>
  <c r="G164" i="38"/>
  <c r="H164" i="38"/>
  <c r="B165" i="38"/>
  <c r="C165" i="38"/>
  <c r="D165" i="38"/>
  <c r="E165" i="38"/>
  <c r="F165" i="38"/>
  <c r="G165" i="38"/>
  <c r="H165" i="38"/>
  <c r="B166" i="38"/>
  <c r="C166" i="38"/>
  <c r="D166" i="38"/>
  <c r="E166" i="38"/>
  <c r="F166" i="38"/>
  <c r="G166" i="38"/>
  <c r="H166" i="38"/>
  <c r="B167" i="38"/>
  <c r="C167" i="38"/>
  <c r="D167" i="38"/>
  <c r="E167" i="38"/>
  <c r="F167" i="38"/>
  <c r="G167" i="38"/>
  <c r="H167" i="38"/>
  <c r="B168" i="38"/>
  <c r="C168" i="38"/>
  <c r="D168" i="38"/>
  <c r="E168" i="38"/>
  <c r="F168" i="38"/>
  <c r="G168" i="38"/>
  <c r="H168" i="38"/>
  <c r="B169" i="38"/>
  <c r="C169" i="38"/>
  <c r="D169" i="38"/>
  <c r="E169" i="38"/>
  <c r="F169" i="38"/>
  <c r="G169" i="38"/>
  <c r="H169" i="38"/>
  <c r="B170" i="38"/>
  <c r="C170" i="38"/>
  <c r="D170" i="38"/>
  <c r="E170" i="38"/>
  <c r="F170" i="38"/>
  <c r="G170" i="38"/>
  <c r="H170" i="38"/>
  <c r="B171" i="38"/>
  <c r="C171" i="38"/>
  <c r="D171" i="38"/>
  <c r="E171" i="38"/>
  <c r="F171" i="38"/>
  <c r="G171" i="38"/>
  <c r="H171" i="38"/>
  <c r="B172" i="38"/>
  <c r="C172" i="38"/>
  <c r="D172" i="38"/>
  <c r="E172" i="38"/>
  <c r="F172" i="38"/>
  <c r="G172" i="38"/>
  <c r="H172" i="38"/>
  <c r="B173" i="38"/>
  <c r="C173" i="38"/>
  <c r="D173" i="38"/>
  <c r="E173" i="38"/>
  <c r="F173" i="38"/>
  <c r="G173" i="38"/>
  <c r="H173" i="38"/>
  <c r="B174" i="38"/>
  <c r="C174" i="38"/>
  <c r="D174" i="38"/>
  <c r="E174" i="38"/>
  <c r="F174" i="38"/>
  <c r="G174" i="38"/>
  <c r="H174" i="38"/>
  <c r="B175" i="38"/>
  <c r="C175" i="38"/>
  <c r="D175" i="38"/>
  <c r="E175" i="38"/>
  <c r="F175" i="38"/>
  <c r="G175" i="38"/>
  <c r="H175" i="38"/>
  <c r="B176" i="38"/>
  <c r="C176" i="38"/>
  <c r="D176" i="38"/>
  <c r="E176" i="38"/>
  <c r="F176" i="38"/>
  <c r="G176" i="38"/>
  <c r="H176" i="38"/>
  <c r="B177" i="38"/>
  <c r="C177" i="38"/>
  <c r="D177" i="38"/>
  <c r="E177" i="38"/>
  <c r="F177" i="38"/>
  <c r="G177" i="38"/>
  <c r="H177" i="38"/>
  <c r="B178" i="38"/>
  <c r="C178" i="38"/>
  <c r="D178" i="38"/>
  <c r="E178" i="38"/>
  <c r="F178" i="38"/>
  <c r="G178" i="38"/>
  <c r="H178" i="38"/>
  <c r="B179" i="38"/>
  <c r="C179" i="38"/>
  <c r="D179" i="38"/>
  <c r="E179" i="38"/>
  <c r="F179" i="38"/>
  <c r="G179" i="38"/>
  <c r="H179" i="38"/>
  <c r="B180" i="38"/>
  <c r="C180" i="38"/>
  <c r="D180" i="38"/>
  <c r="E180" i="38"/>
  <c r="F180" i="38"/>
  <c r="G180" i="38"/>
  <c r="H180" i="38"/>
  <c r="B181" i="38"/>
  <c r="C181" i="38"/>
  <c r="D181" i="38"/>
  <c r="E181" i="38"/>
  <c r="F181" i="38"/>
  <c r="G181" i="38"/>
  <c r="H181" i="38"/>
  <c r="B182" i="38"/>
  <c r="C182" i="38"/>
  <c r="D182" i="38"/>
  <c r="E182" i="38"/>
  <c r="F182" i="38"/>
  <c r="G182" i="38"/>
  <c r="H182" i="38"/>
  <c r="B183" i="38"/>
  <c r="C183" i="38"/>
  <c r="D183" i="38"/>
  <c r="E183" i="38"/>
  <c r="F183" i="38"/>
  <c r="G183" i="38"/>
  <c r="H183" i="38"/>
  <c r="B184" i="38"/>
  <c r="C184" i="38"/>
  <c r="D184" i="38"/>
  <c r="E184" i="38"/>
  <c r="F184" i="38"/>
  <c r="G184" i="38"/>
  <c r="H184" i="38"/>
  <c r="B185" i="38"/>
  <c r="C185" i="38"/>
  <c r="D185" i="38"/>
  <c r="E185" i="38"/>
  <c r="F185" i="38"/>
  <c r="G185" i="38"/>
  <c r="H185" i="38"/>
  <c r="B186" i="38"/>
  <c r="C186" i="38"/>
  <c r="D186" i="38"/>
  <c r="E186" i="38"/>
  <c r="F186" i="38"/>
  <c r="G186" i="38"/>
  <c r="H186" i="38"/>
  <c r="B187" i="38"/>
  <c r="C187" i="38"/>
  <c r="D187" i="38"/>
  <c r="E187" i="38"/>
  <c r="F187" i="38"/>
  <c r="G187" i="38"/>
  <c r="H187" i="38"/>
  <c r="B188" i="38"/>
  <c r="C188" i="38"/>
  <c r="D188" i="38"/>
  <c r="E188" i="38"/>
  <c r="F188" i="38"/>
  <c r="G188" i="38"/>
  <c r="H188" i="38"/>
  <c r="B189" i="38"/>
  <c r="C189" i="38"/>
  <c r="D189" i="38"/>
  <c r="E189" i="38"/>
  <c r="F189" i="38"/>
  <c r="G189" i="38"/>
  <c r="H189" i="38"/>
  <c r="B190" i="38"/>
  <c r="C190" i="38"/>
  <c r="D190" i="38"/>
  <c r="E190" i="38"/>
  <c r="F190" i="38"/>
  <c r="G190" i="38"/>
  <c r="H190" i="38"/>
  <c r="B191" i="38"/>
  <c r="C191" i="38"/>
  <c r="D191" i="38"/>
  <c r="E191" i="38"/>
  <c r="F191" i="38"/>
  <c r="G191" i="38"/>
  <c r="H191" i="38"/>
  <c r="B192" i="38"/>
  <c r="C192" i="38"/>
  <c r="D192" i="38"/>
  <c r="E192" i="38"/>
  <c r="F192" i="38"/>
  <c r="G192" i="38"/>
  <c r="H192" i="38"/>
  <c r="B193" i="38"/>
  <c r="C193" i="38"/>
  <c r="D193" i="38"/>
  <c r="E193" i="38"/>
  <c r="F193" i="38"/>
  <c r="G193" i="38"/>
  <c r="H193" i="38"/>
  <c r="B194" i="38"/>
  <c r="C194" i="38"/>
  <c r="D194" i="38"/>
  <c r="E194" i="38"/>
  <c r="F194" i="38"/>
  <c r="G194" i="38"/>
  <c r="H194" i="38"/>
  <c r="B195" i="38"/>
  <c r="C195" i="38"/>
  <c r="D195" i="38"/>
  <c r="E195" i="38"/>
  <c r="F195" i="38"/>
  <c r="G195" i="38"/>
  <c r="H195" i="38"/>
  <c r="B196" i="38"/>
  <c r="C196" i="38"/>
  <c r="D196" i="38"/>
  <c r="E196" i="38"/>
  <c r="F196" i="38"/>
  <c r="G196" i="38"/>
  <c r="H196" i="38"/>
  <c r="B197" i="38"/>
  <c r="C197" i="38"/>
  <c r="D197" i="38"/>
  <c r="E197" i="38"/>
  <c r="F197" i="38"/>
  <c r="G197" i="38"/>
  <c r="H197" i="38"/>
  <c r="B198" i="38"/>
  <c r="C198" i="38"/>
  <c r="D198" i="38"/>
  <c r="E198" i="38"/>
  <c r="F198" i="38"/>
  <c r="G198" i="38"/>
  <c r="H198" i="38"/>
  <c r="B199" i="38"/>
  <c r="C199" i="38"/>
  <c r="D199" i="38"/>
  <c r="E199" i="38"/>
  <c r="F199" i="38"/>
  <c r="G199" i="38"/>
  <c r="H199" i="38"/>
  <c r="B200" i="38"/>
  <c r="C200" i="38"/>
  <c r="D200" i="38"/>
  <c r="E200" i="38"/>
  <c r="F200" i="38"/>
  <c r="G200" i="38"/>
  <c r="H200" i="38"/>
  <c r="B201" i="38"/>
  <c r="C201" i="38"/>
  <c r="D201" i="38"/>
  <c r="E201" i="38"/>
  <c r="F201" i="38"/>
  <c r="G201" i="38"/>
  <c r="H201" i="38"/>
  <c r="B202" i="38"/>
  <c r="C202" i="38"/>
  <c r="D202" i="38"/>
  <c r="E202" i="38"/>
  <c r="F202" i="38"/>
  <c r="G202" i="38"/>
  <c r="H202" i="38"/>
  <c r="B203" i="38"/>
  <c r="C203" i="38"/>
  <c r="D203" i="38"/>
  <c r="E203" i="38"/>
  <c r="F203" i="38"/>
  <c r="G203" i="38"/>
  <c r="H203" i="38"/>
  <c r="B204" i="38"/>
  <c r="C204" i="38"/>
  <c r="D204" i="38"/>
  <c r="E204" i="38"/>
  <c r="F204" i="38"/>
  <c r="G204" i="38"/>
  <c r="H204" i="38"/>
  <c r="B205" i="38"/>
  <c r="C205" i="38"/>
  <c r="D205" i="38"/>
  <c r="E205" i="38"/>
  <c r="F205" i="38"/>
  <c r="G205" i="38"/>
  <c r="H205" i="38"/>
  <c r="B206" i="38"/>
  <c r="C206" i="38"/>
  <c r="D206" i="38"/>
  <c r="E206" i="38"/>
  <c r="F206" i="38"/>
  <c r="G206" i="38"/>
  <c r="H206" i="38"/>
  <c r="B207" i="38"/>
  <c r="C207" i="38"/>
  <c r="D207" i="38"/>
  <c r="E207" i="38"/>
  <c r="F207" i="38"/>
  <c r="G207" i="38"/>
  <c r="H207" i="38"/>
  <c r="B208" i="38"/>
  <c r="C208" i="38"/>
  <c r="D208" i="38"/>
  <c r="E208" i="38"/>
  <c r="F208" i="38"/>
  <c r="G208" i="38"/>
  <c r="H208" i="38"/>
  <c r="B209" i="38"/>
  <c r="C209" i="38"/>
  <c r="D209" i="38"/>
  <c r="E209" i="38"/>
  <c r="F209" i="38"/>
  <c r="G209" i="38"/>
  <c r="H209" i="38"/>
  <c r="B210" i="38"/>
  <c r="C210" i="38"/>
  <c r="D210" i="38"/>
  <c r="E210" i="38"/>
  <c r="F210" i="38"/>
  <c r="G210" i="38"/>
  <c r="H210" i="38"/>
  <c r="B211" i="38"/>
  <c r="C211" i="38"/>
  <c r="D211" i="38"/>
  <c r="E211" i="38"/>
  <c r="F211" i="38"/>
  <c r="G211" i="38"/>
  <c r="H211" i="38"/>
  <c r="B212" i="38"/>
  <c r="C212" i="38"/>
  <c r="D212" i="38"/>
  <c r="E212" i="38"/>
  <c r="F212" i="38"/>
  <c r="G212" i="38"/>
  <c r="H212" i="38"/>
  <c r="B213" i="38"/>
  <c r="C213" i="38"/>
  <c r="D213" i="38"/>
  <c r="E213" i="38"/>
  <c r="F213" i="38"/>
  <c r="G213" i="38"/>
  <c r="H213" i="38"/>
  <c r="B214" i="38"/>
  <c r="C214" i="38"/>
  <c r="D214" i="38"/>
  <c r="E214" i="38"/>
  <c r="F214" i="38"/>
  <c r="G214" i="38"/>
  <c r="H214" i="38"/>
  <c r="B215" i="38"/>
  <c r="C215" i="38"/>
  <c r="D215" i="38"/>
  <c r="E215" i="38"/>
  <c r="F215" i="38"/>
  <c r="G215" i="38"/>
  <c r="H215" i="38"/>
  <c r="B216" i="38"/>
  <c r="C216" i="38"/>
  <c r="D216" i="38"/>
  <c r="E216" i="38"/>
  <c r="F216" i="38"/>
  <c r="G216" i="38"/>
  <c r="H216" i="38"/>
  <c r="B217" i="38"/>
  <c r="C217" i="38"/>
  <c r="D217" i="38"/>
  <c r="E217" i="38"/>
  <c r="F217" i="38"/>
  <c r="G217" i="38"/>
  <c r="H217" i="38"/>
  <c r="B218" i="38"/>
  <c r="C218" i="38"/>
  <c r="D218" i="38"/>
  <c r="E218" i="38"/>
  <c r="F218" i="38"/>
  <c r="G218" i="38"/>
  <c r="H218" i="38"/>
  <c r="B219" i="38"/>
  <c r="C219" i="38"/>
  <c r="D219" i="38"/>
  <c r="E219" i="38"/>
  <c r="F219" i="38"/>
  <c r="G219" i="38"/>
  <c r="H219" i="38"/>
  <c r="B220" i="38"/>
  <c r="C220" i="38"/>
  <c r="D220" i="38"/>
  <c r="E220" i="38"/>
  <c r="F220" i="38"/>
  <c r="G220" i="38"/>
  <c r="H220" i="38"/>
  <c r="B221" i="38"/>
  <c r="C221" i="38"/>
  <c r="D221" i="38"/>
  <c r="E221" i="38"/>
  <c r="F221" i="38"/>
  <c r="G221" i="38"/>
  <c r="H221" i="38"/>
  <c r="B222" i="38"/>
  <c r="C222" i="38"/>
  <c r="D222" i="38"/>
  <c r="E222" i="38"/>
  <c r="F222" i="38"/>
  <c r="G222" i="38"/>
  <c r="H222" i="38"/>
  <c r="B223" i="38"/>
  <c r="C223" i="38"/>
  <c r="D223" i="38"/>
  <c r="E223" i="38"/>
  <c r="F223" i="38"/>
  <c r="G223" i="38"/>
  <c r="H223" i="38"/>
  <c r="B224" i="38"/>
  <c r="C224" i="38"/>
  <c r="D224" i="38"/>
  <c r="E224" i="38"/>
  <c r="F224" i="38"/>
  <c r="G224" i="38"/>
  <c r="H224" i="38"/>
  <c r="B225" i="38"/>
  <c r="C225" i="38"/>
  <c r="D225" i="38"/>
  <c r="E225" i="38"/>
  <c r="F225" i="38"/>
  <c r="G225" i="38"/>
  <c r="H225" i="38"/>
  <c r="B226" i="38"/>
  <c r="C226" i="38"/>
  <c r="D226" i="38"/>
  <c r="E226" i="38"/>
  <c r="F226" i="38"/>
  <c r="G226" i="38"/>
  <c r="H226" i="38"/>
  <c r="B227" i="38"/>
  <c r="C227" i="38"/>
  <c r="D227" i="38"/>
  <c r="E227" i="38"/>
  <c r="F227" i="38"/>
  <c r="G227" i="38"/>
  <c r="H227" i="38"/>
  <c r="B228" i="38"/>
  <c r="C228" i="38"/>
  <c r="D228" i="38"/>
  <c r="E228" i="38"/>
  <c r="F228" i="38"/>
  <c r="G228" i="38"/>
  <c r="H228" i="38"/>
  <c r="B229" i="38"/>
  <c r="C229" i="38"/>
  <c r="D229" i="38"/>
  <c r="E229" i="38"/>
  <c r="F229" i="38"/>
  <c r="G229" i="38"/>
  <c r="H229" i="38"/>
  <c r="B230" i="38"/>
  <c r="C230" i="38"/>
  <c r="D230" i="38"/>
  <c r="E230" i="38"/>
  <c r="F230" i="38"/>
  <c r="G230" i="38"/>
  <c r="H230" i="38"/>
  <c r="B231" i="38"/>
  <c r="C231" i="38"/>
  <c r="D231" i="38"/>
  <c r="E231" i="38"/>
  <c r="F231" i="38"/>
  <c r="G231" i="38"/>
  <c r="H231" i="38"/>
  <c r="B232" i="38"/>
  <c r="C232" i="38"/>
  <c r="D232" i="38"/>
  <c r="E232" i="38"/>
  <c r="F232" i="38"/>
  <c r="G232" i="38"/>
  <c r="H232" i="38"/>
  <c r="B233" i="38"/>
  <c r="C233" i="38"/>
  <c r="D233" i="38"/>
  <c r="E233" i="38"/>
  <c r="F233" i="38"/>
  <c r="G233" i="38"/>
  <c r="H233" i="38"/>
  <c r="B234" i="38"/>
  <c r="C234" i="38"/>
  <c r="D234" i="38"/>
  <c r="E234" i="38"/>
  <c r="F234" i="38"/>
  <c r="G234" i="38"/>
  <c r="H234" i="38"/>
  <c r="B235" i="38"/>
  <c r="C235" i="38"/>
  <c r="D235" i="38"/>
  <c r="E235" i="38"/>
  <c r="F235" i="38"/>
  <c r="G235" i="38"/>
  <c r="H235" i="38"/>
  <c r="B236" i="38"/>
  <c r="C236" i="38"/>
  <c r="D236" i="38"/>
  <c r="E236" i="38"/>
  <c r="F236" i="38"/>
  <c r="G236" i="38"/>
  <c r="H236" i="38"/>
  <c r="B237" i="38"/>
  <c r="C237" i="38"/>
  <c r="D237" i="38"/>
  <c r="E237" i="38"/>
  <c r="F237" i="38"/>
  <c r="G237" i="38"/>
  <c r="H237" i="38"/>
  <c r="B238" i="38"/>
  <c r="C238" i="38"/>
  <c r="D238" i="38"/>
  <c r="E238" i="38"/>
  <c r="F238" i="38"/>
  <c r="G238" i="38"/>
  <c r="H238" i="38"/>
  <c r="B239" i="38"/>
  <c r="C239" i="38"/>
  <c r="D239" i="38"/>
  <c r="E239" i="38"/>
  <c r="F239" i="38"/>
  <c r="G239" i="38"/>
  <c r="H239" i="38"/>
  <c r="B240" i="38"/>
  <c r="C240" i="38"/>
  <c r="D240" i="38"/>
  <c r="E240" i="38"/>
  <c r="F240" i="38"/>
  <c r="G240" i="38"/>
  <c r="H240" i="38"/>
  <c r="B241" i="38"/>
  <c r="C241" i="38"/>
  <c r="D241" i="38"/>
  <c r="E241" i="38"/>
  <c r="F241" i="38"/>
  <c r="G241" i="38"/>
  <c r="H241" i="38"/>
  <c r="B242" i="38"/>
  <c r="C242" i="38"/>
  <c r="D242" i="38"/>
  <c r="E242" i="38"/>
  <c r="F242" i="38"/>
  <c r="G242" i="38"/>
  <c r="H242" i="38"/>
  <c r="B243" i="38"/>
  <c r="C243" i="38"/>
  <c r="D243" i="38"/>
  <c r="E243" i="38"/>
  <c r="F243" i="38"/>
  <c r="G243" i="38"/>
  <c r="H243" i="38"/>
  <c r="B244" i="38"/>
  <c r="C244" i="38"/>
  <c r="D244" i="38"/>
  <c r="E244" i="38"/>
  <c r="F244" i="38"/>
  <c r="G244" i="38"/>
  <c r="H244" i="38"/>
  <c r="B245" i="38"/>
  <c r="C245" i="38"/>
  <c r="D245" i="38"/>
  <c r="E245" i="38"/>
  <c r="F245" i="38"/>
  <c r="G245" i="38"/>
  <c r="H245" i="38"/>
  <c r="B246" i="38"/>
  <c r="C246" i="38"/>
  <c r="D246" i="38"/>
  <c r="E246" i="38"/>
  <c r="F246" i="38"/>
  <c r="G246" i="38"/>
  <c r="H246" i="38"/>
  <c r="B247" i="38"/>
  <c r="C247" i="38"/>
  <c r="D247" i="38"/>
  <c r="E247" i="38"/>
  <c r="F247" i="38"/>
  <c r="G247" i="38"/>
  <c r="H247" i="38"/>
  <c r="B248" i="38"/>
  <c r="C248" i="38"/>
  <c r="D248" i="38"/>
  <c r="E248" i="38"/>
  <c r="F248" i="38"/>
  <c r="G248" i="38"/>
  <c r="H248" i="38"/>
  <c r="B249" i="38"/>
  <c r="C249" i="38"/>
  <c r="D249" i="38"/>
  <c r="E249" i="38"/>
  <c r="F249" i="38"/>
  <c r="G249" i="38"/>
  <c r="H249" i="38"/>
  <c r="B250" i="38"/>
  <c r="C250" i="38"/>
  <c r="D250" i="38"/>
  <c r="E250" i="38"/>
  <c r="F250" i="38"/>
  <c r="G250" i="38"/>
  <c r="H250" i="38"/>
  <c r="B251" i="38"/>
  <c r="C251" i="38"/>
  <c r="D251" i="38"/>
  <c r="E251" i="38"/>
  <c r="F251" i="38"/>
  <c r="G251" i="38"/>
  <c r="H251" i="38"/>
  <c r="B252" i="38"/>
  <c r="C252" i="38"/>
  <c r="D252" i="38"/>
  <c r="E252" i="38"/>
  <c r="F252" i="38"/>
  <c r="G252" i="38"/>
  <c r="H252" i="38"/>
  <c r="B253" i="38"/>
  <c r="C253" i="38"/>
  <c r="D253" i="38"/>
  <c r="E253" i="38"/>
  <c r="F253" i="38"/>
  <c r="G253" i="38"/>
  <c r="H253" i="38"/>
  <c r="B254" i="38"/>
  <c r="C254" i="38"/>
  <c r="D254" i="38"/>
  <c r="E254" i="38"/>
  <c r="F254" i="38"/>
  <c r="G254" i="38"/>
  <c r="H254" i="38"/>
  <c r="B255" i="38"/>
  <c r="C255" i="38"/>
  <c r="D255" i="38"/>
  <c r="E255" i="38"/>
  <c r="F255" i="38"/>
  <c r="G255" i="38"/>
  <c r="H255" i="38"/>
  <c r="B256" i="38"/>
  <c r="C256" i="38"/>
  <c r="D256" i="38"/>
  <c r="E256" i="38"/>
  <c r="F256" i="38"/>
  <c r="G256" i="38"/>
  <c r="H256" i="38"/>
  <c r="B257" i="38"/>
  <c r="C257" i="38"/>
  <c r="D257" i="38"/>
  <c r="E257" i="38"/>
  <c r="F257" i="38"/>
  <c r="G257" i="38"/>
  <c r="H257" i="38"/>
  <c r="B258" i="38"/>
  <c r="C258" i="38"/>
  <c r="D258" i="38"/>
  <c r="E258" i="38"/>
  <c r="F258" i="38"/>
  <c r="G258" i="38"/>
  <c r="H258" i="38"/>
  <c r="B259" i="38"/>
  <c r="C259" i="38"/>
  <c r="D259" i="38"/>
  <c r="E259" i="38"/>
  <c r="F259" i="38"/>
  <c r="G259" i="38"/>
  <c r="H259" i="38"/>
  <c r="B260" i="38"/>
  <c r="C260" i="38"/>
  <c r="D260" i="38"/>
  <c r="E260" i="38"/>
  <c r="F260" i="38"/>
  <c r="G260" i="38"/>
  <c r="H260" i="38"/>
  <c r="B261" i="38"/>
  <c r="C261" i="38"/>
  <c r="D261" i="38"/>
  <c r="E261" i="38"/>
  <c r="F261" i="38"/>
  <c r="G261" i="38"/>
  <c r="H261" i="38"/>
  <c r="B262" i="38"/>
  <c r="C262" i="38"/>
  <c r="D262" i="38"/>
  <c r="E262" i="38"/>
  <c r="F262" i="38"/>
  <c r="G262" i="38"/>
  <c r="H262" i="38"/>
  <c r="B263" i="38"/>
  <c r="C263" i="38"/>
  <c r="D263" i="38"/>
  <c r="E263" i="38"/>
  <c r="F263" i="38"/>
  <c r="G263" i="38"/>
  <c r="H263" i="38"/>
  <c r="B264" i="38"/>
  <c r="C264" i="38"/>
  <c r="D264" i="38"/>
  <c r="E264" i="38"/>
  <c r="F264" i="38"/>
  <c r="G264" i="38"/>
  <c r="H264" i="38"/>
  <c r="B265" i="38"/>
  <c r="C265" i="38"/>
  <c r="D265" i="38"/>
  <c r="E265" i="38"/>
  <c r="F265" i="38"/>
  <c r="G265" i="38"/>
  <c r="H265" i="38"/>
  <c r="B266" i="38"/>
  <c r="C266" i="38"/>
  <c r="D266" i="38"/>
  <c r="E266" i="38"/>
  <c r="F266" i="38"/>
  <c r="G266" i="38"/>
  <c r="H266" i="38"/>
  <c r="D5" i="38"/>
  <c r="E5" i="38"/>
  <c r="F5" i="38"/>
  <c r="G5" i="38"/>
  <c r="H5" i="38"/>
  <c r="C5" i="38"/>
  <c r="B5" i="38"/>
  <c r="G7" i="41" l="1"/>
  <c r="G6" i="41"/>
  <c r="G8" i="41"/>
  <c r="AK28" i="42"/>
  <c r="M38" i="50" s="1"/>
  <c r="AH28" i="42"/>
  <c r="J38" i="50" s="1"/>
  <c r="AI28" i="42"/>
  <c r="K38" i="50" s="1"/>
  <c r="AJ28" i="42"/>
  <c r="L38" i="50" s="1"/>
  <c r="AL28" i="42"/>
  <c r="N38" i="50" s="1"/>
  <c r="AM28" i="42"/>
  <c r="F26" i="39"/>
  <c r="G26" i="39"/>
  <c r="E26" i="39"/>
  <c r="H26" i="39"/>
  <c r="J304" i="37"/>
  <c r="I304" i="37"/>
  <c r="H304" i="37"/>
  <c r="G304" i="37"/>
  <c r="F304" i="37"/>
  <c r="E304" i="37"/>
  <c r="D304" i="37"/>
  <c r="C304" i="37"/>
  <c r="B304" i="37"/>
  <c r="J303" i="37"/>
  <c r="I303" i="37"/>
  <c r="H303" i="37"/>
  <c r="G303" i="37"/>
  <c r="F303" i="37"/>
  <c r="E303" i="37"/>
  <c r="D303" i="37"/>
  <c r="C303" i="37"/>
  <c r="B303" i="37"/>
  <c r="J302" i="37"/>
  <c r="I302" i="37"/>
  <c r="H302" i="37"/>
  <c r="G302" i="37"/>
  <c r="F302" i="37"/>
  <c r="E302" i="37"/>
  <c r="D302" i="37"/>
  <c r="C302" i="37"/>
  <c r="B302" i="37"/>
  <c r="J301" i="37"/>
  <c r="I301" i="37"/>
  <c r="H301" i="37"/>
  <c r="G301" i="37"/>
  <c r="F301" i="37"/>
  <c r="E301" i="37"/>
  <c r="D301" i="37"/>
  <c r="C301" i="37"/>
  <c r="B301" i="37"/>
  <c r="J300" i="37"/>
  <c r="I300" i="37"/>
  <c r="H300" i="37"/>
  <c r="G300" i="37"/>
  <c r="F300" i="37"/>
  <c r="E300" i="37"/>
  <c r="D300" i="37"/>
  <c r="C300" i="37"/>
  <c r="B300" i="37"/>
  <c r="J299" i="37"/>
  <c r="I299" i="37"/>
  <c r="H299" i="37"/>
  <c r="G299" i="37"/>
  <c r="F299" i="37"/>
  <c r="E299" i="37"/>
  <c r="D299" i="37"/>
  <c r="C299" i="37"/>
  <c r="B299" i="37"/>
  <c r="J298" i="37"/>
  <c r="I298" i="37"/>
  <c r="H298" i="37"/>
  <c r="G298" i="37"/>
  <c r="F298" i="37"/>
  <c r="E298" i="37"/>
  <c r="D298" i="37"/>
  <c r="C298" i="37"/>
  <c r="B298" i="37"/>
  <c r="J297" i="37"/>
  <c r="I297" i="37"/>
  <c r="H297" i="37"/>
  <c r="G297" i="37"/>
  <c r="F297" i="37"/>
  <c r="E297" i="37"/>
  <c r="D297" i="37"/>
  <c r="C297" i="37"/>
  <c r="B297" i="37"/>
  <c r="J296" i="37"/>
  <c r="I296" i="37"/>
  <c r="H296" i="37"/>
  <c r="G296" i="37"/>
  <c r="F296" i="37"/>
  <c r="E296" i="37"/>
  <c r="D296" i="37"/>
  <c r="C296" i="37"/>
  <c r="B296" i="37"/>
  <c r="J295" i="37"/>
  <c r="I295" i="37"/>
  <c r="H295" i="37"/>
  <c r="G295" i="37"/>
  <c r="F295" i="37"/>
  <c r="E295" i="37"/>
  <c r="D295" i="37"/>
  <c r="C295" i="37"/>
  <c r="B295" i="37"/>
  <c r="J294" i="37"/>
  <c r="I294" i="37"/>
  <c r="H294" i="37"/>
  <c r="G294" i="37"/>
  <c r="F294" i="37"/>
  <c r="E294" i="37"/>
  <c r="D294" i="37"/>
  <c r="C294" i="37"/>
  <c r="B294" i="37"/>
  <c r="J293" i="37"/>
  <c r="I293" i="37"/>
  <c r="H293" i="37"/>
  <c r="G293" i="37"/>
  <c r="F293" i="37"/>
  <c r="E293" i="37"/>
  <c r="D293" i="37"/>
  <c r="C293" i="37"/>
  <c r="B293" i="37"/>
  <c r="J292" i="37"/>
  <c r="I292" i="37"/>
  <c r="H292" i="37"/>
  <c r="G292" i="37"/>
  <c r="F292" i="37"/>
  <c r="E292" i="37"/>
  <c r="D292" i="37"/>
  <c r="C292" i="37"/>
  <c r="B292" i="37"/>
  <c r="J291" i="37"/>
  <c r="I291" i="37"/>
  <c r="H291" i="37"/>
  <c r="G291" i="37"/>
  <c r="F291" i="37"/>
  <c r="E291" i="37"/>
  <c r="D291" i="37"/>
  <c r="C291" i="37"/>
  <c r="B291" i="37"/>
  <c r="J290" i="37"/>
  <c r="I290" i="37"/>
  <c r="H290" i="37"/>
  <c r="G290" i="37"/>
  <c r="F290" i="37"/>
  <c r="E290" i="37"/>
  <c r="D290" i="37"/>
  <c r="C290" i="37"/>
  <c r="B290" i="37"/>
  <c r="J289" i="37"/>
  <c r="I289" i="37"/>
  <c r="H289" i="37"/>
  <c r="G289" i="37"/>
  <c r="F289" i="37"/>
  <c r="E289" i="37"/>
  <c r="D289" i="37"/>
  <c r="C289" i="37"/>
  <c r="B289" i="37"/>
  <c r="J288" i="37"/>
  <c r="I288" i="37"/>
  <c r="H288" i="37"/>
  <c r="G288" i="37"/>
  <c r="F288" i="37"/>
  <c r="E288" i="37"/>
  <c r="D288" i="37"/>
  <c r="C288" i="37"/>
  <c r="B288" i="37"/>
  <c r="J287" i="37"/>
  <c r="I287" i="37"/>
  <c r="H287" i="37"/>
  <c r="G287" i="37"/>
  <c r="F287" i="37"/>
  <c r="E287" i="37"/>
  <c r="D287" i="37"/>
  <c r="C287" i="37"/>
  <c r="B287" i="37"/>
  <c r="J286" i="37"/>
  <c r="I286" i="37"/>
  <c r="H286" i="37"/>
  <c r="G286" i="37"/>
  <c r="F286" i="37"/>
  <c r="E286" i="37"/>
  <c r="D286" i="37"/>
  <c r="C286" i="37"/>
  <c r="B286" i="37"/>
  <c r="J285" i="37"/>
  <c r="I285" i="37"/>
  <c r="H285" i="37"/>
  <c r="G285" i="37"/>
  <c r="F285" i="37"/>
  <c r="E285" i="37"/>
  <c r="D285" i="37"/>
  <c r="C285" i="37"/>
  <c r="B285" i="37"/>
  <c r="J284" i="37"/>
  <c r="I284" i="37"/>
  <c r="H284" i="37"/>
  <c r="G284" i="37"/>
  <c r="F284" i="37"/>
  <c r="E284" i="37"/>
  <c r="D284" i="37"/>
  <c r="C284" i="37"/>
  <c r="B284" i="37"/>
  <c r="J283" i="37"/>
  <c r="I283" i="37"/>
  <c r="H283" i="37"/>
  <c r="G283" i="37"/>
  <c r="F283" i="37"/>
  <c r="E283" i="37"/>
  <c r="D283" i="37"/>
  <c r="C283" i="37"/>
  <c r="B283" i="37"/>
  <c r="J282" i="37"/>
  <c r="I282" i="37"/>
  <c r="H282" i="37"/>
  <c r="G282" i="37"/>
  <c r="F282" i="37"/>
  <c r="E282" i="37"/>
  <c r="D282" i="37"/>
  <c r="C282" i="37"/>
  <c r="B282" i="37"/>
  <c r="J281" i="37"/>
  <c r="I281" i="37"/>
  <c r="H281" i="37"/>
  <c r="G281" i="37"/>
  <c r="F281" i="37"/>
  <c r="E281" i="37"/>
  <c r="D281" i="37"/>
  <c r="C281" i="37"/>
  <c r="B281" i="37"/>
  <c r="J280" i="37"/>
  <c r="I280" i="37"/>
  <c r="H280" i="37"/>
  <c r="G280" i="37"/>
  <c r="F280" i="37"/>
  <c r="E280" i="37"/>
  <c r="D280" i="37"/>
  <c r="C280" i="37"/>
  <c r="B280" i="37"/>
  <c r="J279" i="37"/>
  <c r="I279" i="37"/>
  <c r="H279" i="37"/>
  <c r="G279" i="37"/>
  <c r="F279" i="37"/>
  <c r="E279" i="37"/>
  <c r="D279" i="37"/>
  <c r="C279" i="37"/>
  <c r="B279" i="37"/>
  <c r="J278" i="37"/>
  <c r="I278" i="37"/>
  <c r="H278" i="37"/>
  <c r="G278" i="37"/>
  <c r="F278" i="37"/>
  <c r="E278" i="37"/>
  <c r="D278" i="37"/>
  <c r="C278" i="37"/>
  <c r="B278" i="37"/>
  <c r="J277" i="37"/>
  <c r="I277" i="37"/>
  <c r="H277" i="37"/>
  <c r="G277" i="37"/>
  <c r="F277" i="37"/>
  <c r="E277" i="37"/>
  <c r="D277" i="37"/>
  <c r="C277" i="37"/>
  <c r="B277" i="37"/>
  <c r="J276" i="37"/>
  <c r="I276" i="37"/>
  <c r="H276" i="37"/>
  <c r="G276" i="37"/>
  <c r="F276" i="37"/>
  <c r="E276" i="37"/>
  <c r="D276" i="37"/>
  <c r="C276" i="37"/>
  <c r="B276" i="37"/>
  <c r="J275" i="37"/>
  <c r="I275" i="37"/>
  <c r="H275" i="37"/>
  <c r="G275" i="37"/>
  <c r="F275" i="37"/>
  <c r="E275" i="37"/>
  <c r="D275" i="37"/>
  <c r="C275" i="37"/>
  <c r="B275" i="37"/>
  <c r="J274" i="37"/>
  <c r="I274" i="37"/>
  <c r="H274" i="37"/>
  <c r="G274" i="37"/>
  <c r="F274" i="37"/>
  <c r="E274" i="37"/>
  <c r="D274" i="37"/>
  <c r="C274" i="37"/>
  <c r="B274" i="37"/>
  <c r="J273" i="37"/>
  <c r="I273" i="37"/>
  <c r="H273" i="37"/>
  <c r="G273" i="37"/>
  <c r="F273" i="37"/>
  <c r="E273" i="37"/>
  <c r="D273" i="37"/>
  <c r="C273" i="37"/>
  <c r="B273" i="37"/>
  <c r="J272" i="37"/>
  <c r="I272" i="37"/>
  <c r="H272" i="37"/>
  <c r="G272" i="37"/>
  <c r="F272" i="37"/>
  <c r="E272" i="37"/>
  <c r="D272" i="37"/>
  <c r="C272" i="37"/>
  <c r="B272" i="37"/>
  <c r="J271" i="37"/>
  <c r="I271" i="37"/>
  <c r="H271" i="37"/>
  <c r="G271" i="37"/>
  <c r="F271" i="37"/>
  <c r="E271" i="37"/>
  <c r="D271" i="37"/>
  <c r="C271" i="37"/>
  <c r="B271" i="37"/>
  <c r="J270" i="37"/>
  <c r="I270" i="37"/>
  <c r="H270" i="37"/>
  <c r="G270" i="37"/>
  <c r="F270" i="37"/>
  <c r="E270" i="37"/>
  <c r="D270" i="37"/>
  <c r="C270" i="37"/>
  <c r="B270" i="37"/>
  <c r="J269" i="37"/>
  <c r="I269" i="37"/>
  <c r="H269" i="37"/>
  <c r="G269" i="37"/>
  <c r="F269" i="37"/>
  <c r="E269" i="37"/>
  <c r="D269" i="37"/>
  <c r="C269" i="37"/>
  <c r="B269" i="37"/>
  <c r="J268" i="37"/>
  <c r="I268" i="37"/>
  <c r="H268" i="37"/>
  <c r="G268" i="37"/>
  <c r="F268" i="37"/>
  <c r="E268" i="37"/>
  <c r="D268" i="37"/>
  <c r="C268" i="37"/>
  <c r="B268" i="37"/>
  <c r="J267" i="37"/>
  <c r="I267" i="37"/>
  <c r="H267" i="37"/>
  <c r="G267" i="37"/>
  <c r="F267" i="37"/>
  <c r="E267" i="37"/>
  <c r="D267" i="37"/>
  <c r="C267" i="37"/>
  <c r="B267" i="37"/>
  <c r="J266" i="37"/>
  <c r="I266" i="37"/>
  <c r="H266" i="37"/>
  <c r="G266" i="37"/>
  <c r="F266" i="37"/>
  <c r="E266" i="37"/>
  <c r="D266" i="37"/>
  <c r="C266" i="37"/>
  <c r="B266" i="37"/>
  <c r="J265" i="37"/>
  <c r="I265" i="37"/>
  <c r="H265" i="37"/>
  <c r="G265" i="37"/>
  <c r="F265" i="37"/>
  <c r="E265" i="37"/>
  <c r="D265" i="37"/>
  <c r="C265" i="37"/>
  <c r="B265" i="37"/>
  <c r="J264" i="37"/>
  <c r="I264" i="37"/>
  <c r="H264" i="37"/>
  <c r="G264" i="37"/>
  <c r="F264" i="37"/>
  <c r="E264" i="37"/>
  <c r="D264" i="37"/>
  <c r="C264" i="37"/>
  <c r="B264" i="37"/>
  <c r="J263" i="37"/>
  <c r="I263" i="37"/>
  <c r="H263" i="37"/>
  <c r="G263" i="37"/>
  <c r="F263" i="37"/>
  <c r="E263" i="37"/>
  <c r="D263" i="37"/>
  <c r="C263" i="37"/>
  <c r="B263" i="37"/>
  <c r="J262" i="37"/>
  <c r="I262" i="37"/>
  <c r="H262" i="37"/>
  <c r="G262" i="37"/>
  <c r="F262" i="37"/>
  <c r="E262" i="37"/>
  <c r="D262" i="37"/>
  <c r="C262" i="37"/>
  <c r="B262" i="37"/>
  <c r="J261" i="37"/>
  <c r="I261" i="37"/>
  <c r="H261" i="37"/>
  <c r="G261" i="37"/>
  <c r="F261" i="37"/>
  <c r="E261" i="37"/>
  <c r="D261" i="37"/>
  <c r="C261" i="37"/>
  <c r="B261" i="37"/>
  <c r="J260" i="37"/>
  <c r="I260" i="37"/>
  <c r="H260" i="37"/>
  <c r="G260" i="37"/>
  <c r="F260" i="37"/>
  <c r="E260" i="37"/>
  <c r="D260" i="37"/>
  <c r="C260" i="37"/>
  <c r="B260" i="37"/>
  <c r="J259" i="37"/>
  <c r="I259" i="37"/>
  <c r="H259" i="37"/>
  <c r="G259" i="37"/>
  <c r="F259" i="37"/>
  <c r="E259" i="37"/>
  <c r="D259" i="37"/>
  <c r="C259" i="37"/>
  <c r="B259" i="37"/>
  <c r="J258" i="37"/>
  <c r="I258" i="37"/>
  <c r="H258" i="37"/>
  <c r="G258" i="37"/>
  <c r="F258" i="37"/>
  <c r="E258" i="37"/>
  <c r="D258" i="37"/>
  <c r="C258" i="37"/>
  <c r="B258" i="37"/>
  <c r="J257" i="37"/>
  <c r="I257" i="37"/>
  <c r="H257" i="37"/>
  <c r="G257" i="37"/>
  <c r="F257" i="37"/>
  <c r="E257" i="37"/>
  <c r="D257" i="37"/>
  <c r="C257" i="37"/>
  <c r="B257" i="37"/>
  <c r="J256" i="37"/>
  <c r="I256" i="37"/>
  <c r="H256" i="37"/>
  <c r="G256" i="37"/>
  <c r="F256" i="37"/>
  <c r="E256" i="37"/>
  <c r="D256" i="37"/>
  <c r="C256" i="37"/>
  <c r="B256" i="37"/>
  <c r="J255" i="37"/>
  <c r="I255" i="37"/>
  <c r="H255" i="37"/>
  <c r="G255" i="37"/>
  <c r="F255" i="37"/>
  <c r="E255" i="37"/>
  <c r="D255" i="37"/>
  <c r="C255" i="37"/>
  <c r="B255" i="37"/>
  <c r="J254" i="37"/>
  <c r="I254" i="37"/>
  <c r="H254" i="37"/>
  <c r="G254" i="37"/>
  <c r="F254" i="37"/>
  <c r="E254" i="37"/>
  <c r="D254" i="37"/>
  <c r="C254" i="37"/>
  <c r="B254" i="37"/>
  <c r="J253" i="37"/>
  <c r="I253" i="37"/>
  <c r="H253" i="37"/>
  <c r="G253" i="37"/>
  <c r="F253" i="37"/>
  <c r="E253" i="37"/>
  <c r="D253" i="37"/>
  <c r="C253" i="37"/>
  <c r="B253" i="37"/>
  <c r="J252" i="37"/>
  <c r="I252" i="37"/>
  <c r="H252" i="37"/>
  <c r="G252" i="37"/>
  <c r="F252" i="37"/>
  <c r="E252" i="37"/>
  <c r="D252" i="37"/>
  <c r="C252" i="37"/>
  <c r="B252" i="37"/>
  <c r="J251" i="37"/>
  <c r="I251" i="37"/>
  <c r="H251" i="37"/>
  <c r="G251" i="37"/>
  <c r="F251" i="37"/>
  <c r="E251" i="37"/>
  <c r="D251" i="37"/>
  <c r="C251" i="37"/>
  <c r="B251" i="37"/>
  <c r="J250" i="37"/>
  <c r="I250" i="37"/>
  <c r="H250" i="37"/>
  <c r="G250" i="37"/>
  <c r="F250" i="37"/>
  <c r="E250" i="37"/>
  <c r="D250" i="37"/>
  <c r="C250" i="37"/>
  <c r="B250" i="37"/>
  <c r="J249" i="37"/>
  <c r="I249" i="37"/>
  <c r="H249" i="37"/>
  <c r="G249" i="37"/>
  <c r="F249" i="37"/>
  <c r="E249" i="37"/>
  <c r="D249" i="37"/>
  <c r="C249" i="37"/>
  <c r="B249" i="37"/>
  <c r="J248" i="37"/>
  <c r="I248" i="37"/>
  <c r="H248" i="37"/>
  <c r="G248" i="37"/>
  <c r="F248" i="37"/>
  <c r="E248" i="37"/>
  <c r="D248" i="37"/>
  <c r="C248" i="37"/>
  <c r="B248" i="37"/>
  <c r="J247" i="37"/>
  <c r="I247" i="37"/>
  <c r="H247" i="37"/>
  <c r="G247" i="37"/>
  <c r="F247" i="37"/>
  <c r="E247" i="37"/>
  <c r="D247" i="37"/>
  <c r="C247" i="37"/>
  <c r="B247" i="37"/>
  <c r="J246" i="37"/>
  <c r="I246" i="37"/>
  <c r="H246" i="37"/>
  <c r="G246" i="37"/>
  <c r="F246" i="37"/>
  <c r="E246" i="37"/>
  <c r="D246" i="37"/>
  <c r="C246" i="37"/>
  <c r="B246" i="37"/>
  <c r="J245" i="37"/>
  <c r="I245" i="37"/>
  <c r="H245" i="37"/>
  <c r="G245" i="37"/>
  <c r="F245" i="37"/>
  <c r="E245" i="37"/>
  <c r="D245" i="37"/>
  <c r="C245" i="37"/>
  <c r="B245" i="37"/>
  <c r="J244" i="37"/>
  <c r="I244" i="37"/>
  <c r="H244" i="37"/>
  <c r="G244" i="37"/>
  <c r="F244" i="37"/>
  <c r="E244" i="37"/>
  <c r="D244" i="37"/>
  <c r="C244" i="37"/>
  <c r="B244" i="37"/>
  <c r="J243" i="37"/>
  <c r="I243" i="37"/>
  <c r="H243" i="37"/>
  <c r="G243" i="37"/>
  <c r="F243" i="37"/>
  <c r="E243" i="37"/>
  <c r="D243" i="37"/>
  <c r="C243" i="37"/>
  <c r="B243" i="37"/>
  <c r="J242" i="37"/>
  <c r="I242" i="37"/>
  <c r="H242" i="37"/>
  <c r="G242" i="37"/>
  <c r="F242" i="37"/>
  <c r="E242" i="37"/>
  <c r="D242" i="37"/>
  <c r="C242" i="37"/>
  <c r="B242" i="37"/>
  <c r="J241" i="37"/>
  <c r="I241" i="37"/>
  <c r="H241" i="37"/>
  <c r="G241" i="37"/>
  <c r="F241" i="37"/>
  <c r="E241" i="37"/>
  <c r="D241" i="37"/>
  <c r="C241" i="37"/>
  <c r="B241" i="37"/>
  <c r="J240" i="37"/>
  <c r="I240" i="37"/>
  <c r="H240" i="37"/>
  <c r="G240" i="37"/>
  <c r="F240" i="37"/>
  <c r="E240" i="37"/>
  <c r="D240" i="37"/>
  <c r="C240" i="37"/>
  <c r="B240" i="37"/>
  <c r="J239" i="37"/>
  <c r="I239" i="37"/>
  <c r="H239" i="37"/>
  <c r="G239" i="37"/>
  <c r="F239" i="37"/>
  <c r="E239" i="37"/>
  <c r="D239" i="37"/>
  <c r="C239" i="37"/>
  <c r="B239" i="37"/>
  <c r="J238" i="37"/>
  <c r="I238" i="37"/>
  <c r="H238" i="37"/>
  <c r="G238" i="37"/>
  <c r="F238" i="37"/>
  <c r="E238" i="37"/>
  <c r="D238" i="37"/>
  <c r="C238" i="37"/>
  <c r="B238" i="37"/>
  <c r="J237" i="37"/>
  <c r="I237" i="37"/>
  <c r="H237" i="37"/>
  <c r="G237" i="37"/>
  <c r="F237" i="37"/>
  <c r="E237" i="37"/>
  <c r="D237" i="37"/>
  <c r="C237" i="37"/>
  <c r="B237" i="37"/>
  <c r="J236" i="37"/>
  <c r="I236" i="37"/>
  <c r="H236" i="37"/>
  <c r="G236" i="37"/>
  <c r="F236" i="37"/>
  <c r="E236" i="37"/>
  <c r="D236" i="37"/>
  <c r="C236" i="37"/>
  <c r="B236" i="37"/>
  <c r="J235" i="37"/>
  <c r="I235" i="37"/>
  <c r="H235" i="37"/>
  <c r="G235" i="37"/>
  <c r="F235" i="37"/>
  <c r="E235" i="37"/>
  <c r="D235" i="37"/>
  <c r="C235" i="37"/>
  <c r="B235" i="37"/>
  <c r="J234" i="37"/>
  <c r="I234" i="37"/>
  <c r="H234" i="37"/>
  <c r="G234" i="37"/>
  <c r="F234" i="37"/>
  <c r="E234" i="37"/>
  <c r="D234" i="37"/>
  <c r="C234" i="37"/>
  <c r="B234" i="37"/>
  <c r="J233" i="37"/>
  <c r="I233" i="37"/>
  <c r="H233" i="37"/>
  <c r="G233" i="37"/>
  <c r="F233" i="37"/>
  <c r="E233" i="37"/>
  <c r="D233" i="37"/>
  <c r="C233" i="37"/>
  <c r="B233" i="37"/>
  <c r="J232" i="37"/>
  <c r="I232" i="37"/>
  <c r="H232" i="37"/>
  <c r="G232" i="37"/>
  <c r="F232" i="37"/>
  <c r="E232" i="37"/>
  <c r="D232" i="37"/>
  <c r="C232" i="37"/>
  <c r="B232" i="37"/>
  <c r="J231" i="37"/>
  <c r="I231" i="37"/>
  <c r="H231" i="37"/>
  <c r="G231" i="37"/>
  <c r="F231" i="37"/>
  <c r="E231" i="37"/>
  <c r="D231" i="37"/>
  <c r="C231" i="37"/>
  <c r="B231" i="37"/>
  <c r="J230" i="37"/>
  <c r="I230" i="37"/>
  <c r="H230" i="37"/>
  <c r="G230" i="37"/>
  <c r="F230" i="37"/>
  <c r="E230" i="37"/>
  <c r="D230" i="37"/>
  <c r="C230" i="37"/>
  <c r="B230" i="37"/>
  <c r="J229" i="37"/>
  <c r="I229" i="37"/>
  <c r="H229" i="37"/>
  <c r="G229" i="37"/>
  <c r="F229" i="37"/>
  <c r="E229" i="37"/>
  <c r="D229" i="37"/>
  <c r="C229" i="37"/>
  <c r="B229" i="37"/>
  <c r="J228" i="37"/>
  <c r="I228" i="37"/>
  <c r="H228" i="37"/>
  <c r="G228" i="37"/>
  <c r="F228" i="37"/>
  <c r="E228" i="37"/>
  <c r="D228" i="37"/>
  <c r="C228" i="37"/>
  <c r="B228" i="37"/>
  <c r="J227" i="37"/>
  <c r="I227" i="37"/>
  <c r="H227" i="37"/>
  <c r="G227" i="37"/>
  <c r="F227" i="37"/>
  <c r="E227" i="37"/>
  <c r="D227" i="37"/>
  <c r="C227" i="37"/>
  <c r="B227" i="37"/>
  <c r="J226" i="37"/>
  <c r="I226" i="37"/>
  <c r="H226" i="37"/>
  <c r="G226" i="37"/>
  <c r="F226" i="37"/>
  <c r="E226" i="37"/>
  <c r="D226" i="37"/>
  <c r="C226" i="37"/>
  <c r="B226" i="37"/>
  <c r="J225" i="37"/>
  <c r="I225" i="37"/>
  <c r="H225" i="37"/>
  <c r="G225" i="37"/>
  <c r="F225" i="37"/>
  <c r="E225" i="37"/>
  <c r="D225" i="37"/>
  <c r="C225" i="37"/>
  <c r="B225" i="37"/>
  <c r="J224" i="37"/>
  <c r="I224" i="37"/>
  <c r="H224" i="37"/>
  <c r="G224" i="37"/>
  <c r="F224" i="37"/>
  <c r="E224" i="37"/>
  <c r="D224" i="37"/>
  <c r="C224" i="37"/>
  <c r="B224" i="37"/>
  <c r="J223" i="37"/>
  <c r="I223" i="37"/>
  <c r="H223" i="37"/>
  <c r="G223" i="37"/>
  <c r="F223" i="37"/>
  <c r="E223" i="37"/>
  <c r="D223" i="37"/>
  <c r="C223" i="37"/>
  <c r="B223" i="37"/>
  <c r="J222" i="37"/>
  <c r="I222" i="37"/>
  <c r="H222" i="37"/>
  <c r="G222" i="37"/>
  <c r="F222" i="37"/>
  <c r="E222" i="37"/>
  <c r="D222" i="37"/>
  <c r="C222" i="37"/>
  <c r="B222" i="37"/>
  <c r="J221" i="37"/>
  <c r="I221" i="37"/>
  <c r="H221" i="37"/>
  <c r="G221" i="37"/>
  <c r="F221" i="37"/>
  <c r="E221" i="37"/>
  <c r="D221" i="37"/>
  <c r="C221" i="37"/>
  <c r="B221" i="37"/>
  <c r="J220" i="37"/>
  <c r="I220" i="37"/>
  <c r="H220" i="37"/>
  <c r="G220" i="37"/>
  <c r="F220" i="37"/>
  <c r="E220" i="37"/>
  <c r="D220" i="37"/>
  <c r="C220" i="37"/>
  <c r="B220" i="37"/>
  <c r="J219" i="37"/>
  <c r="I219" i="37"/>
  <c r="H219" i="37"/>
  <c r="G219" i="37"/>
  <c r="F219" i="37"/>
  <c r="E219" i="37"/>
  <c r="D219" i="37"/>
  <c r="C219" i="37"/>
  <c r="B219" i="37"/>
  <c r="J218" i="37"/>
  <c r="I218" i="37"/>
  <c r="H218" i="37"/>
  <c r="G218" i="37"/>
  <c r="F218" i="37"/>
  <c r="E218" i="37"/>
  <c r="D218" i="37"/>
  <c r="C218" i="37"/>
  <c r="B218" i="37"/>
  <c r="J217" i="37"/>
  <c r="I217" i="37"/>
  <c r="H217" i="37"/>
  <c r="G217" i="37"/>
  <c r="F217" i="37"/>
  <c r="E217" i="37"/>
  <c r="D217" i="37"/>
  <c r="C217" i="37"/>
  <c r="B217" i="37"/>
  <c r="J216" i="37"/>
  <c r="I216" i="37"/>
  <c r="H216" i="37"/>
  <c r="G216" i="37"/>
  <c r="F216" i="37"/>
  <c r="E216" i="37"/>
  <c r="D216" i="37"/>
  <c r="C216" i="37"/>
  <c r="B216" i="37"/>
  <c r="J215" i="37"/>
  <c r="I215" i="37"/>
  <c r="H215" i="37"/>
  <c r="G215" i="37"/>
  <c r="F215" i="37"/>
  <c r="E215" i="37"/>
  <c r="D215" i="37"/>
  <c r="C215" i="37"/>
  <c r="B215" i="37"/>
  <c r="J214" i="37"/>
  <c r="I214" i="37"/>
  <c r="H214" i="37"/>
  <c r="G214" i="37"/>
  <c r="F214" i="37"/>
  <c r="E214" i="37"/>
  <c r="D214" i="37"/>
  <c r="C214" i="37"/>
  <c r="B214" i="37"/>
  <c r="J213" i="37"/>
  <c r="I213" i="37"/>
  <c r="H213" i="37"/>
  <c r="G213" i="37"/>
  <c r="F213" i="37"/>
  <c r="E213" i="37"/>
  <c r="D213" i="37"/>
  <c r="C213" i="37"/>
  <c r="B213" i="37"/>
  <c r="J212" i="37"/>
  <c r="I212" i="37"/>
  <c r="H212" i="37"/>
  <c r="G212" i="37"/>
  <c r="F212" i="37"/>
  <c r="E212" i="37"/>
  <c r="D212" i="37"/>
  <c r="C212" i="37"/>
  <c r="B212" i="37"/>
  <c r="J211" i="37"/>
  <c r="I211" i="37"/>
  <c r="H211" i="37"/>
  <c r="G211" i="37"/>
  <c r="F211" i="37"/>
  <c r="E211" i="37"/>
  <c r="D211" i="37"/>
  <c r="C211" i="37"/>
  <c r="B211" i="37"/>
  <c r="J210" i="37"/>
  <c r="I210" i="37"/>
  <c r="H210" i="37"/>
  <c r="G210" i="37"/>
  <c r="F210" i="37"/>
  <c r="E210" i="37"/>
  <c r="D210" i="37"/>
  <c r="C210" i="37"/>
  <c r="B210" i="37"/>
  <c r="J209" i="37"/>
  <c r="I209" i="37"/>
  <c r="H209" i="37"/>
  <c r="G209" i="37"/>
  <c r="F209" i="37"/>
  <c r="E209" i="37"/>
  <c r="D209" i="37"/>
  <c r="C209" i="37"/>
  <c r="B209" i="37"/>
  <c r="J208" i="37"/>
  <c r="I208" i="37"/>
  <c r="H208" i="37"/>
  <c r="G208" i="37"/>
  <c r="F208" i="37"/>
  <c r="E208" i="37"/>
  <c r="D208" i="37"/>
  <c r="C208" i="37"/>
  <c r="B208" i="37"/>
  <c r="J207" i="37"/>
  <c r="I207" i="37"/>
  <c r="H207" i="37"/>
  <c r="G207" i="37"/>
  <c r="F207" i="37"/>
  <c r="E207" i="37"/>
  <c r="D207" i="37"/>
  <c r="C207" i="37"/>
  <c r="B207" i="37"/>
  <c r="J206" i="37"/>
  <c r="I206" i="37"/>
  <c r="H206" i="37"/>
  <c r="G206" i="37"/>
  <c r="F206" i="37"/>
  <c r="E206" i="37"/>
  <c r="D206" i="37"/>
  <c r="C206" i="37"/>
  <c r="B206" i="37"/>
  <c r="J205" i="37"/>
  <c r="I205" i="37"/>
  <c r="H205" i="37"/>
  <c r="G205" i="37"/>
  <c r="F205" i="37"/>
  <c r="E205" i="37"/>
  <c r="D205" i="37"/>
  <c r="C205" i="37"/>
  <c r="B205" i="37"/>
  <c r="J204" i="37"/>
  <c r="I204" i="37"/>
  <c r="H204" i="37"/>
  <c r="G204" i="37"/>
  <c r="F204" i="37"/>
  <c r="E204" i="37"/>
  <c r="D204" i="37"/>
  <c r="C204" i="37"/>
  <c r="B204" i="37"/>
  <c r="J203" i="37"/>
  <c r="I203" i="37"/>
  <c r="H203" i="37"/>
  <c r="G203" i="37"/>
  <c r="F203" i="37"/>
  <c r="E203" i="37"/>
  <c r="D203" i="37"/>
  <c r="C203" i="37"/>
  <c r="B203" i="37"/>
  <c r="J202" i="37"/>
  <c r="I202" i="37"/>
  <c r="H202" i="37"/>
  <c r="G202" i="37"/>
  <c r="F202" i="37"/>
  <c r="E202" i="37"/>
  <c r="D202" i="37"/>
  <c r="C202" i="37"/>
  <c r="B202" i="37"/>
  <c r="J201" i="37"/>
  <c r="I201" i="37"/>
  <c r="H201" i="37"/>
  <c r="G201" i="37"/>
  <c r="F201" i="37"/>
  <c r="E201" i="37"/>
  <c r="D201" i="37"/>
  <c r="C201" i="37"/>
  <c r="B201" i="37"/>
  <c r="J200" i="37"/>
  <c r="I200" i="37"/>
  <c r="H200" i="37"/>
  <c r="G200" i="37"/>
  <c r="F200" i="37"/>
  <c r="E200" i="37"/>
  <c r="D200" i="37"/>
  <c r="C200" i="37"/>
  <c r="B200" i="37"/>
  <c r="J199" i="37"/>
  <c r="I199" i="37"/>
  <c r="H199" i="37"/>
  <c r="G199" i="37"/>
  <c r="F199" i="37"/>
  <c r="E199" i="37"/>
  <c r="D199" i="37"/>
  <c r="C199" i="37"/>
  <c r="B199" i="37"/>
  <c r="J198" i="37"/>
  <c r="I198" i="37"/>
  <c r="H198" i="37"/>
  <c r="G198" i="37"/>
  <c r="F198" i="37"/>
  <c r="E198" i="37"/>
  <c r="D198" i="37"/>
  <c r="C198" i="37"/>
  <c r="B198" i="37"/>
  <c r="J197" i="37"/>
  <c r="I197" i="37"/>
  <c r="H197" i="37"/>
  <c r="G197" i="37"/>
  <c r="F197" i="37"/>
  <c r="E197" i="37"/>
  <c r="D197" i="37"/>
  <c r="C197" i="37"/>
  <c r="B197" i="37"/>
  <c r="J196" i="37"/>
  <c r="I196" i="37"/>
  <c r="H196" i="37"/>
  <c r="G196" i="37"/>
  <c r="F196" i="37"/>
  <c r="E196" i="37"/>
  <c r="D196" i="37"/>
  <c r="C196" i="37"/>
  <c r="B196" i="37"/>
  <c r="J195" i="37"/>
  <c r="I195" i="37"/>
  <c r="H195" i="37"/>
  <c r="G195" i="37"/>
  <c r="F195" i="37"/>
  <c r="E195" i="37"/>
  <c r="D195" i="37"/>
  <c r="C195" i="37"/>
  <c r="B195" i="37"/>
  <c r="J194" i="37"/>
  <c r="I194" i="37"/>
  <c r="H194" i="37"/>
  <c r="G194" i="37"/>
  <c r="F194" i="37"/>
  <c r="E194" i="37"/>
  <c r="D194" i="37"/>
  <c r="C194" i="37"/>
  <c r="B194" i="37"/>
  <c r="J193" i="37"/>
  <c r="I193" i="37"/>
  <c r="H193" i="37"/>
  <c r="G193" i="37"/>
  <c r="F193" i="37"/>
  <c r="E193" i="37"/>
  <c r="D193" i="37"/>
  <c r="C193" i="37"/>
  <c r="B193" i="37"/>
  <c r="J192" i="37"/>
  <c r="I192" i="37"/>
  <c r="H192" i="37"/>
  <c r="G192" i="37"/>
  <c r="F192" i="37"/>
  <c r="E192" i="37"/>
  <c r="D192" i="37"/>
  <c r="C192" i="37"/>
  <c r="B192" i="37"/>
  <c r="J191" i="37"/>
  <c r="I191" i="37"/>
  <c r="H191" i="37"/>
  <c r="G191" i="37"/>
  <c r="F191" i="37"/>
  <c r="E191" i="37"/>
  <c r="D191" i="37"/>
  <c r="C191" i="37"/>
  <c r="B191" i="37"/>
  <c r="J190" i="37"/>
  <c r="I190" i="37"/>
  <c r="H190" i="37"/>
  <c r="G190" i="37"/>
  <c r="F190" i="37"/>
  <c r="E190" i="37"/>
  <c r="D190" i="37"/>
  <c r="C190" i="37"/>
  <c r="B190" i="37"/>
  <c r="J189" i="37"/>
  <c r="I189" i="37"/>
  <c r="H189" i="37"/>
  <c r="G189" i="37"/>
  <c r="F189" i="37"/>
  <c r="E189" i="37"/>
  <c r="D189" i="37"/>
  <c r="C189" i="37"/>
  <c r="B189" i="37"/>
  <c r="J188" i="37"/>
  <c r="I188" i="37"/>
  <c r="H188" i="37"/>
  <c r="G188" i="37"/>
  <c r="F188" i="37"/>
  <c r="E188" i="37"/>
  <c r="D188" i="37"/>
  <c r="C188" i="37"/>
  <c r="B188" i="37"/>
  <c r="J187" i="37"/>
  <c r="I187" i="37"/>
  <c r="H187" i="37"/>
  <c r="G187" i="37"/>
  <c r="F187" i="37"/>
  <c r="E187" i="37"/>
  <c r="D187" i="37"/>
  <c r="C187" i="37"/>
  <c r="B187" i="37"/>
  <c r="J186" i="37"/>
  <c r="I186" i="37"/>
  <c r="H186" i="37"/>
  <c r="G186" i="37"/>
  <c r="F186" i="37"/>
  <c r="E186" i="37"/>
  <c r="D186" i="37"/>
  <c r="C186" i="37"/>
  <c r="B186" i="37"/>
  <c r="J185" i="37"/>
  <c r="I185" i="37"/>
  <c r="H185" i="37"/>
  <c r="G185" i="37"/>
  <c r="F185" i="37"/>
  <c r="E185" i="37"/>
  <c r="D185" i="37"/>
  <c r="C185" i="37"/>
  <c r="B185" i="37"/>
  <c r="J184" i="37"/>
  <c r="I184" i="37"/>
  <c r="H184" i="37"/>
  <c r="G184" i="37"/>
  <c r="F184" i="37"/>
  <c r="E184" i="37"/>
  <c r="D184" i="37"/>
  <c r="C184" i="37"/>
  <c r="B184" i="37"/>
  <c r="J183" i="37"/>
  <c r="I183" i="37"/>
  <c r="H183" i="37"/>
  <c r="G183" i="37"/>
  <c r="F183" i="37"/>
  <c r="E183" i="37"/>
  <c r="D183" i="37"/>
  <c r="C183" i="37"/>
  <c r="B183" i="37"/>
  <c r="J182" i="37"/>
  <c r="I182" i="37"/>
  <c r="H182" i="37"/>
  <c r="G182" i="37"/>
  <c r="F182" i="37"/>
  <c r="E182" i="37"/>
  <c r="D182" i="37"/>
  <c r="C182" i="37"/>
  <c r="B182" i="37"/>
  <c r="J181" i="37"/>
  <c r="I181" i="37"/>
  <c r="H181" i="37"/>
  <c r="G181" i="37"/>
  <c r="F181" i="37"/>
  <c r="E181" i="37"/>
  <c r="D181" i="37"/>
  <c r="C181" i="37"/>
  <c r="B181" i="37"/>
  <c r="J180" i="37"/>
  <c r="I180" i="37"/>
  <c r="H180" i="37"/>
  <c r="G180" i="37"/>
  <c r="F180" i="37"/>
  <c r="E180" i="37"/>
  <c r="D180" i="37"/>
  <c r="C180" i="37"/>
  <c r="B180" i="37"/>
  <c r="J179" i="37"/>
  <c r="I179" i="37"/>
  <c r="H179" i="37"/>
  <c r="G179" i="37"/>
  <c r="F179" i="37"/>
  <c r="E179" i="37"/>
  <c r="D179" i="37"/>
  <c r="C179" i="37"/>
  <c r="B179" i="37"/>
  <c r="J178" i="37"/>
  <c r="I178" i="37"/>
  <c r="H178" i="37"/>
  <c r="G178" i="37"/>
  <c r="F178" i="37"/>
  <c r="E178" i="37"/>
  <c r="D178" i="37"/>
  <c r="C178" i="37"/>
  <c r="B178" i="37"/>
  <c r="J177" i="37"/>
  <c r="I177" i="37"/>
  <c r="H177" i="37"/>
  <c r="G177" i="37"/>
  <c r="F177" i="37"/>
  <c r="E177" i="37"/>
  <c r="D177" i="37"/>
  <c r="C177" i="37"/>
  <c r="B177" i="37"/>
  <c r="J176" i="37"/>
  <c r="I176" i="37"/>
  <c r="H176" i="37"/>
  <c r="G176" i="37"/>
  <c r="F176" i="37"/>
  <c r="E176" i="37"/>
  <c r="D176" i="37"/>
  <c r="C176" i="37"/>
  <c r="B176" i="37"/>
  <c r="J175" i="37"/>
  <c r="I175" i="37"/>
  <c r="H175" i="37"/>
  <c r="G175" i="37"/>
  <c r="F175" i="37"/>
  <c r="E175" i="37"/>
  <c r="D175" i="37"/>
  <c r="C175" i="37"/>
  <c r="B175" i="37"/>
  <c r="J174" i="37"/>
  <c r="I174" i="37"/>
  <c r="H174" i="37"/>
  <c r="G174" i="37"/>
  <c r="F174" i="37"/>
  <c r="E174" i="37"/>
  <c r="D174" i="37"/>
  <c r="C174" i="37"/>
  <c r="B174" i="37"/>
  <c r="J173" i="37"/>
  <c r="I173" i="37"/>
  <c r="H173" i="37"/>
  <c r="G173" i="37"/>
  <c r="F173" i="37"/>
  <c r="E173" i="37"/>
  <c r="D173" i="37"/>
  <c r="C173" i="37"/>
  <c r="B173" i="37"/>
  <c r="J172" i="37"/>
  <c r="I172" i="37"/>
  <c r="H172" i="37"/>
  <c r="G172" i="37"/>
  <c r="F172" i="37"/>
  <c r="E172" i="37"/>
  <c r="D172" i="37"/>
  <c r="C172" i="37"/>
  <c r="B172" i="37"/>
  <c r="J171" i="37"/>
  <c r="I171" i="37"/>
  <c r="H171" i="37"/>
  <c r="G171" i="37"/>
  <c r="F171" i="37"/>
  <c r="E171" i="37"/>
  <c r="D171" i="37"/>
  <c r="C171" i="37"/>
  <c r="B171" i="37"/>
  <c r="J170" i="37"/>
  <c r="I170" i="37"/>
  <c r="H170" i="37"/>
  <c r="G170" i="37"/>
  <c r="F170" i="37"/>
  <c r="E170" i="37"/>
  <c r="D170" i="37"/>
  <c r="C170" i="37"/>
  <c r="B170" i="37"/>
  <c r="J169" i="37"/>
  <c r="I169" i="37"/>
  <c r="H169" i="37"/>
  <c r="G169" i="37"/>
  <c r="F169" i="37"/>
  <c r="E169" i="37"/>
  <c r="D169" i="37"/>
  <c r="C169" i="37"/>
  <c r="B169" i="37"/>
  <c r="J168" i="37"/>
  <c r="I168" i="37"/>
  <c r="H168" i="37"/>
  <c r="G168" i="37"/>
  <c r="F168" i="37"/>
  <c r="E168" i="37"/>
  <c r="D168" i="37"/>
  <c r="C168" i="37"/>
  <c r="B168" i="37"/>
  <c r="J167" i="37"/>
  <c r="I167" i="37"/>
  <c r="H167" i="37"/>
  <c r="G167" i="37"/>
  <c r="F167" i="37"/>
  <c r="E167" i="37"/>
  <c r="D167" i="37"/>
  <c r="C167" i="37"/>
  <c r="B167" i="37"/>
  <c r="J166" i="37"/>
  <c r="I166" i="37"/>
  <c r="H166" i="37"/>
  <c r="G166" i="37"/>
  <c r="F166" i="37"/>
  <c r="E166" i="37"/>
  <c r="D166" i="37"/>
  <c r="C166" i="37"/>
  <c r="B166" i="37"/>
  <c r="J165" i="37"/>
  <c r="I165" i="37"/>
  <c r="H165" i="37"/>
  <c r="G165" i="37"/>
  <c r="F165" i="37"/>
  <c r="E165" i="37"/>
  <c r="D165" i="37"/>
  <c r="C165" i="37"/>
  <c r="B165" i="37"/>
  <c r="J164" i="37"/>
  <c r="I164" i="37"/>
  <c r="H164" i="37"/>
  <c r="G164" i="37"/>
  <c r="F164" i="37"/>
  <c r="E164" i="37"/>
  <c r="D164" i="37"/>
  <c r="C164" i="37"/>
  <c r="B164" i="37"/>
  <c r="J163" i="37"/>
  <c r="I163" i="37"/>
  <c r="H163" i="37"/>
  <c r="G163" i="37"/>
  <c r="F163" i="37"/>
  <c r="E163" i="37"/>
  <c r="D163" i="37"/>
  <c r="C163" i="37"/>
  <c r="B163" i="37"/>
  <c r="J162" i="37"/>
  <c r="I162" i="37"/>
  <c r="H162" i="37"/>
  <c r="G162" i="37"/>
  <c r="F162" i="37"/>
  <c r="E162" i="37"/>
  <c r="D162" i="37"/>
  <c r="C162" i="37"/>
  <c r="B162" i="37"/>
  <c r="J161" i="37"/>
  <c r="I161" i="37"/>
  <c r="H161" i="37"/>
  <c r="G161" i="37"/>
  <c r="F161" i="37"/>
  <c r="E161" i="37"/>
  <c r="D161" i="37"/>
  <c r="C161" i="37"/>
  <c r="B161" i="37"/>
  <c r="J160" i="37"/>
  <c r="I160" i="37"/>
  <c r="H160" i="37"/>
  <c r="G160" i="37"/>
  <c r="F160" i="37"/>
  <c r="E160" i="37"/>
  <c r="D160" i="37"/>
  <c r="C160" i="37"/>
  <c r="B160" i="37"/>
  <c r="J159" i="37"/>
  <c r="I159" i="37"/>
  <c r="H159" i="37"/>
  <c r="G159" i="37"/>
  <c r="F159" i="37"/>
  <c r="E159" i="37"/>
  <c r="D159" i="37"/>
  <c r="C159" i="37"/>
  <c r="B159" i="37"/>
  <c r="J158" i="37"/>
  <c r="I158" i="37"/>
  <c r="H158" i="37"/>
  <c r="G158" i="37"/>
  <c r="F158" i="37"/>
  <c r="E158" i="37"/>
  <c r="D158" i="37"/>
  <c r="C158" i="37"/>
  <c r="B158" i="37"/>
  <c r="J157" i="37"/>
  <c r="I157" i="37"/>
  <c r="H157" i="37"/>
  <c r="G157" i="37"/>
  <c r="F157" i="37"/>
  <c r="E157" i="37"/>
  <c r="D157" i="37"/>
  <c r="C157" i="37"/>
  <c r="B157" i="37"/>
  <c r="J156" i="37"/>
  <c r="I156" i="37"/>
  <c r="H156" i="37"/>
  <c r="G156" i="37"/>
  <c r="F156" i="37"/>
  <c r="E156" i="37"/>
  <c r="D156" i="37"/>
  <c r="C156" i="37"/>
  <c r="B156" i="37"/>
  <c r="J155" i="37"/>
  <c r="I155" i="37"/>
  <c r="H155" i="37"/>
  <c r="G155" i="37"/>
  <c r="F155" i="37"/>
  <c r="E155" i="37"/>
  <c r="D155" i="37"/>
  <c r="C155" i="37"/>
  <c r="B155" i="37"/>
  <c r="J154" i="37"/>
  <c r="I154" i="37"/>
  <c r="H154" i="37"/>
  <c r="G154" i="37"/>
  <c r="F154" i="37"/>
  <c r="E154" i="37"/>
  <c r="D154" i="37"/>
  <c r="C154" i="37"/>
  <c r="B154" i="37"/>
  <c r="J153" i="37"/>
  <c r="I153" i="37"/>
  <c r="H153" i="37"/>
  <c r="G153" i="37"/>
  <c r="F153" i="37"/>
  <c r="E153" i="37"/>
  <c r="D153" i="37"/>
  <c r="C153" i="37"/>
  <c r="B153" i="37"/>
  <c r="J152" i="37"/>
  <c r="I152" i="37"/>
  <c r="H152" i="37"/>
  <c r="G152" i="37"/>
  <c r="F152" i="37"/>
  <c r="E152" i="37"/>
  <c r="D152" i="37"/>
  <c r="C152" i="37"/>
  <c r="B152" i="37"/>
  <c r="J151" i="37"/>
  <c r="I151" i="37"/>
  <c r="H151" i="37"/>
  <c r="G151" i="37"/>
  <c r="F151" i="37"/>
  <c r="E151" i="37"/>
  <c r="D151" i="37"/>
  <c r="C151" i="37"/>
  <c r="B151" i="37"/>
  <c r="J150" i="37"/>
  <c r="I150" i="37"/>
  <c r="H150" i="37"/>
  <c r="G150" i="37"/>
  <c r="F150" i="37"/>
  <c r="E150" i="37"/>
  <c r="D150" i="37"/>
  <c r="C150" i="37"/>
  <c r="B150" i="37"/>
  <c r="J149" i="37"/>
  <c r="I149" i="37"/>
  <c r="H149" i="37"/>
  <c r="G149" i="37"/>
  <c r="F149" i="37"/>
  <c r="E149" i="37"/>
  <c r="D149" i="37"/>
  <c r="C149" i="37"/>
  <c r="B149" i="37"/>
  <c r="J148" i="37"/>
  <c r="I148" i="37"/>
  <c r="H148" i="37"/>
  <c r="G148" i="37"/>
  <c r="F148" i="37"/>
  <c r="E148" i="37"/>
  <c r="D148" i="37"/>
  <c r="C148" i="37"/>
  <c r="B148" i="37"/>
  <c r="J147" i="37"/>
  <c r="I147" i="37"/>
  <c r="H147" i="37"/>
  <c r="G147" i="37"/>
  <c r="F147" i="37"/>
  <c r="E147" i="37"/>
  <c r="D147" i="37"/>
  <c r="C147" i="37"/>
  <c r="B147" i="37"/>
  <c r="J146" i="37"/>
  <c r="I146" i="37"/>
  <c r="H146" i="37"/>
  <c r="G146" i="37"/>
  <c r="F146" i="37"/>
  <c r="E146" i="37"/>
  <c r="D146" i="37"/>
  <c r="C146" i="37"/>
  <c r="B146" i="37"/>
  <c r="J145" i="37"/>
  <c r="I145" i="37"/>
  <c r="H145" i="37"/>
  <c r="G145" i="37"/>
  <c r="F145" i="37"/>
  <c r="E145" i="37"/>
  <c r="D145" i="37"/>
  <c r="C145" i="37"/>
  <c r="B145" i="37"/>
  <c r="J144" i="37"/>
  <c r="I144" i="37"/>
  <c r="H144" i="37"/>
  <c r="G144" i="37"/>
  <c r="F144" i="37"/>
  <c r="E144" i="37"/>
  <c r="D144" i="37"/>
  <c r="C144" i="37"/>
  <c r="B144" i="37"/>
  <c r="J143" i="37"/>
  <c r="I143" i="37"/>
  <c r="H143" i="37"/>
  <c r="G143" i="37"/>
  <c r="F143" i="37"/>
  <c r="E143" i="37"/>
  <c r="D143" i="37"/>
  <c r="C143" i="37"/>
  <c r="B143" i="37"/>
  <c r="J142" i="37"/>
  <c r="I142" i="37"/>
  <c r="H142" i="37"/>
  <c r="G142" i="37"/>
  <c r="F142" i="37"/>
  <c r="E142" i="37"/>
  <c r="D142" i="37"/>
  <c r="C142" i="37"/>
  <c r="B142" i="37"/>
  <c r="J141" i="37"/>
  <c r="I141" i="37"/>
  <c r="H141" i="37"/>
  <c r="G141" i="37"/>
  <c r="F141" i="37"/>
  <c r="E141" i="37"/>
  <c r="D141" i="37"/>
  <c r="C141" i="37"/>
  <c r="B141" i="37"/>
  <c r="J140" i="37"/>
  <c r="I140" i="37"/>
  <c r="H140" i="37"/>
  <c r="G140" i="37"/>
  <c r="F140" i="37"/>
  <c r="E140" i="37"/>
  <c r="D140" i="37"/>
  <c r="C140" i="37"/>
  <c r="B140" i="37"/>
  <c r="J139" i="37"/>
  <c r="I139" i="37"/>
  <c r="H139" i="37"/>
  <c r="G139" i="37"/>
  <c r="F139" i="37"/>
  <c r="E139" i="37"/>
  <c r="D139" i="37"/>
  <c r="C139" i="37"/>
  <c r="B139" i="37"/>
  <c r="J138" i="37"/>
  <c r="I138" i="37"/>
  <c r="H138" i="37"/>
  <c r="G138" i="37"/>
  <c r="F138" i="37"/>
  <c r="E138" i="37"/>
  <c r="D138" i="37"/>
  <c r="C138" i="37"/>
  <c r="B138" i="37"/>
  <c r="J137" i="37"/>
  <c r="I137" i="37"/>
  <c r="H137" i="37"/>
  <c r="G137" i="37"/>
  <c r="F137" i="37"/>
  <c r="E137" i="37"/>
  <c r="D137" i="37"/>
  <c r="C137" i="37"/>
  <c r="B137" i="37"/>
  <c r="J136" i="37"/>
  <c r="I136" i="37"/>
  <c r="H136" i="37"/>
  <c r="G136" i="37"/>
  <c r="F136" i="37"/>
  <c r="E136" i="37"/>
  <c r="D136" i="37"/>
  <c r="C136" i="37"/>
  <c r="B136" i="37"/>
  <c r="J135" i="37"/>
  <c r="I135" i="37"/>
  <c r="H135" i="37"/>
  <c r="G135" i="37"/>
  <c r="F135" i="37"/>
  <c r="E135" i="37"/>
  <c r="D135" i="37"/>
  <c r="C135" i="37"/>
  <c r="B135" i="37"/>
  <c r="J134" i="37"/>
  <c r="I134" i="37"/>
  <c r="H134" i="37"/>
  <c r="G134" i="37"/>
  <c r="F134" i="37"/>
  <c r="E134" i="37"/>
  <c r="D134" i="37"/>
  <c r="C134" i="37"/>
  <c r="B134" i="37"/>
  <c r="J133" i="37"/>
  <c r="I133" i="37"/>
  <c r="H133" i="37"/>
  <c r="G133" i="37"/>
  <c r="F133" i="37"/>
  <c r="E133" i="37"/>
  <c r="D133" i="37"/>
  <c r="C133" i="37"/>
  <c r="B133" i="37"/>
  <c r="J132" i="37"/>
  <c r="I132" i="37"/>
  <c r="H132" i="37"/>
  <c r="G132" i="37"/>
  <c r="F132" i="37"/>
  <c r="E132" i="37"/>
  <c r="D132" i="37"/>
  <c r="C132" i="37"/>
  <c r="B132" i="37"/>
  <c r="J131" i="37"/>
  <c r="I131" i="37"/>
  <c r="H131" i="37"/>
  <c r="G131" i="37"/>
  <c r="F131" i="37"/>
  <c r="E131" i="37"/>
  <c r="D131" i="37"/>
  <c r="C131" i="37"/>
  <c r="B131" i="37"/>
  <c r="J130" i="37"/>
  <c r="I130" i="37"/>
  <c r="H130" i="37"/>
  <c r="G130" i="37"/>
  <c r="F130" i="37"/>
  <c r="E130" i="37"/>
  <c r="D130" i="37"/>
  <c r="C130" i="37"/>
  <c r="B130" i="37"/>
  <c r="J129" i="37"/>
  <c r="I129" i="37"/>
  <c r="H129" i="37"/>
  <c r="G129" i="37"/>
  <c r="F129" i="37"/>
  <c r="E129" i="37"/>
  <c r="D129" i="37"/>
  <c r="C129" i="37"/>
  <c r="B129" i="37"/>
  <c r="J128" i="37"/>
  <c r="I128" i="37"/>
  <c r="H128" i="37"/>
  <c r="G128" i="37"/>
  <c r="F128" i="37"/>
  <c r="E128" i="37"/>
  <c r="D128" i="37"/>
  <c r="C128" i="37"/>
  <c r="B128" i="37"/>
  <c r="J127" i="37"/>
  <c r="I127" i="37"/>
  <c r="H127" i="37"/>
  <c r="G127" i="37"/>
  <c r="F127" i="37"/>
  <c r="E127" i="37"/>
  <c r="D127" i="37"/>
  <c r="C127" i="37"/>
  <c r="B127" i="37"/>
  <c r="J126" i="37"/>
  <c r="I126" i="37"/>
  <c r="H126" i="37"/>
  <c r="G126" i="37"/>
  <c r="F126" i="37"/>
  <c r="E126" i="37"/>
  <c r="D126" i="37"/>
  <c r="C126" i="37"/>
  <c r="B126" i="37"/>
  <c r="J125" i="37"/>
  <c r="I125" i="37"/>
  <c r="H125" i="37"/>
  <c r="G125" i="37"/>
  <c r="F125" i="37"/>
  <c r="E125" i="37"/>
  <c r="D125" i="37"/>
  <c r="C125" i="37"/>
  <c r="B125" i="37"/>
  <c r="J124" i="37"/>
  <c r="I124" i="37"/>
  <c r="H124" i="37"/>
  <c r="G124" i="37"/>
  <c r="F124" i="37"/>
  <c r="E124" i="37"/>
  <c r="D124" i="37"/>
  <c r="C124" i="37"/>
  <c r="B124" i="37"/>
  <c r="J123" i="37"/>
  <c r="I123" i="37"/>
  <c r="H123" i="37"/>
  <c r="G123" i="37"/>
  <c r="F123" i="37"/>
  <c r="E123" i="37"/>
  <c r="D123" i="37"/>
  <c r="C123" i="37"/>
  <c r="B123" i="37"/>
  <c r="J122" i="37"/>
  <c r="I122" i="37"/>
  <c r="H122" i="37"/>
  <c r="G122" i="37"/>
  <c r="F122" i="37"/>
  <c r="E122" i="37"/>
  <c r="D122" i="37"/>
  <c r="C122" i="37"/>
  <c r="B122" i="37"/>
  <c r="J121" i="37"/>
  <c r="I121" i="37"/>
  <c r="H121" i="37"/>
  <c r="G121" i="37"/>
  <c r="F121" i="37"/>
  <c r="E121" i="37"/>
  <c r="D121" i="37"/>
  <c r="C121" i="37"/>
  <c r="B121" i="37"/>
  <c r="J120" i="37"/>
  <c r="I120" i="37"/>
  <c r="H120" i="37"/>
  <c r="G120" i="37"/>
  <c r="F120" i="37"/>
  <c r="E120" i="37"/>
  <c r="D120" i="37"/>
  <c r="C120" i="37"/>
  <c r="B120" i="37"/>
  <c r="J119" i="37"/>
  <c r="I119" i="37"/>
  <c r="H119" i="37"/>
  <c r="G119" i="37"/>
  <c r="F119" i="37"/>
  <c r="E119" i="37"/>
  <c r="D119" i="37"/>
  <c r="C119" i="37"/>
  <c r="B119" i="37"/>
  <c r="J118" i="37"/>
  <c r="I118" i="37"/>
  <c r="H118" i="37"/>
  <c r="G118" i="37"/>
  <c r="F118" i="37"/>
  <c r="E118" i="37"/>
  <c r="D118" i="37"/>
  <c r="C118" i="37"/>
  <c r="B118" i="37"/>
  <c r="J117" i="37"/>
  <c r="I117" i="37"/>
  <c r="H117" i="37"/>
  <c r="G117" i="37"/>
  <c r="F117" i="37"/>
  <c r="E117" i="37"/>
  <c r="D117" i="37"/>
  <c r="C117" i="37"/>
  <c r="B117" i="37"/>
  <c r="J116" i="37"/>
  <c r="I116" i="37"/>
  <c r="H116" i="37"/>
  <c r="G116" i="37"/>
  <c r="F116" i="37"/>
  <c r="E116" i="37"/>
  <c r="D116" i="37"/>
  <c r="C116" i="37"/>
  <c r="B116" i="37"/>
  <c r="J115" i="37"/>
  <c r="I115" i="37"/>
  <c r="H115" i="37"/>
  <c r="G115" i="37"/>
  <c r="F115" i="37"/>
  <c r="E115" i="37"/>
  <c r="D115" i="37"/>
  <c r="C115" i="37"/>
  <c r="B115" i="37"/>
  <c r="J114" i="37"/>
  <c r="I114" i="37"/>
  <c r="H114" i="37"/>
  <c r="G114" i="37"/>
  <c r="F114" i="37"/>
  <c r="E114" i="37"/>
  <c r="D114" i="37"/>
  <c r="C114" i="37"/>
  <c r="B114" i="37"/>
  <c r="J113" i="37"/>
  <c r="I113" i="37"/>
  <c r="H113" i="37"/>
  <c r="G113" i="37"/>
  <c r="F113" i="37"/>
  <c r="E113" i="37"/>
  <c r="D113" i="37"/>
  <c r="C113" i="37"/>
  <c r="B113" i="37"/>
  <c r="J112" i="37"/>
  <c r="I112" i="37"/>
  <c r="H112" i="37"/>
  <c r="G112" i="37"/>
  <c r="F112" i="37"/>
  <c r="E112" i="37"/>
  <c r="D112" i="37"/>
  <c r="C112" i="37"/>
  <c r="B112" i="37"/>
  <c r="J111" i="37"/>
  <c r="I111" i="37"/>
  <c r="H111" i="37"/>
  <c r="G111" i="37"/>
  <c r="F111" i="37"/>
  <c r="E111" i="37"/>
  <c r="D111" i="37"/>
  <c r="C111" i="37"/>
  <c r="B111" i="37"/>
  <c r="J110" i="37"/>
  <c r="I110" i="37"/>
  <c r="H110" i="37"/>
  <c r="G110" i="37"/>
  <c r="F110" i="37"/>
  <c r="E110" i="37"/>
  <c r="D110" i="37"/>
  <c r="C110" i="37"/>
  <c r="B110" i="37"/>
  <c r="J109" i="37"/>
  <c r="I109" i="37"/>
  <c r="H109" i="37"/>
  <c r="G109" i="37"/>
  <c r="F109" i="37"/>
  <c r="E109" i="37"/>
  <c r="D109" i="37"/>
  <c r="C109" i="37"/>
  <c r="B109" i="37"/>
  <c r="J108" i="37"/>
  <c r="I108" i="37"/>
  <c r="H108" i="37"/>
  <c r="G108" i="37"/>
  <c r="F108" i="37"/>
  <c r="E108" i="37"/>
  <c r="D108" i="37"/>
  <c r="C108" i="37"/>
  <c r="B108" i="37"/>
  <c r="J107" i="37"/>
  <c r="I107" i="37"/>
  <c r="H107" i="37"/>
  <c r="G107" i="37"/>
  <c r="F107" i="37"/>
  <c r="E107" i="37"/>
  <c r="D107" i="37"/>
  <c r="C107" i="37"/>
  <c r="B107" i="37"/>
  <c r="J106" i="37"/>
  <c r="I106" i="37"/>
  <c r="H106" i="37"/>
  <c r="G106" i="37"/>
  <c r="F106" i="37"/>
  <c r="E106" i="37"/>
  <c r="D106" i="37"/>
  <c r="C106" i="37"/>
  <c r="B106" i="37"/>
  <c r="J105" i="37"/>
  <c r="I105" i="37"/>
  <c r="H105" i="37"/>
  <c r="G105" i="37"/>
  <c r="F105" i="37"/>
  <c r="E105" i="37"/>
  <c r="D105" i="37"/>
  <c r="C105" i="37"/>
  <c r="B105" i="37"/>
  <c r="J104" i="37"/>
  <c r="I104" i="37"/>
  <c r="H104" i="37"/>
  <c r="G104" i="37"/>
  <c r="F104" i="37"/>
  <c r="E104" i="37"/>
  <c r="D104" i="37"/>
  <c r="C104" i="37"/>
  <c r="B104" i="37"/>
  <c r="J103" i="37"/>
  <c r="I103" i="37"/>
  <c r="H103" i="37"/>
  <c r="G103" i="37"/>
  <c r="F103" i="37"/>
  <c r="E103" i="37"/>
  <c r="D103" i="37"/>
  <c r="C103" i="37"/>
  <c r="B103" i="37"/>
  <c r="J102" i="37"/>
  <c r="I102" i="37"/>
  <c r="H102" i="37"/>
  <c r="G102" i="37"/>
  <c r="F102" i="37"/>
  <c r="E102" i="37"/>
  <c r="D102" i="37"/>
  <c r="C102" i="37"/>
  <c r="B102" i="37"/>
  <c r="J101" i="37"/>
  <c r="I101" i="37"/>
  <c r="H101" i="37"/>
  <c r="G101" i="37"/>
  <c r="F101" i="37"/>
  <c r="E101" i="37"/>
  <c r="D101" i="37"/>
  <c r="C101" i="37"/>
  <c r="B101" i="37"/>
  <c r="J100" i="37"/>
  <c r="I100" i="37"/>
  <c r="H100" i="37"/>
  <c r="G100" i="37"/>
  <c r="F100" i="37"/>
  <c r="E100" i="37"/>
  <c r="D100" i="37"/>
  <c r="C100" i="37"/>
  <c r="B100" i="37"/>
  <c r="J99" i="37"/>
  <c r="I99" i="37"/>
  <c r="H99" i="37"/>
  <c r="G99" i="37"/>
  <c r="F99" i="37"/>
  <c r="E99" i="37"/>
  <c r="D99" i="37"/>
  <c r="C99" i="37"/>
  <c r="B99" i="37"/>
  <c r="J98" i="37"/>
  <c r="I98" i="37"/>
  <c r="H98" i="37"/>
  <c r="G98" i="37"/>
  <c r="F98" i="37"/>
  <c r="E98" i="37"/>
  <c r="D98" i="37"/>
  <c r="C98" i="37"/>
  <c r="B98" i="37"/>
  <c r="J97" i="37"/>
  <c r="I97" i="37"/>
  <c r="H97" i="37"/>
  <c r="G97" i="37"/>
  <c r="F97" i="37"/>
  <c r="E97" i="37"/>
  <c r="D97" i="37"/>
  <c r="C97" i="37"/>
  <c r="B97" i="37"/>
  <c r="J96" i="37"/>
  <c r="I96" i="37"/>
  <c r="H96" i="37"/>
  <c r="G96" i="37"/>
  <c r="F96" i="37"/>
  <c r="E96" i="37"/>
  <c r="D96" i="37"/>
  <c r="C96" i="37"/>
  <c r="B96" i="37"/>
  <c r="J95" i="37"/>
  <c r="I95" i="37"/>
  <c r="H95" i="37"/>
  <c r="G95" i="37"/>
  <c r="F95" i="37"/>
  <c r="E95" i="37"/>
  <c r="D95" i="37"/>
  <c r="C95" i="37"/>
  <c r="B95" i="37"/>
  <c r="J94" i="37"/>
  <c r="I94" i="37"/>
  <c r="H94" i="37"/>
  <c r="G94" i="37"/>
  <c r="F94" i="37"/>
  <c r="E94" i="37"/>
  <c r="D94" i="37"/>
  <c r="C94" i="37"/>
  <c r="B94" i="37"/>
  <c r="J93" i="37"/>
  <c r="I93" i="37"/>
  <c r="H93" i="37"/>
  <c r="G93" i="37"/>
  <c r="F93" i="37"/>
  <c r="E93" i="37"/>
  <c r="D93" i="37"/>
  <c r="C93" i="37"/>
  <c r="B93" i="37"/>
  <c r="J92" i="37"/>
  <c r="I92" i="37"/>
  <c r="H92" i="37"/>
  <c r="G92" i="37"/>
  <c r="F92" i="37"/>
  <c r="E92" i="37"/>
  <c r="D92" i="37"/>
  <c r="C92" i="37"/>
  <c r="B92" i="37"/>
  <c r="J91" i="37"/>
  <c r="I91" i="37"/>
  <c r="H91" i="37"/>
  <c r="G91" i="37"/>
  <c r="F91" i="37"/>
  <c r="E91" i="37"/>
  <c r="D91" i="37"/>
  <c r="C91" i="37"/>
  <c r="B91" i="37"/>
  <c r="J90" i="37"/>
  <c r="I90" i="37"/>
  <c r="H90" i="37"/>
  <c r="G90" i="37"/>
  <c r="F90" i="37"/>
  <c r="E90" i="37"/>
  <c r="D90" i="37"/>
  <c r="C90" i="37"/>
  <c r="B90" i="37"/>
  <c r="J89" i="37"/>
  <c r="I89" i="37"/>
  <c r="H89" i="37"/>
  <c r="G89" i="37"/>
  <c r="F89" i="37"/>
  <c r="E89" i="37"/>
  <c r="D89" i="37"/>
  <c r="C89" i="37"/>
  <c r="B89" i="37"/>
  <c r="J88" i="37"/>
  <c r="I88" i="37"/>
  <c r="H88" i="37"/>
  <c r="G88" i="37"/>
  <c r="F88" i="37"/>
  <c r="E88" i="37"/>
  <c r="D88" i="37"/>
  <c r="C88" i="37"/>
  <c r="B88" i="37"/>
  <c r="J87" i="37"/>
  <c r="I87" i="37"/>
  <c r="H87" i="37"/>
  <c r="G87" i="37"/>
  <c r="F87" i="37"/>
  <c r="E87" i="37"/>
  <c r="D87" i="37"/>
  <c r="C87" i="37"/>
  <c r="B87" i="37"/>
  <c r="J86" i="37"/>
  <c r="I86" i="37"/>
  <c r="H86" i="37"/>
  <c r="G86" i="37"/>
  <c r="F86" i="37"/>
  <c r="E86" i="37"/>
  <c r="D86" i="37"/>
  <c r="C86" i="37"/>
  <c r="B86" i="37"/>
  <c r="J85" i="37"/>
  <c r="I85" i="37"/>
  <c r="H85" i="37"/>
  <c r="G85" i="37"/>
  <c r="F85" i="37"/>
  <c r="E85" i="37"/>
  <c r="D85" i="37"/>
  <c r="C85" i="37"/>
  <c r="B85" i="37"/>
  <c r="J84" i="37"/>
  <c r="I84" i="37"/>
  <c r="H84" i="37"/>
  <c r="G84" i="37"/>
  <c r="F84" i="37"/>
  <c r="E84" i="37"/>
  <c r="D84" i="37"/>
  <c r="C84" i="37"/>
  <c r="B84" i="37"/>
  <c r="J83" i="37"/>
  <c r="I83" i="37"/>
  <c r="H83" i="37"/>
  <c r="G83" i="37"/>
  <c r="F83" i="37"/>
  <c r="E83" i="37"/>
  <c r="D83" i="37"/>
  <c r="C83" i="37"/>
  <c r="B83" i="37"/>
  <c r="J82" i="37"/>
  <c r="I82" i="37"/>
  <c r="H82" i="37"/>
  <c r="G82" i="37"/>
  <c r="F82" i="37"/>
  <c r="E82" i="37"/>
  <c r="D82" i="37"/>
  <c r="C82" i="37"/>
  <c r="B82" i="37"/>
  <c r="J81" i="37"/>
  <c r="I81" i="37"/>
  <c r="H81" i="37"/>
  <c r="G81" i="37"/>
  <c r="F81" i="37"/>
  <c r="E81" i="37"/>
  <c r="D81" i="37"/>
  <c r="C81" i="37"/>
  <c r="B81" i="37"/>
  <c r="J80" i="37"/>
  <c r="I80" i="37"/>
  <c r="H80" i="37"/>
  <c r="G80" i="37"/>
  <c r="F80" i="37"/>
  <c r="E80" i="37"/>
  <c r="D80" i="37"/>
  <c r="C80" i="37"/>
  <c r="B80" i="37"/>
  <c r="J79" i="37"/>
  <c r="I79" i="37"/>
  <c r="H79" i="37"/>
  <c r="G79" i="37"/>
  <c r="F79" i="37"/>
  <c r="E79" i="37"/>
  <c r="D79" i="37"/>
  <c r="C79" i="37"/>
  <c r="B79" i="37"/>
  <c r="J78" i="37"/>
  <c r="I78" i="37"/>
  <c r="H78" i="37"/>
  <c r="G78" i="37"/>
  <c r="F78" i="37"/>
  <c r="E78" i="37"/>
  <c r="D78" i="37"/>
  <c r="C78" i="37"/>
  <c r="B78" i="37"/>
  <c r="J77" i="37"/>
  <c r="I77" i="37"/>
  <c r="H77" i="37"/>
  <c r="G77" i="37"/>
  <c r="F77" i="37"/>
  <c r="E77" i="37"/>
  <c r="D77" i="37"/>
  <c r="C77" i="37"/>
  <c r="B77" i="37"/>
  <c r="J76" i="37"/>
  <c r="I76" i="37"/>
  <c r="H76" i="37"/>
  <c r="G76" i="37"/>
  <c r="F76" i="37"/>
  <c r="E76" i="37"/>
  <c r="D76" i="37"/>
  <c r="C76" i="37"/>
  <c r="B76" i="37"/>
  <c r="J75" i="37"/>
  <c r="I75" i="37"/>
  <c r="H75" i="37"/>
  <c r="G75" i="37"/>
  <c r="F75" i="37"/>
  <c r="E75" i="37"/>
  <c r="D75" i="37"/>
  <c r="C75" i="37"/>
  <c r="B75" i="37"/>
  <c r="J74" i="37"/>
  <c r="I74" i="37"/>
  <c r="H74" i="37"/>
  <c r="G74" i="37"/>
  <c r="F74" i="37"/>
  <c r="E74" i="37"/>
  <c r="D74" i="37"/>
  <c r="C74" i="37"/>
  <c r="B74" i="37"/>
  <c r="J73" i="37"/>
  <c r="I73" i="37"/>
  <c r="H73" i="37"/>
  <c r="G73" i="37"/>
  <c r="F73" i="37"/>
  <c r="E73" i="37"/>
  <c r="D73" i="37"/>
  <c r="C73" i="37"/>
  <c r="B73" i="37"/>
  <c r="J72" i="37"/>
  <c r="I72" i="37"/>
  <c r="H72" i="37"/>
  <c r="G72" i="37"/>
  <c r="F72" i="37"/>
  <c r="E72" i="37"/>
  <c r="D72" i="37"/>
  <c r="C72" i="37"/>
  <c r="B72" i="37"/>
  <c r="J71" i="37"/>
  <c r="I71" i="37"/>
  <c r="H71" i="37"/>
  <c r="G71" i="37"/>
  <c r="F71" i="37"/>
  <c r="E71" i="37"/>
  <c r="D71" i="37"/>
  <c r="C71" i="37"/>
  <c r="B71" i="37"/>
  <c r="J70" i="37"/>
  <c r="I70" i="37"/>
  <c r="H70" i="37"/>
  <c r="G70" i="37"/>
  <c r="F70" i="37"/>
  <c r="E70" i="37"/>
  <c r="D70" i="37"/>
  <c r="C70" i="37"/>
  <c r="B70" i="37"/>
  <c r="J69" i="37"/>
  <c r="I69" i="37"/>
  <c r="H69" i="37"/>
  <c r="G69" i="37"/>
  <c r="F69" i="37"/>
  <c r="E69" i="37"/>
  <c r="D69" i="37"/>
  <c r="C69" i="37"/>
  <c r="B69" i="37"/>
  <c r="J68" i="37"/>
  <c r="I68" i="37"/>
  <c r="H68" i="37"/>
  <c r="G68" i="37"/>
  <c r="F68" i="37"/>
  <c r="E68" i="37"/>
  <c r="D68" i="37"/>
  <c r="C68" i="37"/>
  <c r="B68" i="37"/>
  <c r="J67" i="37"/>
  <c r="I67" i="37"/>
  <c r="H67" i="37"/>
  <c r="G67" i="37"/>
  <c r="F67" i="37"/>
  <c r="E67" i="37"/>
  <c r="D67" i="37"/>
  <c r="C67" i="37"/>
  <c r="B67" i="37"/>
  <c r="J66" i="37"/>
  <c r="I66" i="37"/>
  <c r="H66" i="37"/>
  <c r="G66" i="37"/>
  <c r="F66" i="37"/>
  <c r="E66" i="37"/>
  <c r="D66" i="37"/>
  <c r="C66" i="37"/>
  <c r="B66" i="37"/>
  <c r="J65" i="37"/>
  <c r="I65" i="37"/>
  <c r="H65" i="37"/>
  <c r="G65" i="37"/>
  <c r="F65" i="37"/>
  <c r="E65" i="37"/>
  <c r="D65" i="37"/>
  <c r="C65" i="37"/>
  <c r="B65" i="37"/>
  <c r="J64" i="37"/>
  <c r="I64" i="37"/>
  <c r="H64" i="37"/>
  <c r="G64" i="37"/>
  <c r="F64" i="37"/>
  <c r="E64" i="37"/>
  <c r="D64" i="37"/>
  <c r="C64" i="37"/>
  <c r="B64" i="37"/>
  <c r="J63" i="37"/>
  <c r="I63" i="37"/>
  <c r="H63" i="37"/>
  <c r="G63" i="37"/>
  <c r="F63" i="37"/>
  <c r="E63" i="37"/>
  <c r="D63" i="37"/>
  <c r="C63" i="37"/>
  <c r="B63" i="37"/>
  <c r="J62" i="37"/>
  <c r="I62" i="37"/>
  <c r="H62" i="37"/>
  <c r="G62" i="37"/>
  <c r="F62" i="37"/>
  <c r="E62" i="37"/>
  <c r="D62" i="37"/>
  <c r="C62" i="37"/>
  <c r="B62" i="37"/>
  <c r="J61" i="37"/>
  <c r="I61" i="37"/>
  <c r="H61" i="37"/>
  <c r="G61" i="37"/>
  <c r="F61" i="37"/>
  <c r="E61" i="37"/>
  <c r="D61" i="37"/>
  <c r="C61" i="37"/>
  <c r="B61" i="37"/>
  <c r="J60" i="37"/>
  <c r="I60" i="37"/>
  <c r="H60" i="37"/>
  <c r="G60" i="37"/>
  <c r="F60" i="37"/>
  <c r="E60" i="37"/>
  <c r="D60" i="37"/>
  <c r="C60" i="37"/>
  <c r="B60" i="37"/>
  <c r="J59" i="37"/>
  <c r="I59" i="37"/>
  <c r="H59" i="37"/>
  <c r="G59" i="37"/>
  <c r="F59" i="37"/>
  <c r="E59" i="37"/>
  <c r="D59" i="37"/>
  <c r="C59" i="37"/>
  <c r="B59" i="37"/>
  <c r="J58" i="37"/>
  <c r="I58" i="37"/>
  <c r="H58" i="37"/>
  <c r="G58" i="37"/>
  <c r="F58" i="37"/>
  <c r="E58" i="37"/>
  <c r="D58" i="37"/>
  <c r="C58" i="37"/>
  <c r="B58" i="37"/>
  <c r="J57" i="37"/>
  <c r="I57" i="37"/>
  <c r="H57" i="37"/>
  <c r="G57" i="37"/>
  <c r="F57" i="37"/>
  <c r="E57" i="37"/>
  <c r="D57" i="37"/>
  <c r="C57" i="37"/>
  <c r="B57" i="37"/>
  <c r="J56" i="37"/>
  <c r="I56" i="37"/>
  <c r="H56" i="37"/>
  <c r="G56" i="37"/>
  <c r="F56" i="37"/>
  <c r="E56" i="37"/>
  <c r="D56" i="37"/>
  <c r="C56" i="37"/>
  <c r="B56" i="37"/>
  <c r="J55" i="37"/>
  <c r="I55" i="37"/>
  <c r="H55" i="37"/>
  <c r="G55" i="37"/>
  <c r="F55" i="37"/>
  <c r="E55" i="37"/>
  <c r="D55" i="37"/>
  <c r="C55" i="37"/>
  <c r="B55" i="37"/>
  <c r="J54" i="37"/>
  <c r="I54" i="37"/>
  <c r="H54" i="37"/>
  <c r="G54" i="37"/>
  <c r="F54" i="37"/>
  <c r="E54" i="37"/>
  <c r="D54" i="37"/>
  <c r="C54" i="37"/>
  <c r="B54" i="37"/>
  <c r="J53" i="37"/>
  <c r="I53" i="37"/>
  <c r="H53" i="37"/>
  <c r="G53" i="37"/>
  <c r="F53" i="37"/>
  <c r="E53" i="37"/>
  <c r="D53" i="37"/>
  <c r="C53" i="37"/>
  <c r="B53" i="37"/>
  <c r="J52" i="37"/>
  <c r="I52" i="37"/>
  <c r="H52" i="37"/>
  <c r="G52" i="37"/>
  <c r="F52" i="37"/>
  <c r="E52" i="37"/>
  <c r="D52" i="37"/>
  <c r="C52" i="37"/>
  <c r="B52" i="37"/>
  <c r="J51" i="37"/>
  <c r="I51" i="37"/>
  <c r="H51" i="37"/>
  <c r="G51" i="37"/>
  <c r="F51" i="37"/>
  <c r="E51" i="37"/>
  <c r="D51" i="37"/>
  <c r="C51" i="37"/>
  <c r="B51" i="37"/>
  <c r="J50" i="37"/>
  <c r="I50" i="37"/>
  <c r="H50" i="37"/>
  <c r="G50" i="37"/>
  <c r="F50" i="37"/>
  <c r="E50" i="37"/>
  <c r="D50" i="37"/>
  <c r="C50" i="37"/>
  <c r="B50" i="37"/>
  <c r="J49" i="37"/>
  <c r="I49" i="37"/>
  <c r="H49" i="37"/>
  <c r="G49" i="37"/>
  <c r="F49" i="37"/>
  <c r="E49" i="37"/>
  <c r="D49" i="37"/>
  <c r="C49" i="37"/>
  <c r="B49" i="37"/>
  <c r="J48" i="37"/>
  <c r="I48" i="37"/>
  <c r="H48" i="37"/>
  <c r="G48" i="37"/>
  <c r="F48" i="37"/>
  <c r="E48" i="37"/>
  <c r="D48" i="37"/>
  <c r="C48" i="37"/>
  <c r="B48" i="37"/>
  <c r="J47" i="37"/>
  <c r="I47" i="37"/>
  <c r="H47" i="37"/>
  <c r="G47" i="37"/>
  <c r="F47" i="37"/>
  <c r="E47" i="37"/>
  <c r="D47" i="37"/>
  <c r="C47" i="37"/>
  <c r="B47" i="37"/>
  <c r="J46" i="37"/>
  <c r="I46" i="37"/>
  <c r="H46" i="37"/>
  <c r="G46" i="37"/>
  <c r="F46" i="37"/>
  <c r="E46" i="37"/>
  <c r="D46" i="37"/>
  <c r="C46" i="37"/>
  <c r="B46" i="37"/>
  <c r="J45" i="37"/>
  <c r="I45" i="37"/>
  <c r="H45" i="37"/>
  <c r="G45" i="37"/>
  <c r="F45" i="37"/>
  <c r="E45" i="37"/>
  <c r="D45" i="37"/>
  <c r="C45" i="37"/>
  <c r="B45" i="37"/>
  <c r="J44" i="37"/>
  <c r="I44" i="37"/>
  <c r="H44" i="37"/>
  <c r="G44" i="37"/>
  <c r="F44" i="37"/>
  <c r="E44" i="37"/>
  <c r="D44" i="37"/>
  <c r="C44" i="37"/>
  <c r="B44" i="37"/>
  <c r="J43" i="37"/>
  <c r="I43" i="37"/>
  <c r="H43" i="37"/>
  <c r="G43" i="37"/>
  <c r="F43" i="37"/>
  <c r="E43" i="37"/>
  <c r="D43" i="37"/>
  <c r="C43" i="37"/>
  <c r="B43" i="37"/>
  <c r="J42" i="37"/>
  <c r="I42" i="37"/>
  <c r="H42" i="37"/>
  <c r="G42" i="37"/>
  <c r="F42" i="37"/>
  <c r="E42" i="37"/>
  <c r="D42" i="37"/>
  <c r="C42" i="37"/>
  <c r="B42" i="37"/>
  <c r="J41" i="37"/>
  <c r="I41" i="37"/>
  <c r="H41" i="37"/>
  <c r="G41" i="37"/>
  <c r="F41" i="37"/>
  <c r="E41" i="37"/>
  <c r="D41" i="37"/>
  <c r="C41" i="37"/>
  <c r="B41" i="37"/>
  <c r="J40" i="37"/>
  <c r="I40" i="37"/>
  <c r="H40" i="37"/>
  <c r="G40" i="37"/>
  <c r="F40" i="37"/>
  <c r="E40" i="37"/>
  <c r="D40" i="37"/>
  <c r="C40" i="37"/>
  <c r="B40" i="37"/>
  <c r="J39" i="37"/>
  <c r="I39" i="37"/>
  <c r="H39" i="37"/>
  <c r="G39" i="37"/>
  <c r="F39" i="37"/>
  <c r="E39" i="37"/>
  <c r="D39" i="37"/>
  <c r="C39" i="37"/>
  <c r="B39" i="37"/>
  <c r="J38" i="37"/>
  <c r="I38" i="37"/>
  <c r="H38" i="37"/>
  <c r="G38" i="37"/>
  <c r="F38" i="37"/>
  <c r="E38" i="37"/>
  <c r="D38" i="37"/>
  <c r="C38" i="37"/>
  <c r="B38" i="37"/>
  <c r="J37" i="37"/>
  <c r="I37" i="37"/>
  <c r="H37" i="37"/>
  <c r="G37" i="37"/>
  <c r="F37" i="37"/>
  <c r="E37" i="37"/>
  <c r="D37" i="37"/>
  <c r="C37" i="37"/>
  <c r="B37" i="37"/>
  <c r="J36" i="37"/>
  <c r="I36" i="37"/>
  <c r="H36" i="37"/>
  <c r="G36" i="37"/>
  <c r="F36" i="37"/>
  <c r="E36" i="37"/>
  <c r="D36" i="37"/>
  <c r="C36" i="37"/>
  <c r="B36" i="37"/>
  <c r="J35" i="37"/>
  <c r="I35" i="37"/>
  <c r="H35" i="37"/>
  <c r="G35" i="37"/>
  <c r="F35" i="37"/>
  <c r="E35" i="37"/>
  <c r="D35" i="37"/>
  <c r="C35" i="37"/>
  <c r="B35" i="37"/>
  <c r="J34" i="37"/>
  <c r="I34" i="37"/>
  <c r="H34" i="37"/>
  <c r="G34" i="37"/>
  <c r="F34" i="37"/>
  <c r="E34" i="37"/>
  <c r="D34" i="37"/>
  <c r="C34" i="37"/>
  <c r="B34" i="37"/>
  <c r="J33" i="37"/>
  <c r="I33" i="37"/>
  <c r="H33" i="37"/>
  <c r="G33" i="37"/>
  <c r="F33" i="37"/>
  <c r="E33" i="37"/>
  <c r="D33" i="37"/>
  <c r="C33" i="37"/>
  <c r="B33" i="37"/>
  <c r="J32" i="37"/>
  <c r="I32" i="37"/>
  <c r="H32" i="37"/>
  <c r="G32" i="37"/>
  <c r="F32" i="37"/>
  <c r="E32" i="37"/>
  <c r="D32" i="37"/>
  <c r="C32" i="37"/>
  <c r="B32" i="37"/>
  <c r="J31" i="37"/>
  <c r="I31" i="37"/>
  <c r="H31" i="37"/>
  <c r="G31" i="37"/>
  <c r="F31" i="37"/>
  <c r="E31" i="37"/>
  <c r="D31" i="37"/>
  <c r="C31" i="37"/>
  <c r="B31" i="37"/>
  <c r="J30" i="37"/>
  <c r="I30" i="37"/>
  <c r="H30" i="37"/>
  <c r="G30" i="37"/>
  <c r="F30" i="37"/>
  <c r="E30" i="37"/>
  <c r="D30" i="37"/>
  <c r="C30" i="37"/>
  <c r="B30" i="37"/>
  <c r="J29" i="37"/>
  <c r="I29" i="37"/>
  <c r="H29" i="37"/>
  <c r="G29" i="37"/>
  <c r="F29" i="37"/>
  <c r="E29" i="37"/>
  <c r="D29" i="37"/>
  <c r="C29" i="37"/>
  <c r="B29" i="37"/>
  <c r="J28" i="37"/>
  <c r="I28" i="37"/>
  <c r="H28" i="37"/>
  <c r="G28" i="37"/>
  <c r="F28" i="37"/>
  <c r="E28" i="37"/>
  <c r="D28" i="37"/>
  <c r="C28" i="37"/>
  <c r="B28" i="37"/>
  <c r="J27" i="37"/>
  <c r="I27" i="37"/>
  <c r="H27" i="37"/>
  <c r="G27" i="37"/>
  <c r="F27" i="37"/>
  <c r="E27" i="37"/>
  <c r="D27" i="37"/>
  <c r="C27" i="37"/>
  <c r="B27" i="37"/>
  <c r="J26" i="37"/>
  <c r="I26" i="37"/>
  <c r="H26" i="37"/>
  <c r="G26" i="37"/>
  <c r="F26" i="37"/>
  <c r="E26" i="37"/>
  <c r="D26" i="37"/>
  <c r="C26" i="37"/>
  <c r="B26" i="37"/>
  <c r="J25" i="37"/>
  <c r="I25" i="37"/>
  <c r="H25" i="37"/>
  <c r="G25" i="37"/>
  <c r="F25" i="37"/>
  <c r="E25" i="37"/>
  <c r="D25" i="37"/>
  <c r="C25" i="37"/>
  <c r="B25" i="37"/>
  <c r="J24" i="37"/>
  <c r="I24" i="37"/>
  <c r="H24" i="37"/>
  <c r="G24" i="37"/>
  <c r="F24" i="37"/>
  <c r="E24" i="37"/>
  <c r="D24" i="37"/>
  <c r="C24" i="37"/>
  <c r="B24" i="37"/>
  <c r="J23" i="37"/>
  <c r="I23" i="37"/>
  <c r="H23" i="37"/>
  <c r="G23" i="37"/>
  <c r="F23" i="37"/>
  <c r="E23" i="37"/>
  <c r="D23" i="37"/>
  <c r="C23" i="37"/>
  <c r="B23" i="37"/>
  <c r="J22" i="37"/>
  <c r="I22" i="37"/>
  <c r="H22" i="37"/>
  <c r="G22" i="37"/>
  <c r="F22" i="37"/>
  <c r="E22" i="37"/>
  <c r="D22" i="37"/>
  <c r="C22" i="37"/>
  <c r="B22" i="37"/>
  <c r="J21" i="37"/>
  <c r="I21" i="37"/>
  <c r="H21" i="37"/>
  <c r="G21" i="37"/>
  <c r="F21" i="37"/>
  <c r="E21" i="37"/>
  <c r="D21" i="37"/>
  <c r="C21" i="37"/>
  <c r="B21" i="37"/>
  <c r="J20" i="37"/>
  <c r="I20" i="37"/>
  <c r="H20" i="37"/>
  <c r="G20" i="37"/>
  <c r="F20" i="37"/>
  <c r="E20" i="37"/>
  <c r="D20" i="37"/>
  <c r="C20" i="37"/>
  <c r="B20" i="37"/>
  <c r="J19" i="37"/>
  <c r="I19" i="37"/>
  <c r="H19" i="37"/>
  <c r="G19" i="37"/>
  <c r="F19" i="37"/>
  <c r="E19" i="37"/>
  <c r="D19" i="37"/>
  <c r="C19" i="37"/>
  <c r="B19" i="37"/>
  <c r="J18" i="37"/>
  <c r="I18" i="37"/>
  <c r="H18" i="37"/>
  <c r="G18" i="37"/>
  <c r="F18" i="37"/>
  <c r="E18" i="37"/>
  <c r="D18" i="37"/>
  <c r="C18" i="37"/>
  <c r="B18" i="37"/>
  <c r="J17" i="37"/>
  <c r="I17" i="37"/>
  <c r="H17" i="37"/>
  <c r="G17" i="37"/>
  <c r="F17" i="37"/>
  <c r="E17" i="37"/>
  <c r="D17" i="37"/>
  <c r="C17" i="37"/>
  <c r="B17" i="37"/>
  <c r="J16" i="37"/>
  <c r="I16" i="37"/>
  <c r="H16" i="37"/>
  <c r="G16" i="37"/>
  <c r="F16" i="37"/>
  <c r="E16" i="37"/>
  <c r="D16" i="37"/>
  <c r="C16" i="37"/>
  <c r="B16" i="37"/>
  <c r="J15" i="37"/>
  <c r="I15" i="37"/>
  <c r="H15" i="37"/>
  <c r="G15" i="37"/>
  <c r="F15" i="37"/>
  <c r="E15" i="37"/>
  <c r="D15" i="37"/>
  <c r="C15" i="37"/>
  <c r="B15" i="37"/>
  <c r="J14" i="37"/>
  <c r="I14" i="37"/>
  <c r="H14" i="37"/>
  <c r="G14" i="37"/>
  <c r="F14" i="37"/>
  <c r="E14" i="37"/>
  <c r="D14" i="37"/>
  <c r="C14" i="37"/>
  <c r="B14" i="37"/>
  <c r="J13" i="37"/>
  <c r="I13" i="37"/>
  <c r="H13" i="37"/>
  <c r="G13" i="37"/>
  <c r="F13" i="37"/>
  <c r="E13" i="37"/>
  <c r="D13" i="37"/>
  <c r="C13" i="37"/>
  <c r="B13" i="37"/>
  <c r="J12" i="37"/>
  <c r="I12" i="37"/>
  <c r="H12" i="37"/>
  <c r="G12" i="37"/>
  <c r="F12" i="37"/>
  <c r="E12" i="37"/>
  <c r="D12" i="37"/>
  <c r="C12" i="37"/>
  <c r="B12" i="37"/>
  <c r="J11" i="37"/>
  <c r="I11" i="37"/>
  <c r="H11" i="37"/>
  <c r="G11" i="37"/>
  <c r="F11" i="37"/>
  <c r="E11" i="37"/>
  <c r="D11" i="37"/>
  <c r="C11" i="37"/>
  <c r="B11" i="37"/>
  <c r="J10" i="37"/>
  <c r="I10" i="37"/>
  <c r="H10" i="37"/>
  <c r="G10" i="37"/>
  <c r="F10" i="37"/>
  <c r="E10" i="37"/>
  <c r="D10" i="37"/>
  <c r="C10" i="37"/>
  <c r="B10" i="37"/>
  <c r="J9" i="37"/>
  <c r="I9" i="37"/>
  <c r="H9" i="37"/>
  <c r="G9" i="37"/>
  <c r="F9" i="37"/>
  <c r="E9" i="37"/>
  <c r="D9" i="37"/>
  <c r="C9" i="37"/>
  <c r="B9" i="37"/>
  <c r="J8" i="37"/>
  <c r="I8" i="37"/>
  <c r="H8" i="37"/>
  <c r="G8" i="37"/>
  <c r="F8" i="37"/>
  <c r="E8" i="37"/>
  <c r="D8" i="37"/>
  <c r="C8" i="37"/>
  <c r="B8" i="37"/>
  <c r="J7" i="37"/>
  <c r="I7" i="37"/>
  <c r="H7" i="37"/>
  <c r="G7" i="37"/>
  <c r="F7" i="37"/>
  <c r="E7" i="37"/>
  <c r="D7" i="37"/>
  <c r="C7" i="37"/>
  <c r="B7" i="37"/>
  <c r="J6" i="37"/>
  <c r="I6" i="37"/>
  <c r="H6" i="37"/>
  <c r="G6" i="37"/>
  <c r="F6" i="37"/>
  <c r="E6" i="37"/>
  <c r="D6" i="37"/>
  <c r="C6" i="37"/>
  <c r="B6" i="37"/>
  <c r="J5" i="37"/>
  <c r="I5" i="37"/>
  <c r="H5" i="37"/>
  <c r="G5" i="37"/>
  <c r="F5" i="37"/>
  <c r="E5" i="37"/>
  <c r="D5" i="37"/>
  <c r="C5" i="37"/>
  <c r="B5" i="37"/>
  <c r="G306" i="37" l="1"/>
  <c r="I306" i="37"/>
  <c r="H306" i="37"/>
  <c r="J306" i="37"/>
  <c r="G9" i="41"/>
  <c r="L26" i="39"/>
  <c r="I26" i="39"/>
  <c r="K26" i="39"/>
  <c r="J26" i="39"/>
  <c r="I308" i="37"/>
  <c r="H308" i="37"/>
  <c r="G308" i="37"/>
  <c r="F308" i="37"/>
  <c r="E308" i="37"/>
  <c r="D308" i="37"/>
  <c r="C308" i="37"/>
  <c r="B308" i="37"/>
  <c r="AI19" i="33"/>
  <c r="AU19" i="33"/>
  <c r="AX19" i="33"/>
  <c r="BJ19" i="33"/>
  <c r="AU4" i="33"/>
  <c r="AU5" i="33"/>
  <c r="AU6" i="33"/>
  <c r="AU7" i="33"/>
  <c r="AU8" i="33"/>
  <c r="AU9" i="33"/>
  <c r="AU10" i="33"/>
  <c r="AU11" i="33"/>
  <c r="AU12" i="33"/>
  <c r="AU13" i="33"/>
  <c r="AU14" i="33"/>
  <c r="AU15" i="33"/>
  <c r="AU16" i="33"/>
  <c r="AU17" i="33"/>
  <c r="AU18" i="33"/>
  <c r="AU20" i="33"/>
  <c r="AU21" i="33"/>
  <c r="AU22" i="33"/>
  <c r="AU23" i="33"/>
  <c r="AU24" i="33"/>
  <c r="AU25" i="33"/>
  <c r="AU26" i="33"/>
  <c r="AU27" i="33"/>
  <c r="AU28" i="33"/>
  <c r="AU29" i="33"/>
  <c r="AU30" i="33"/>
  <c r="AU31" i="33"/>
  <c r="AU32" i="33"/>
  <c r="AU33" i="33"/>
  <c r="AU34" i="33"/>
  <c r="AU35" i="33"/>
  <c r="AU36" i="33"/>
  <c r="AU37" i="33"/>
  <c r="AU38" i="33"/>
  <c r="AU39" i="33"/>
  <c r="AU40" i="33"/>
  <c r="AU41" i="33"/>
  <c r="AU42" i="33"/>
  <c r="AU43" i="33"/>
  <c r="AU44" i="33"/>
  <c r="AU45" i="33"/>
  <c r="AU46" i="33"/>
  <c r="AU47" i="33"/>
  <c r="AU48" i="33"/>
  <c r="AU49" i="33"/>
  <c r="AU50" i="33"/>
  <c r="AU51" i="33"/>
  <c r="AU52" i="33"/>
  <c r="AU53" i="33"/>
  <c r="AU54" i="33"/>
  <c r="AU55" i="33"/>
  <c r="AU56" i="33"/>
  <c r="AU57" i="33"/>
  <c r="AU58" i="33"/>
  <c r="AU59" i="33"/>
  <c r="AU60" i="33"/>
  <c r="AU61" i="33"/>
  <c r="AU62" i="33"/>
  <c r="AU63" i="33"/>
  <c r="AU64" i="33"/>
  <c r="AU65" i="33"/>
  <c r="AU66" i="33"/>
  <c r="AU67" i="33"/>
  <c r="AU68" i="33"/>
  <c r="AU69" i="33"/>
  <c r="AU70" i="33"/>
  <c r="AU71" i="33"/>
  <c r="AU72" i="33"/>
  <c r="AU73" i="33"/>
  <c r="AU74" i="33"/>
  <c r="AU75" i="33"/>
  <c r="AU76" i="33"/>
  <c r="AU77" i="33"/>
  <c r="AU78" i="33"/>
  <c r="AU79" i="33"/>
  <c r="AU80" i="33"/>
  <c r="AU81" i="33"/>
  <c r="AU82" i="33"/>
  <c r="AU83" i="33"/>
  <c r="AU84" i="33"/>
  <c r="AU85" i="33"/>
  <c r="AU86" i="33"/>
  <c r="AU87" i="33"/>
  <c r="AU88" i="33"/>
  <c r="AU89" i="33"/>
  <c r="AU90" i="33"/>
  <c r="AU91" i="33"/>
  <c r="AU92" i="33"/>
  <c r="AU93" i="33"/>
  <c r="AU94" i="33"/>
  <c r="AU95" i="33"/>
  <c r="AU96" i="33"/>
  <c r="AU97" i="33"/>
  <c r="AU98" i="33"/>
  <c r="AU99" i="33"/>
  <c r="AU100" i="33"/>
  <c r="AU101" i="33"/>
  <c r="AU102" i="33"/>
  <c r="AU103" i="33"/>
  <c r="AU104" i="33"/>
  <c r="AU105" i="33"/>
  <c r="AU106" i="33"/>
  <c r="AU107" i="33"/>
  <c r="AU108" i="33"/>
  <c r="AU109" i="33"/>
  <c r="AU110" i="33"/>
  <c r="AU111" i="33"/>
  <c r="AU112" i="33"/>
  <c r="AU113" i="33"/>
  <c r="AU114" i="33"/>
  <c r="AU115" i="33"/>
  <c r="AU116" i="33"/>
  <c r="AU117" i="33"/>
  <c r="AU118" i="33"/>
  <c r="AU119" i="33"/>
  <c r="AU120" i="33"/>
  <c r="AU121" i="33"/>
  <c r="AU122" i="33"/>
  <c r="AU123" i="33"/>
  <c r="AU124" i="33"/>
  <c r="AU125" i="33"/>
  <c r="AU126" i="33"/>
  <c r="AU127" i="33"/>
  <c r="AU128" i="33"/>
  <c r="AU129" i="33"/>
  <c r="AU130" i="33"/>
  <c r="AU131" i="33"/>
  <c r="AU132" i="33"/>
  <c r="AU133" i="33"/>
  <c r="AU134" i="33"/>
  <c r="AU135" i="33"/>
  <c r="AU136" i="33"/>
  <c r="AU137" i="33"/>
  <c r="AU138" i="33"/>
  <c r="AU139" i="33"/>
  <c r="AU140" i="33"/>
  <c r="AU141" i="33"/>
  <c r="AU142" i="33"/>
  <c r="AU143" i="33"/>
  <c r="AU144" i="33"/>
  <c r="AU145" i="33"/>
  <c r="AU146" i="33"/>
  <c r="AU147" i="33"/>
  <c r="AU148" i="33"/>
  <c r="AU149" i="33"/>
  <c r="AU150" i="33"/>
  <c r="AU151" i="33"/>
  <c r="AU152" i="33"/>
  <c r="AU153" i="33"/>
  <c r="AU154" i="33"/>
  <c r="AU155" i="33"/>
  <c r="AU156" i="33"/>
  <c r="AU157" i="33"/>
  <c r="AU158" i="33"/>
  <c r="AU159" i="33"/>
  <c r="AU160" i="33"/>
  <c r="AU161" i="33"/>
  <c r="AU162" i="33"/>
  <c r="AU163" i="33"/>
  <c r="AU164" i="33"/>
  <c r="AU165" i="33"/>
  <c r="AU166" i="33"/>
  <c r="AU167" i="33"/>
  <c r="AU168" i="33"/>
  <c r="AU169" i="33"/>
  <c r="AU170" i="33"/>
  <c r="AU171" i="33"/>
  <c r="AU172" i="33"/>
  <c r="AU173" i="33"/>
  <c r="AU174" i="33"/>
  <c r="AU175" i="33"/>
  <c r="AU176" i="33"/>
  <c r="AU177" i="33"/>
  <c r="AU178" i="33"/>
  <c r="AU179" i="33"/>
  <c r="AU180" i="33"/>
  <c r="AU181" i="33"/>
  <c r="AU182" i="33"/>
  <c r="AU183" i="33"/>
  <c r="AU184" i="33"/>
  <c r="AU185" i="33"/>
  <c r="AU186" i="33"/>
  <c r="AU187" i="33"/>
  <c r="AU188" i="33"/>
  <c r="AU189" i="33"/>
  <c r="AU190" i="33"/>
  <c r="AU191" i="33"/>
  <c r="AU192" i="33"/>
  <c r="AU193" i="33"/>
  <c r="AU194" i="33"/>
  <c r="AU195" i="33"/>
  <c r="AU196" i="33"/>
  <c r="AU197" i="33"/>
  <c r="AU198" i="33"/>
  <c r="AU199" i="33"/>
  <c r="AU200" i="33"/>
  <c r="AU201" i="33"/>
  <c r="AU202" i="33"/>
  <c r="AU203" i="33"/>
  <c r="AU204" i="33"/>
  <c r="AU205" i="33"/>
  <c r="AU206" i="33"/>
  <c r="AU207" i="33"/>
  <c r="AU208" i="33"/>
  <c r="AU209" i="33"/>
  <c r="AU210" i="33"/>
  <c r="AU211" i="33"/>
  <c r="AU212" i="33"/>
  <c r="AU213" i="33"/>
  <c r="AU214" i="33"/>
  <c r="AU215" i="33"/>
  <c r="AU216" i="33"/>
  <c r="AU217" i="33"/>
  <c r="AU218" i="33"/>
  <c r="AU219" i="33"/>
  <c r="AU220" i="33"/>
  <c r="AU221" i="33"/>
  <c r="AU222" i="33"/>
  <c r="AU223" i="33"/>
  <c r="AU224" i="33"/>
  <c r="AU225" i="33"/>
  <c r="AU226" i="33"/>
  <c r="AU227" i="33"/>
  <c r="AU228" i="33"/>
  <c r="AU229" i="33"/>
  <c r="AU230" i="33"/>
  <c r="AU231" i="33"/>
  <c r="AU232" i="33"/>
  <c r="AU233" i="33"/>
  <c r="AU234" i="33"/>
  <c r="AU235" i="33"/>
  <c r="AU236" i="33"/>
  <c r="AU237" i="33"/>
  <c r="AU238" i="33"/>
  <c r="AU239" i="33"/>
  <c r="AU240" i="33"/>
  <c r="AU241" i="33"/>
  <c r="AU242" i="33"/>
  <c r="AU243" i="33"/>
  <c r="AU244" i="33"/>
  <c r="AU245" i="33"/>
  <c r="AU246" i="33"/>
  <c r="AU247" i="33"/>
  <c r="AU248" i="33"/>
  <c r="AU249" i="33"/>
  <c r="AU250" i="33"/>
  <c r="AU251" i="33"/>
  <c r="AU252" i="33"/>
  <c r="AU253" i="33"/>
  <c r="AU254" i="33"/>
  <c r="AU255" i="33"/>
  <c r="AU256" i="33"/>
  <c r="AU257" i="33"/>
  <c r="AU258" i="33"/>
  <c r="AU259" i="33"/>
  <c r="AU260" i="33"/>
  <c r="AU261" i="33"/>
  <c r="AU262" i="33"/>
  <c r="AU263" i="33"/>
  <c r="AU264" i="33"/>
  <c r="AU265" i="33"/>
  <c r="AU266" i="33"/>
  <c r="AU267" i="33"/>
  <c r="AU268" i="33"/>
  <c r="AU269" i="33"/>
  <c r="AU270" i="33"/>
  <c r="AU271" i="33"/>
  <c r="AU272" i="33"/>
  <c r="AU273" i="33"/>
  <c r="AU274" i="33"/>
  <c r="AU275" i="33"/>
  <c r="AU276" i="33"/>
  <c r="AU277" i="33"/>
  <c r="AU278" i="33"/>
  <c r="AU279" i="33"/>
  <c r="AU280" i="33"/>
  <c r="AU281" i="33"/>
  <c r="AU282" i="33"/>
  <c r="AU283" i="33"/>
  <c r="AU284" i="33"/>
  <c r="AU285" i="33"/>
  <c r="AU286" i="33"/>
  <c r="AU287" i="33"/>
  <c r="AU288" i="33"/>
  <c r="AU289" i="33"/>
  <c r="AU290" i="33"/>
  <c r="AU291" i="33"/>
  <c r="AU292" i="33"/>
  <c r="AU293" i="33"/>
  <c r="AU294" i="33"/>
  <c r="AU295" i="33"/>
  <c r="AU296" i="33"/>
  <c r="AU297" i="33"/>
  <c r="AU298" i="33"/>
  <c r="AU299" i="33"/>
  <c r="AU300" i="33"/>
  <c r="AU301" i="33"/>
  <c r="AU302" i="33"/>
  <c r="AU303" i="33"/>
  <c r="AU304" i="33"/>
  <c r="AU305" i="33"/>
  <c r="AU306" i="33"/>
  <c r="AU307" i="33"/>
  <c r="AU308" i="33"/>
  <c r="AU309" i="33"/>
  <c r="AU310" i="33"/>
  <c r="AU311" i="33"/>
  <c r="AU312" i="33"/>
  <c r="AU313" i="33"/>
  <c r="AU314" i="33"/>
  <c r="AU315" i="33"/>
  <c r="AU316" i="33"/>
  <c r="AU317" i="33"/>
  <c r="AU318" i="33"/>
  <c r="AU319" i="33"/>
  <c r="AU320" i="33"/>
  <c r="AU321" i="33"/>
  <c r="AU322" i="33"/>
  <c r="AU323" i="33"/>
  <c r="AU324" i="33"/>
  <c r="AU325" i="33"/>
  <c r="AU326" i="33"/>
  <c r="AU327" i="33"/>
  <c r="AU328" i="33"/>
  <c r="AU329" i="33"/>
  <c r="AU330" i="33"/>
  <c r="AU331" i="33"/>
  <c r="AU332" i="33"/>
  <c r="AU333" i="33"/>
  <c r="AU334" i="33"/>
  <c r="AU335" i="33"/>
  <c r="AU336" i="33"/>
  <c r="AU337" i="33"/>
  <c r="AU338" i="33"/>
  <c r="AU339" i="33"/>
  <c r="AU340" i="33"/>
  <c r="AU341" i="33"/>
  <c r="AU342" i="33"/>
  <c r="AU343" i="33"/>
  <c r="AU344" i="33"/>
  <c r="AU345" i="33"/>
  <c r="AU346" i="33"/>
  <c r="AU347" i="33"/>
  <c r="AU348" i="33"/>
  <c r="AU349" i="33"/>
  <c r="AU350" i="33"/>
  <c r="AU351" i="33"/>
  <c r="AU352" i="33"/>
  <c r="AU353" i="33"/>
  <c r="AU354" i="33"/>
  <c r="AU355" i="33"/>
  <c r="AU356" i="33"/>
  <c r="AU357" i="33"/>
  <c r="AU358" i="33"/>
  <c r="AU359" i="33"/>
  <c r="AU360" i="33"/>
  <c r="AU361" i="33"/>
  <c r="AU362" i="33"/>
  <c r="AU363" i="33"/>
  <c r="AU364" i="33"/>
  <c r="AU365" i="33"/>
  <c r="AU366" i="33"/>
  <c r="AU367" i="33"/>
  <c r="AU368" i="33"/>
  <c r="AU369" i="33"/>
  <c r="AU370" i="33"/>
  <c r="AU371" i="33"/>
  <c r="AU372" i="33"/>
  <c r="AU373" i="33"/>
  <c r="AU374" i="33"/>
  <c r="AU375" i="33"/>
  <c r="AU376" i="33"/>
  <c r="AU377" i="33"/>
  <c r="AU378" i="33"/>
  <c r="AU379" i="33"/>
  <c r="AU380" i="33"/>
  <c r="AU381" i="33"/>
  <c r="AU382" i="33"/>
  <c r="AU383" i="33"/>
  <c r="AU384" i="33"/>
  <c r="AU385" i="33"/>
  <c r="AU386" i="33"/>
  <c r="AU387" i="33"/>
  <c r="AU388" i="33"/>
  <c r="AU389" i="33"/>
  <c r="AU390" i="33"/>
  <c r="AU391" i="33"/>
  <c r="AU392" i="33"/>
  <c r="AU393" i="33"/>
  <c r="AU394" i="33"/>
  <c r="AU395" i="33"/>
  <c r="AU396" i="33"/>
  <c r="AU397" i="33"/>
  <c r="AU398" i="33"/>
  <c r="AU399" i="33"/>
  <c r="AU400" i="33"/>
  <c r="AU401" i="33"/>
  <c r="AU402" i="33"/>
  <c r="AU403" i="33"/>
  <c r="AU404" i="33"/>
  <c r="AU405" i="33"/>
  <c r="AU406" i="33"/>
  <c r="AU407" i="33"/>
  <c r="AU408" i="33"/>
  <c r="AU409" i="33"/>
  <c r="AU410" i="33"/>
  <c r="AU411" i="33"/>
  <c r="AU412" i="33"/>
  <c r="AU413" i="33"/>
  <c r="AU414" i="33"/>
  <c r="AU415" i="33"/>
  <c r="AU416" i="33"/>
  <c r="AU417" i="33"/>
  <c r="AU418" i="33"/>
  <c r="AU419" i="33"/>
  <c r="AU420" i="33"/>
  <c r="AU421" i="33"/>
  <c r="AU422" i="33"/>
  <c r="AU423" i="33"/>
  <c r="AU424" i="33"/>
  <c r="AU425" i="33"/>
  <c r="AU426" i="33"/>
  <c r="AU427" i="33"/>
  <c r="AU428" i="33"/>
  <c r="AU429" i="33"/>
  <c r="AU430" i="33"/>
  <c r="AU431" i="33"/>
  <c r="AU432" i="33"/>
  <c r="AU433" i="33"/>
  <c r="AU434" i="33"/>
  <c r="AU435" i="33"/>
  <c r="AU436" i="33"/>
  <c r="AU437" i="33"/>
  <c r="AU438" i="33"/>
  <c r="AU439" i="33"/>
  <c r="AU440" i="33"/>
  <c r="AU441" i="33"/>
  <c r="AU442" i="33"/>
  <c r="AU443" i="33"/>
  <c r="AU444" i="33"/>
  <c r="AU445" i="33"/>
  <c r="AU446" i="33"/>
  <c r="AU447" i="33"/>
  <c r="AU448" i="33"/>
  <c r="AU449" i="33"/>
  <c r="AU450" i="33"/>
  <c r="AU451" i="33"/>
  <c r="AU452" i="33"/>
  <c r="AU453" i="33"/>
  <c r="AU454" i="33"/>
  <c r="AU455" i="33"/>
  <c r="AU456" i="33"/>
  <c r="AU457" i="33"/>
  <c r="AU458" i="33"/>
  <c r="AU459" i="33"/>
  <c r="AU460" i="33"/>
  <c r="AU461" i="33"/>
  <c r="AU462" i="33"/>
  <c r="AU463" i="33"/>
  <c r="AU464" i="33"/>
  <c r="AU465" i="33"/>
  <c r="AU466" i="33"/>
  <c r="AU467" i="33"/>
  <c r="AU468" i="33"/>
  <c r="AU469" i="33"/>
  <c r="AU470" i="33"/>
  <c r="AU471" i="33"/>
  <c r="AU472" i="33"/>
  <c r="AU473" i="33"/>
  <c r="AU474" i="33"/>
  <c r="AU475" i="33"/>
  <c r="AU476" i="33"/>
  <c r="AU477" i="33"/>
  <c r="AU478" i="33"/>
  <c r="AU479" i="33"/>
  <c r="AU480" i="33"/>
  <c r="AU481" i="33"/>
  <c r="AU482" i="33"/>
  <c r="AU483" i="33"/>
  <c r="AU484" i="33"/>
  <c r="AU485" i="33"/>
  <c r="AU486" i="33"/>
  <c r="AU487" i="33"/>
  <c r="AU488" i="33"/>
  <c r="AU489" i="33"/>
  <c r="AU490" i="33"/>
  <c r="AU491" i="33"/>
  <c r="AU492" i="33"/>
  <c r="AU493" i="33"/>
  <c r="AU494" i="33"/>
  <c r="AU495" i="33"/>
  <c r="AU496" i="33"/>
  <c r="AU497" i="33"/>
  <c r="AU498" i="33"/>
  <c r="AU499" i="33"/>
  <c r="AV19" i="33" l="1"/>
  <c r="AY19" i="33" s="1"/>
  <c r="AZ19" i="33" s="1"/>
  <c r="AI498" i="33"/>
  <c r="AI497" i="33"/>
  <c r="AI496" i="33"/>
  <c r="AI495" i="33"/>
  <c r="AI494" i="33"/>
  <c r="AI493" i="33"/>
  <c r="AI492" i="33"/>
  <c r="AI491" i="33"/>
  <c r="AI490" i="33"/>
  <c r="AI489" i="33"/>
  <c r="AI488" i="33"/>
  <c r="AI487" i="33"/>
  <c r="AI486" i="33"/>
  <c r="AI485" i="33"/>
  <c r="AI484" i="33"/>
  <c r="AI483" i="33"/>
  <c r="AI482" i="33"/>
  <c r="AI481" i="33"/>
  <c r="AI480" i="33"/>
  <c r="AI479" i="33"/>
  <c r="AI478" i="33"/>
  <c r="AI477" i="33"/>
  <c r="AI476" i="33"/>
  <c r="AI475" i="33"/>
  <c r="AI474" i="33"/>
  <c r="AI473" i="33"/>
  <c r="AI472" i="33"/>
  <c r="AI471" i="33"/>
  <c r="AI470" i="33"/>
  <c r="AI469" i="33"/>
  <c r="AI468" i="33"/>
  <c r="AI467" i="33"/>
  <c r="AI466" i="33"/>
  <c r="AI465" i="33"/>
  <c r="AI464" i="33"/>
  <c r="AI463" i="33"/>
  <c r="AI462" i="33"/>
  <c r="AI461" i="33"/>
  <c r="AI460" i="33"/>
  <c r="AI459" i="33"/>
  <c r="AI458" i="33"/>
  <c r="AI457" i="33"/>
  <c r="AI456" i="33"/>
  <c r="AI455" i="33"/>
  <c r="AI454" i="33"/>
  <c r="AI453" i="33"/>
  <c r="AI452" i="33"/>
  <c r="AI451" i="33"/>
  <c r="AI450" i="33"/>
  <c r="AI449" i="33"/>
  <c r="AI448" i="33"/>
  <c r="AI447" i="33"/>
  <c r="AI446" i="33"/>
  <c r="AI445" i="33"/>
  <c r="AI444" i="33"/>
  <c r="AI443" i="33"/>
  <c r="AI442" i="33"/>
  <c r="AI441" i="33"/>
  <c r="AI440" i="33"/>
  <c r="AI439" i="33"/>
  <c r="AI438" i="33"/>
  <c r="AI437" i="33"/>
  <c r="AI436" i="33"/>
  <c r="AI435" i="33"/>
  <c r="AI434" i="33"/>
  <c r="AI433" i="33"/>
  <c r="AI432" i="33"/>
  <c r="AI431" i="33"/>
  <c r="AI430" i="33"/>
  <c r="AI429" i="33"/>
  <c r="AI428" i="33"/>
  <c r="AI427" i="33"/>
  <c r="AI426" i="33"/>
  <c r="AI425" i="33"/>
  <c r="AI424" i="33"/>
  <c r="AI423" i="33"/>
  <c r="AI422" i="33"/>
  <c r="AI421" i="33"/>
  <c r="AI420" i="33"/>
  <c r="AI419" i="33"/>
  <c r="AI418" i="33"/>
  <c r="AI417" i="33"/>
  <c r="AI416" i="33"/>
  <c r="AI415" i="33"/>
  <c r="AI414" i="33"/>
  <c r="AI413" i="33"/>
  <c r="AI412" i="33"/>
  <c r="AI411" i="33"/>
  <c r="AI410" i="33"/>
  <c r="AI409" i="33"/>
  <c r="AI408" i="33"/>
  <c r="AI407" i="33"/>
  <c r="AI406" i="33"/>
  <c r="AI405" i="33"/>
  <c r="AI404" i="33"/>
  <c r="AI403" i="33"/>
  <c r="AI402" i="33"/>
  <c r="AI401" i="33"/>
  <c r="AI400" i="33"/>
  <c r="AI399" i="33"/>
  <c r="AI398" i="33"/>
  <c r="AI397" i="33"/>
  <c r="AI396" i="33"/>
  <c r="AI395" i="33"/>
  <c r="AI394" i="33"/>
  <c r="AI393" i="33"/>
  <c r="AI392" i="33"/>
  <c r="AI391" i="33"/>
  <c r="AI390" i="33"/>
  <c r="AI389" i="33"/>
  <c r="AI388" i="33"/>
  <c r="AI387" i="33"/>
  <c r="AI386" i="33"/>
  <c r="AI385" i="33"/>
  <c r="AI384" i="33"/>
  <c r="AI383" i="33"/>
  <c r="AI382" i="33"/>
  <c r="AI381" i="33"/>
  <c r="AI380" i="33"/>
  <c r="AI379" i="33"/>
  <c r="AI378" i="33"/>
  <c r="AI377" i="33"/>
  <c r="AI376" i="33"/>
  <c r="AI375" i="33"/>
  <c r="AI374" i="33"/>
  <c r="AI373" i="33"/>
  <c r="AI372" i="33"/>
  <c r="AI371" i="33"/>
  <c r="AI370" i="33"/>
  <c r="AI369" i="33"/>
  <c r="AI368" i="33"/>
  <c r="AI367" i="33"/>
  <c r="AI366" i="33"/>
  <c r="AI365" i="33"/>
  <c r="AI364" i="33"/>
  <c r="AI363" i="33"/>
  <c r="AI362" i="33"/>
  <c r="AI361" i="33"/>
  <c r="AI360" i="33"/>
  <c r="AI359" i="33"/>
  <c r="AI358" i="33"/>
  <c r="AI357" i="33"/>
  <c r="AI356" i="33"/>
  <c r="AI355" i="33"/>
  <c r="AI354" i="33"/>
  <c r="AI353" i="33"/>
  <c r="AI352" i="33"/>
  <c r="AI351" i="33"/>
  <c r="AI350" i="33"/>
  <c r="AI349" i="33"/>
  <c r="AI348" i="33"/>
  <c r="AI347" i="33"/>
  <c r="AI346" i="33"/>
  <c r="AI345" i="33"/>
  <c r="AI344" i="33"/>
  <c r="AI343" i="33"/>
  <c r="AI342" i="33"/>
  <c r="AI341" i="33"/>
  <c r="AI340" i="33"/>
  <c r="AI339" i="33"/>
  <c r="AI338" i="33"/>
  <c r="AI337" i="33"/>
  <c r="AI336" i="33"/>
  <c r="AI335" i="33"/>
  <c r="AI334" i="33"/>
  <c r="AI333" i="33"/>
  <c r="AI332" i="33"/>
  <c r="AI331" i="33"/>
  <c r="AI330" i="33"/>
  <c r="AI329" i="33"/>
  <c r="AI328" i="33"/>
  <c r="AI327" i="33"/>
  <c r="AI326" i="33"/>
  <c r="AI325" i="33"/>
  <c r="AI324" i="33"/>
  <c r="AI323" i="33"/>
  <c r="AI322" i="33"/>
  <c r="AI321" i="33"/>
  <c r="AI320" i="33"/>
  <c r="AI319" i="33"/>
  <c r="AI318" i="33"/>
  <c r="AI317" i="33"/>
  <c r="AI316" i="33"/>
  <c r="AI315" i="33"/>
  <c r="AI314" i="33"/>
  <c r="AI313" i="33"/>
  <c r="AI312" i="33"/>
  <c r="AI311" i="33"/>
  <c r="AI310" i="33"/>
  <c r="AI309" i="33"/>
  <c r="AI308" i="33"/>
  <c r="AI307" i="33"/>
  <c r="AI306" i="33"/>
  <c r="AI305" i="33"/>
  <c r="AI304" i="33"/>
  <c r="AI303" i="33"/>
  <c r="AI302" i="33"/>
  <c r="AI301" i="33"/>
  <c r="AI300" i="33"/>
  <c r="AI299" i="33"/>
  <c r="AI298" i="33"/>
  <c r="AI297" i="33"/>
  <c r="AI296" i="33"/>
  <c r="AI295" i="33"/>
  <c r="AI294" i="33"/>
  <c r="AI293" i="33"/>
  <c r="AI292" i="33"/>
  <c r="AI291" i="33"/>
  <c r="AI290" i="33"/>
  <c r="AI289" i="33"/>
  <c r="AI288" i="33"/>
  <c r="AI287" i="33"/>
  <c r="AI286" i="33"/>
  <c r="AI285" i="33"/>
  <c r="AI284" i="33"/>
  <c r="AI283" i="33"/>
  <c r="AI282" i="33"/>
  <c r="AI281" i="33"/>
  <c r="AI280" i="33"/>
  <c r="AI279" i="33"/>
  <c r="AI278" i="33"/>
  <c r="AI277" i="33"/>
  <c r="AI276" i="33"/>
  <c r="AI275" i="33"/>
  <c r="AI274" i="33"/>
  <c r="AI273" i="33"/>
  <c r="AI272" i="33"/>
  <c r="AI271" i="33"/>
  <c r="AI270" i="33"/>
  <c r="AI269" i="33"/>
  <c r="AI268" i="33"/>
  <c r="AI267" i="33"/>
  <c r="AI266" i="33"/>
  <c r="AI265" i="33"/>
  <c r="AI264" i="33"/>
  <c r="AI263" i="33"/>
  <c r="AI262" i="33"/>
  <c r="AI261" i="33"/>
  <c r="AI260" i="33"/>
  <c r="AI259" i="33"/>
  <c r="AI258" i="33"/>
  <c r="AI257" i="33"/>
  <c r="AI256" i="33"/>
  <c r="AI255" i="33"/>
  <c r="AI254" i="33"/>
  <c r="AI253" i="33"/>
  <c r="AI252" i="33"/>
  <c r="AI251" i="33"/>
  <c r="AI250" i="33"/>
  <c r="AI249" i="33"/>
  <c r="AI248" i="33"/>
  <c r="AI247" i="33"/>
  <c r="AI246" i="33"/>
  <c r="AI245" i="33"/>
  <c r="AI244" i="33"/>
  <c r="AI243" i="33"/>
  <c r="AI242" i="33"/>
  <c r="AI241" i="33"/>
  <c r="AI240" i="33"/>
  <c r="AI239" i="33"/>
  <c r="AI238" i="33"/>
  <c r="AI237" i="33"/>
  <c r="AI236" i="33"/>
  <c r="AI235" i="33"/>
  <c r="AI234" i="33"/>
  <c r="AI233" i="33"/>
  <c r="AI232" i="33"/>
  <c r="AI231" i="33"/>
  <c r="AI230" i="33"/>
  <c r="AI229" i="33"/>
  <c r="AI228" i="33"/>
  <c r="AI227" i="33"/>
  <c r="AI226" i="33"/>
  <c r="AI225" i="33"/>
  <c r="AI224" i="33"/>
  <c r="AI223" i="33"/>
  <c r="AI222" i="33"/>
  <c r="AI221" i="33"/>
  <c r="AI220" i="33"/>
  <c r="AI219" i="33"/>
  <c r="AI218" i="33"/>
  <c r="AI217" i="33"/>
  <c r="AI216" i="33"/>
  <c r="AI215" i="33"/>
  <c r="AI214" i="33"/>
  <c r="AI213" i="33"/>
  <c r="AI212" i="33"/>
  <c r="AI211" i="33"/>
  <c r="AI210" i="33"/>
  <c r="AI209" i="33"/>
  <c r="AI208" i="33"/>
  <c r="AI207" i="33"/>
  <c r="AI206" i="33"/>
  <c r="AI205" i="33"/>
  <c r="AI204" i="33"/>
  <c r="AI203" i="33"/>
  <c r="AI202" i="33"/>
  <c r="AI201" i="33"/>
  <c r="AI200" i="33"/>
  <c r="AI199" i="33"/>
  <c r="AI198" i="33"/>
  <c r="AI197" i="33"/>
  <c r="AI196" i="33"/>
  <c r="AI195" i="33"/>
  <c r="AI194" i="33"/>
  <c r="AI193" i="33"/>
  <c r="AI192" i="33"/>
  <c r="AI191" i="33"/>
  <c r="AI190" i="33"/>
  <c r="AI189" i="33"/>
  <c r="AI188" i="33"/>
  <c r="AI187" i="33"/>
  <c r="AI186" i="33"/>
  <c r="AI185" i="33"/>
  <c r="AI184" i="33"/>
  <c r="AI183" i="33"/>
  <c r="AI182" i="33"/>
  <c r="AI181" i="33"/>
  <c r="AI180" i="33"/>
  <c r="AI179" i="33"/>
  <c r="AI178" i="33"/>
  <c r="AI177" i="33"/>
  <c r="AI176" i="33"/>
  <c r="AI175" i="33"/>
  <c r="AI174" i="33"/>
  <c r="AI173" i="33"/>
  <c r="AI172" i="33"/>
  <c r="AI171" i="33"/>
  <c r="AI170" i="33"/>
  <c r="AI169" i="33"/>
  <c r="AI168" i="33"/>
  <c r="AI167" i="33"/>
  <c r="AI166" i="33"/>
  <c r="AI165" i="33"/>
  <c r="AI164" i="33"/>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8" i="33"/>
  <c r="AI17" i="33"/>
  <c r="AI16" i="33"/>
  <c r="AI15" i="33"/>
  <c r="AI14" i="33"/>
  <c r="AI13" i="33"/>
  <c r="AI12" i="33"/>
  <c r="AI11" i="33"/>
  <c r="AI10" i="33"/>
  <c r="AI9" i="33"/>
  <c r="AI8" i="33"/>
  <c r="AI7" i="33"/>
  <c r="AI6" i="33"/>
  <c r="AI5" i="33"/>
  <c r="AY447" i="33"/>
  <c r="AY335" i="33"/>
  <c r="AI4" i="33"/>
  <c r="BU499" i="33"/>
  <c r="BT499" i="33"/>
  <c r="BS499" i="33"/>
  <c r="AS499" i="33"/>
  <c r="AD495" i="33"/>
  <c r="AD494" i="33"/>
  <c r="AD493" i="33"/>
  <c r="AD483" i="33"/>
  <c r="AD478" i="33"/>
  <c r="AD477" i="33"/>
  <c r="AD476" i="33"/>
  <c r="AD475" i="33"/>
  <c r="AD474" i="33"/>
  <c r="AD473" i="33"/>
  <c r="AD472" i="33"/>
  <c r="AD469" i="33"/>
  <c r="AD462" i="33"/>
  <c r="AD461" i="33"/>
  <c r="AD458" i="33"/>
  <c r="AD457" i="33"/>
  <c r="AD454" i="33"/>
  <c r="AD453" i="33"/>
  <c r="AD452" i="33"/>
  <c r="AD449" i="33"/>
  <c r="AD446" i="33"/>
  <c r="AD445" i="33"/>
  <c r="AD444" i="33"/>
  <c r="AD441" i="33"/>
  <c r="AD440" i="33"/>
  <c r="AD439" i="33"/>
  <c r="AD437" i="33"/>
  <c r="AD436" i="33"/>
  <c r="AD435" i="33"/>
  <c r="AD434" i="33"/>
  <c r="AD433" i="33"/>
  <c r="AD432" i="33"/>
  <c r="AD431" i="33"/>
  <c r="AD429" i="33"/>
  <c r="AD428" i="33"/>
  <c r="AD427" i="33"/>
  <c r="AD425" i="33"/>
  <c r="AD424" i="33"/>
  <c r="AD422" i="33"/>
  <c r="AD421" i="33"/>
  <c r="AD418" i="33"/>
  <c r="AD417" i="33"/>
  <c r="AD416" i="33"/>
  <c r="AD415" i="33"/>
  <c r="AD414" i="33"/>
  <c r="AD413" i="33"/>
  <c r="AD412" i="33"/>
  <c r="AD411" i="33"/>
  <c r="AD409" i="33"/>
  <c r="AD408" i="33"/>
  <c r="AD407" i="33"/>
  <c r="AD406" i="33"/>
  <c r="AD405" i="33"/>
  <c r="AD403" i="33"/>
  <c r="AD401" i="33"/>
  <c r="AD400" i="33"/>
  <c r="AD399" i="33"/>
  <c r="AD398" i="33"/>
  <c r="AD397" i="33"/>
  <c r="AD396" i="33"/>
  <c r="AD395" i="33"/>
  <c r="AD394" i="33"/>
  <c r="AD393" i="33"/>
  <c r="AD392" i="33"/>
  <c r="AD391" i="33"/>
  <c r="AD390" i="33"/>
  <c r="AD388" i="33"/>
  <c r="AD387" i="33"/>
  <c r="AD386" i="33"/>
  <c r="AD385" i="33"/>
  <c r="AD383" i="33"/>
  <c r="AD382" i="33"/>
  <c r="AD380" i="33"/>
  <c r="AD379" i="33"/>
  <c r="AD378" i="33"/>
  <c r="AD377" i="33"/>
  <c r="AD375" i="33"/>
  <c r="AD374" i="33"/>
  <c r="AD372" i="33"/>
  <c r="AD371" i="33"/>
  <c r="AD369" i="33"/>
  <c r="AD368" i="33"/>
  <c r="AD367" i="33"/>
  <c r="AD366" i="33"/>
  <c r="AD365" i="33"/>
  <c r="AD364" i="33"/>
  <c r="AD363" i="33"/>
  <c r="AD361" i="33"/>
  <c r="AD358" i="33"/>
  <c r="AD351" i="33"/>
  <c r="AD350" i="33"/>
  <c r="AD349" i="33"/>
  <c r="AD348" i="33"/>
  <c r="AD342" i="33"/>
  <c r="AD341" i="33"/>
  <c r="AD339" i="33"/>
  <c r="AD338" i="33"/>
  <c r="AD330" i="33"/>
  <c r="AD329" i="33"/>
  <c r="AD327" i="33"/>
  <c r="AD323" i="33"/>
  <c r="AD322" i="33"/>
  <c r="AD321" i="33"/>
  <c r="AD320" i="33"/>
  <c r="AD316" i="33"/>
  <c r="AD315" i="33"/>
  <c r="AD314" i="33"/>
  <c r="AD311" i="33"/>
  <c r="AD309" i="33"/>
  <c r="AD308" i="33"/>
  <c r="AD307" i="33"/>
  <c r="AD306" i="33"/>
  <c r="AD303" i="33"/>
  <c r="AD299" i="33"/>
  <c r="AD298" i="33"/>
  <c r="AD294" i="33"/>
  <c r="AD293" i="33"/>
  <c r="AD289" i="33"/>
  <c r="AD288" i="33"/>
  <c r="AD287" i="33"/>
  <c r="AD282" i="33"/>
  <c r="AD279" i="33"/>
  <c r="AD278" i="33"/>
  <c r="AD275" i="33"/>
  <c r="AD271" i="33"/>
  <c r="AD270" i="33"/>
  <c r="AD269" i="33"/>
  <c r="AD257" i="33"/>
  <c r="AD256" i="33"/>
  <c r="AD255" i="33"/>
  <c r="AD254" i="33"/>
  <c r="AD253" i="33"/>
  <c r="AD252" i="33"/>
  <c r="AD251" i="33"/>
  <c r="AD250" i="33"/>
  <c r="AD249" i="33"/>
  <c r="AD248" i="33"/>
  <c r="AD247" i="33"/>
  <c r="AD246" i="33"/>
  <c r="AD245" i="33"/>
  <c r="AD244" i="33"/>
  <c r="AD243" i="33"/>
  <c r="AD242" i="33"/>
  <c r="AD238" i="33"/>
  <c r="AD237" i="33"/>
  <c r="AD236" i="33"/>
  <c r="AD235" i="33"/>
  <c r="AD231" i="33"/>
  <c r="AD227" i="33"/>
  <c r="AD226" i="33"/>
  <c r="AD223" i="33"/>
  <c r="AD220" i="33"/>
  <c r="AD217" i="33"/>
  <c r="AD214" i="33"/>
  <c r="AD211" i="33"/>
  <c r="AD208" i="33"/>
  <c r="AD205" i="33"/>
  <c r="AD202" i="33"/>
  <c r="AD201" i="33"/>
  <c r="AD200" i="33"/>
  <c r="AD199" i="33"/>
  <c r="AD198" i="33"/>
  <c r="AD197" i="33"/>
  <c r="AD196" i="33"/>
  <c r="AD195" i="33"/>
  <c r="AD194" i="33"/>
  <c r="AD193" i="33"/>
  <c r="AD192" i="33"/>
  <c r="AD191" i="33"/>
  <c r="AD190" i="33"/>
  <c r="AD189" i="33"/>
  <c r="AD188" i="33"/>
  <c r="AD187" i="33"/>
  <c r="AD186" i="33"/>
  <c r="AD185" i="33"/>
  <c r="AD184" i="33"/>
  <c r="AD183" i="33"/>
  <c r="AD182" i="33"/>
  <c r="AD181" i="33"/>
  <c r="AD180" i="33"/>
  <c r="AD177" i="33"/>
  <c r="AD174" i="33"/>
  <c r="AD171" i="33"/>
  <c r="AD168" i="33"/>
  <c r="AD165" i="33"/>
  <c r="AD161" i="33"/>
  <c r="AD160" i="33"/>
  <c r="AD152" i="33"/>
  <c r="AD150" i="33"/>
  <c r="AD136" i="33"/>
  <c r="AD135" i="33"/>
  <c r="AD130" i="33"/>
  <c r="AD129" i="33"/>
  <c r="AD128" i="33"/>
  <c r="AD127" i="33"/>
  <c r="AD126" i="33"/>
  <c r="AD125" i="33"/>
  <c r="AD121" i="33"/>
  <c r="AD120" i="33"/>
  <c r="AD119" i="33"/>
  <c r="AD117" i="33"/>
  <c r="AD116" i="33"/>
  <c r="AD115" i="33"/>
  <c r="AD114" i="33"/>
  <c r="AD112" i="33"/>
  <c r="AD111" i="33"/>
  <c r="AD108" i="33"/>
  <c r="AD107" i="33"/>
  <c r="AD106" i="33"/>
  <c r="AD105" i="33"/>
  <c r="AD104" i="33"/>
  <c r="AD101" i="33"/>
  <c r="AD100" i="33"/>
  <c r="AD99" i="33"/>
  <c r="AD98" i="33"/>
  <c r="AD93" i="33"/>
  <c r="AD92" i="33"/>
  <c r="AD90" i="33"/>
  <c r="AD89" i="33"/>
  <c r="AD88" i="33"/>
  <c r="AD87" i="33"/>
  <c r="AD85" i="33"/>
  <c r="AD84" i="33"/>
  <c r="AD83" i="33"/>
  <c r="AD82" i="33"/>
  <c r="AD80" i="33"/>
  <c r="AD79" i="33"/>
  <c r="AD78" i="33"/>
  <c r="AD77" i="33"/>
  <c r="AD76" i="33"/>
  <c r="AD73" i="33"/>
  <c r="AD72" i="33"/>
  <c r="AD71" i="33"/>
  <c r="AD68" i="33"/>
  <c r="AD67" i="33"/>
  <c r="AD66" i="33"/>
  <c r="AD65" i="33"/>
  <c r="AD64" i="33"/>
  <c r="AD60" i="33"/>
  <c r="AD59" i="33"/>
  <c r="AD58" i="33"/>
  <c r="AD55" i="33"/>
  <c r="AD52" i="33"/>
  <c r="AD48" i="33"/>
  <c r="AD46" i="33"/>
  <c r="AD45" i="33"/>
  <c r="AD44" i="33"/>
  <c r="AD41" i="33"/>
  <c r="AD40" i="33"/>
  <c r="AD39" i="33"/>
  <c r="AD37" i="33"/>
  <c r="AD36" i="33"/>
  <c r="AD35" i="33"/>
  <c r="AD33" i="33"/>
  <c r="AD31" i="33"/>
  <c r="AD28" i="33"/>
  <c r="AD27" i="33"/>
  <c r="AD26" i="33"/>
  <c r="AD25" i="33"/>
  <c r="AD24" i="33"/>
  <c r="AD22" i="33"/>
  <c r="AD21" i="33"/>
  <c r="AD20" i="33"/>
  <c r="AD17" i="33"/>
  <c r="AD16" i="33"/>
  <c r="AD15" i="33"/>
  <c r="AD14" i="33"/>
  <c r="AD13" i="33"/>
  <c r="AD6" i="33"/>
  <c r="AD5" i="33"/>
  <c r="AD4" i="33"/>
  <c r="N499" i="33"/>
  <c r="J499" i="33"/>
  <c r="I499" i="33"/>
  <c r="H499" i="33"/>
  <c r="M499" i="33"/>
  <c r="L499" i="33"/>
  <c r="R499" i="33"/>
  <c r="Q499" i="33"/>
  <c r="P499" i="33"/>
  <c r="T499" i="33"/>
  <c r="U499" i="33"/>
  <c r="V499" i="33"/>
  <c r="X499" i="33"/>
  <c r="Y499" i="33"/>
  <c r="Z499" i="33"/>
  <c r="BY4" i="33" l="1"/>
  <c r="BX4" i="33"/>
  <c r="BW4" i="33"/>
  <c r="BV4" i="33"/>
  <c r="BZ4" i="33" s="1"/>
  <c r="BJ4" i="33"/>
  <c r="AE10" i="33"/>
  <c r="AE9" i="33"/>
  <c r="AE7" i="33"/>
  <c r="AB5" i="33"/>
  <c r="AB4" i="33"/>
  <c r="BO4" i="33" s="1"/>
  <c r="AB495" i="33"/>
  <c r="AB494" i="33"/>
  <c r="AB493" i="33"/>
  <c r="AB490" i="33"/>
  <c r="AB483" i="33"/>
  <c r="AB478" i="33"/>
  <c r="AB477" i="33"/>
  <c r="AB476" i="33"/>
  <c r="AB475" i="33"/>
  <c r="AB474" i="33"/>
  <c r="AB473" i="33"/>
  <c r="AB472" i="33"/>
  <c r="AB469" i="33"/>
  <c r="AB462" i="33"/>
  <c r="AB461" i="33"/>
  <c r="AB458" i="33"/>
  <c r="AB457" i="33"/>
  <c r="AB454" i="33"/>
  <c r="AB453" i="33"/>
  <c r="AB452" i="33"/>
  <c r="AB449" i="33"/>
  <c r="AB446" i="33"/>
  <c r="AB445" i="33"/>
  <c r="AB444" i="33"/>
  <c r="AB441" i="33"/>
  <c r="AB440" i="33"/>
  <c r="AB439" i="33"/>
  <c r="AB437" i="33"/>
  <c r="AB436" i="33"/>
  <c r="AB435" i="33"/>
  <c r="AB434" i="33"/>
  <c r="AB433" i="33"/>
  <c r="AB432" i="33"/>
  <c r="AB431" i="33"/>
  <c r="AB429" i="33"/>
  <c r="AB428" i="33"/>
  <c r="AB427" i="33"/>
  <c r="AB425" i="33"/>
  <c r="AB424" i="33"/>
  <c r="AB422" i="33"/>
  <c r="AB421" i="33"/>
  <c r="AB418" i="33"/>
  <c r="AB417" i="33"/>
  <c r="AB416" i="33"/>
  <c r="AB415" i="33"/>
  <c r="AB414" i="33"/>
  <c r="AB413" i="33"/>
  <c r="AB412" i="33"/>
  <c r="AB411" i="33"/>
  <c r="AB409" i="33"/>
  <c r="AB408" i="33"/>
  <c r="AB407" i="33"/>
  <c r="AB406" i="33"/>
  <c r="AB405" i="33"/>
  <c r="AB403" i="33"/>
  <c r="AB401" i="33"/>
  <c r="AB400" i="33"/>
  <c r="AB399" i="33"/>
  <c r="AB398" i="33"/>
  <c r="AB397" i="33"/>
  <c r="AB396" i="33"/>
  <c r="AB395" i="33"/>
  <c r="AB394" i="33"/>
  <c r="AB393" i="33"/>
  <c r="AB392" i="33"/>
  <c r="AB391" i="33"/>
  <c r="AB390" i="33"/>
  <c r="AB388" i="33"/>
  <c r="AB387" i="33"/>
  <c r="AB386" i="33"/>
  <c r="AB385" i="33"/>
  <c r="AB383" i="33"/>
  <c r="AB382" i="33"/>
  <c r="AB380" i="33"/>
  <c r="AB379" i="33"/>
  <c r="AB378" i="33"/>
  <c r="AB377" i="33"/>
  <c r="AB375" i="33"/>
  <c r="AB374" i="33"/>
  <c r="AB372" i="33"/>
  <c r="AB371" i="33"/>
  <c r="AB369" i="33"/>
  <c r="AB368" i="33"/>
  <c r="AB367" i="33"/>
  <c r="AB366" i="33"/>
  <c r="AB365" i="33"/>
  <c r="AB364" i="33"/>
  <c r="AB363" i="33"/>
  <c r="AB361" i="33"/>
  <c r="AB358" i="33"/>
  <c r="AB351" i="33"/>
  <c r="AB350" i="33"/>
  <c r="AB349" i="33"/>
  <c r="AB348" i="33"/>
  <c r="AB342" i="33"/>
  <c r="AB341" i="33"/>
  <c r="AB339" i="33"/>
  <c r="AB338" i="33"/>
  <c r="AB330" i="33"/>
  <c r="AB329" i="33"/>
  <c r="AB327" i="33"/>
  <c r="AB323" i="33"/>
  <c r="AB322" i="33"/>
  <c r="AB321" i="33"/>
  <c r="AB320" i="33"/>
  <c r="AB316" i="33"/>
  <c r="AB315" i="33"/>
  <c r="AB314" i="33"/>
  <c r="AB311" i="33"/>
  <c r="AB309" i="33"/>
  <c r="AB308" i="33"/>
  <c r="AB307" i="33"/>
  <c r="AB306" i="33"/>
  <c r="AB303" i="33"/>
  <c r="AB299" i="33"/>
  <c r="AB298" i="33"/>
  <c r="AB294" i="33"/>
  <c r="AB293" i="33"/>
  <c r="AB289" i="33"/>
  <c r="AB288" i="33"/>
  <c r="AB287" i="33"/>
  <c r="AB282" i="33"/>
  <c r="AB279" i="33"/>
  <c r="AB278" i="33"/>
  <c r="AB275" i="33"/>
  <c r="AB271" i="33"/>
  <c r="AB270" i="33"/>
  <c r="AB269" i="33"/>
  <c r="AB257" i="33"/>
  <c r="AB256" i="33"/>
  <c r="AB255" i="33"/>
  <c r="AB254" i="33"/>
  <c r="AB253" i="33"/>
  <c r="AB252" i="33"/>
  <c r="AB251" i="33"/>
  <c r="AB250" i="33"/>
  <c r="AB249" i="33"/>
  <c r="AB248" i="33"/>
  <c r="AB247" i="33"/>
  <c r="AB246" i="33"/>
  <c r="AB245" i="33"/>
  <c r="AB244" i="33"/>
  <c r="AB243" i="33"/>
  <c r="AB242" i="33"/>
  <c r="AB238" i="33"/>
  <c r="AB237" i="33"/>
  <c r="AB236" i="33"/>
  <c r="AB235" i="33"/>
  <c r="AB231" i="33"/>
  <c r="AB227" i="33"/>
  <c r="AB226" i="33"/>
  <c r="AB223" i="33"/>
  <c r="AB220" i="33"/>
  <c r="AB217" i="33"/>
  <c r="AB214" i="33"/>
  <c r="AB211" i="33"/>
  <c r="AB208" i="33"/>
  <c r="AB205" i="33"/>
  <c r="AB202" i="33"/>
  <c r="AB201" i="33"/>
  <c r="AB200" i="33"/>
  <c r="AB199" i="33"/>
  <c r="AB198" i="33"/>
  <c r="AB197" i="33"/>
  <c r="AB196" i="33"/>
  <c r="AB195" i="33"/>
  <c r="AB194" i="33"/>
  <c r="AB193" i="33"/>
  <c r="AB192" i="33"/>
  <c r="AB191" i="33"/>
  <c r="AB190" i="33"/>
  <c r="AB189" i="33"/>
  <c r="AB188" i="33"/>
  <c r="AB187" i="33"/>
  <c r="AB186" i="33"/>
  <c r="AB185" i="33"/>
  <c r="AB184" i="33"/>
  <c r="AB183" i="33"/>
  <c r="AB182" i="33"/>
  <c r="AB181" i="33"/>
  <c r="AB180" i="33"/>
  <c r="AB177" i="33"/>
  <c r="AB174" i="33"/>
  <c r="AB171" i="33"/>
  <c r="AB168" i="33"/>
  <c r="AB165" i="33"/>
  <c r="AB161" i="33"/>
  <c r="AB160" i="33"/>
  <c r="AB152" i="33"/>
  <c r="AB150" i="33"/>
  <c r="AB136" i="33"/>
  <c r="AB135" i="33"/>
  <c r="AB130" i="33"/>
  <c r="AB129" i="33"/>
  <c r="AB128" i="33"/>
  <c r="AB127" i="33"/>
  <c r="AB126" i="33"/>
  <c r="AB125" i="33"/>
  <c r="AB121" i="33"/>
  <c r="AB120" i="33"/>
  <c r="AB119" i="33"/>
  <c r="AB117" i="33"/>
  <c r="AB116" i="33"/>
  <c r="AB115" i="33"/>
  <c r="AB114" i="33"/>
  <c r="AB112" i="33"/>
  <c r="AB111" i="33"/>
  <c r="AB108" i="33"/>
  <c r="AB107" i="33"/>
  <c r="AB106" i="33"/>
  <c r="AB105" i="33"/>
  <c r="AB104" i="33"/>
  <c r="AB101" i="33"/>
  <c r="AB100" i="33"/>
  <c r="AB99" i="33"/>
  <c r="AB98" i="33"/>
  <c r="AB93" i="33"/>
  <c r="AB92" i="33"/>
  <c r="AB90" i="33"/>
  <c r="AB89" i="33"/>
  <c r="AB88" i="33"/>
  <c r="AB87" i="33"/>
  <c r="AB85" i="33"/>
  <c r="AB84" i="33"/>
  <c r="AB83" i="33"/>
  <c r="AB82" i="33"/>
  <c r="AB80" i="33"/>
  <c r="AB79" i="33"/>
  <c r="AB78" i="33"/>
  <c r="AB77" i="33"/>
  <c r="AB76" i="33"/>
  <c r="AB73" i="33"/>
  <c r="AB72" i="33"/>
  <c r="AB71" i="33"/>
  <c r="AB68" i="33"/>
  <c r="AB67" i="33"/>
  <c r="AB66" i="33"/>
  <c r="AB65" i="33"/>
  <c r="AB64" i="33"/>
  <c r="AB60" i="33"/>
  <c r="AB59" i="33"/>
  <c r="AB58" i="33"/>
  <c r="AB55" i="33"/>
  <c r="AB52" i="33"/>
  <c r="AB48" i="33"/>
  <c r="AB46" i="33"/>
  <c r="AB45" i="33"/>
  <c r="AB44" i="33"/>
  <c r="AB41" i="33"/>
  <c r="AB40" i="33"/>
  <c r="AB39" i="33"/>
  <c r="AB37" i="33"/>
  <c r="AB36" i="33"/>
  <c r="AB35" i="33"/>
  <c r="AB33" i="33"/>
  <c r="AB31" i="33"/>
  <c r="AB28" i="33"/>
  <c r="AB27" i="33"/>
  <c r="AB26" i="33"/>
  <c r="AB25" i="33"/>
  <c r="AB24" i="33"/>
  <c r="AB22" i="33"/>
  <c r="AB21" i="33"/>
  <c r="AB20" i="33"/>
  <c r="AB17" i="33"/>
  <c r="AB16" i="33"/>
  <c r="AB15" i="33"/>
  <c r="AB14" i="33"/>
  <c r="AB13" i="33"/>
  <c r="AB6" i="33"/>
  <c r="AC5" i="33"/>
  <c r="AC4" i="33"/>
  <c r="BP4" i="33" s="1"/>
  <c r="AC491" i="33"/>
  <c r="AC495" i="33"/>
  <c r="AC494" i="33"/>
  <c r="AC493" i="33"/>
  <c r="AC483" i="33"/>
  <c r="AC487" i="33" s="1"/>
  <c r="AC478" i="33"/>
  <c r="AC477" i="33"/>
  <c r="AC476" i="33"/>
  <c r="AC475" i="33"/>
  <c r="AC474" i="33"/>
  <c r="AC473" i="33"/>
  <c r="AC472" i="33"/>
  <c r="AC469" i="33"/>
  <c r="AC470" i="33" s="1"/>
  <c r="AC462" i="33"/>
  <c r="AC461" i="33"/>
  <c r="AC458" i="33"/>
  <c r="AC457" i="33"/>
  <c r="AC459" i="33" s="1"/>
  <c r="AC454" i="33"/>
  <c r="AC453" i="33"/>
  <c r="AC452" i="33"/>
  <c r="AC449" i="33"/>
  <c r="AC446" i="33"/>
  <c r="AC445" i="33"/>
  <c r="AC444" i="33"/>
  <c r="AC441" i="33"/>
  <c r="AC440" i="33"/>
  <c r="AC439" i="33"/>
  <c r="AC437" i="33"/>
  <c r="AC436" i="33"/>
  <c r="AC435" i="33"/>
  <c r="AC434" i="33"/>
  <c r="AC433" i="33"/>
  <c r="AC432" i="33"/>
  <c r="AC431" i="33"/>
  <c r="AC429" i="33"/>
  <c r="AC428" i="33"/>
  <c r="AC427" i="33"/>
  <c r="AC425" i="33"/>
  <c r="AC424" i="33"/>
  <c r="AC422" i="33"/>
  <c r="AC421" i="33"/>
  <c r="AC418" i="33"/>
  <c r="AC417" i="33"/>
  <c r="AC416" i="33"/>
  <c r="AC415" i="33"/>
  <c r="AC414" i="33"/>
  <c r="AC413" i="33"/>
  <c r="AC412" i="33"/>
  <c r="AC411" i="33"/>
  <c r="AC409" i="33"/>
  <c r="AC408" i="33"/>
  <c r="AC407" i="33"/>
  <c r="AC406" i="33"/>
  <c r="AC405" i="33"/>
  <c r="AC403" i="33"/>
  <c r="AC401" i="33"/>
  <c r="AC400" i="33"/>
  <c r="AC399" i="33"/>
  <c r="AC398" i="33"/>
  <c r="AC397" i="33"/>
  <c r="AC396" i="33"/>
  <c r="AC395" i="33"/>
  <c r="AC394" i="33"/>
  <c r="AC393" i="33"/>
  <c r="AC392" i="33"/>
  <c r="AC391" i="33"/>
  <c r="AC390" i="33"/>
  <c r="AC388" i="33"/>
  <c r="AC387" i="33"/>
  <c r="AC386" i="33"/>
  <c r="AC385" i="33"/>
  <c r="AC383" i="33"/>
  <c r="AC382" i="33"/>
  <c r="AC380" i="33"/>
  <c r="AC379" i="33"/>
  <c r="AC378" i="33"/>
  <c r="AC377" i="33"/>
  <c r="AC375" i="33"/>
  <c r="AC374" i="33"/>
  <c r="AC372" i="33"/>
  <c r="AC371" i="33"/>
  <c r="AC369" i="33"/>
  <c r="AC368" i="33"/>
  <c r="AC367" i="33"/>
  <c r="AC366" i="33"/>
  <c r="AC365" i="33"/>
  <c r="AC364" i="33"/>
  <c r="AC363" i="33"/>
  <c r="AC361" i="33"/>
  <c r="AC358" i="33"/>
  <c r="AC351" i="33"/>
  <c r="AC350" i="33"/>
  <c r="AC349" i="33"/>
  <c r="AC348" i="33"/>
  <c r="AC342" i="33"/>
  <c r="AC341" i="33"/>
  <c r="AC339" i="33"/>
  <c r="AC338" i="33"/>
  <c r="AC330" i="33"/>
  <c r="AC329" i="33"/>
  <c r="AC327" i="33"/>
  <c r="AC332" i="33" s="1"/>
  <c r="AC323" i="33"/>
  <c r="AC322" i="33"/>
  <c r="AC321" i="33"/>
  <c r="AC320" i="33"/>
  <c r="AC316" i="33"/>
  <c r="AC315" i="33"/>
  <c r="AC314" i="33"/>
  <c r="AC311" i="33"/>
  <c r="AC309" i="33"/>
  <c r="AC307" i="33"/>
  <c r="AC306" i="33"/>
  <c r="AC303" i="33"/>
  <c r="AC299" i="33"/>
  <c r="AC298" i="33"/>
  <c r="AC294" i="33"/>
  <c r="AC293" i="33"/>
  <c r="AC289" i="33"/>
  <c r="AC288" i="33"/>
  <c r="AC287" i="33"/>
  <c r="AC282" i="33"/>
  <c r="AC279" i="33"/>
  <c r="AC278" i="33"/>
  <c r="AC280" i="33" s="1"/>
  <c r="AC275" i="33"/>
  <c r="AC276" i="33" s="1"/>
  <c r="AC271" i="33"/>
  <c r="AC270" i="33"/>
  <c r="AC269" i="33"/>
  <c r="AC273" i="33" s="1"/>
  <c r="AC257" i="33"/>
  <c r="AC256" i="33"/>
  <c r="AC255" i="33"/>
  <c r="AC254" i="33"/>
  <c r="AC253" i="33"/>
  <c r="AC252" i="33"/>
  <c r="AC251" i="33"/>
  <c r="AC250" i="33"/>
  <c r="AC249" i="33"/>
  <c r="AC248" i="33"/>
  <c r="AC247" i="33"/>
  <c r="AC246" i="33"/>
  <c r="AC245" i="33"/>
  <c r="AC244" i="33"/>
  <c r="AC243" i="33"/>
  <c r="AC242" i="33"/>
  <c r="AC238" i="33"/>
  <c r="AC237" i="33"/>
  <c r="AC236" i="33"/>
  <c r="AC235" i="33"/>
  <c r="AC231" i="33"/>
  <c r="AC232" i="33" s="1"/>
  <c r="AC227" i="33"/>
  <c r="AC226" i="33"/>
  <c r="AC223" i="33"/>
  <c r="AC224" i="33" s="1"/>
  <c r="AC220" i="33"/>
  <c r="AC221" i="33" s="1"/>
  <c r="AC217" i="33"/>
  <c r="AC218" i="33" s="1"/>
  <c r="AC214" i="33"/>
  <c r="AC215" i="33" s="1"/>
  <c r="AC211" i="33"/>
  <c r="AC212" i="33" s="1"/>
  <c r="AC208" i="33"/>
  <c r="AC209" i="33" s="1"/>
  <c r="AC205" i="33"/>
  <c r="AC206" i="33" s="1"/>
  <c r="AC202" i="33"/>
  <c r="AC201" i="33"/>
  <c r="AC200" i="33"/>
  <c r="AC199" i="33"/>
  <c r="AC198" i="33"/>
  <c r="AC197" i="33"/>
  <c r="AC196" i="33"/>
  <c r="AC195" i="33"/>
  <c r="AC194" i="33"/>
  <c r="AC193" i="33"/>
  <c r="AC192" i="33"/>
  <c r="AC191" i="33"/>
  <c r="AC190" i="33"/>
  <c r="AC189" i="33"/>
  <c r="AC188" i="33"/>
  <c r="AC187" i="33"/>
  <c r="AC186" i="33"/>
  <c r="AC185" i="33"/>
  <c r="AC184" i="33"/>
  <c r="AC183" i="33"/>
  <c r="AC182" i="33"/>
  <c r="AC181" i="33"/>
  <c r="AC180" i="33"/>
  <c r="AC177" i="33"/>
  <c r="AC178" i="33" s="1"/>
  <c r="AC174" i="33"/>
  <c r="AC175" i="33" s="1"/>
  <c r="AC171" i="33"/>
  <c r="AC172" i="33" s="1"/>
  <c r="AC168" i="33"/>
  <c r="AC165" i="33"/>
  <c r="AC161" i="33"/>
  <c r="AC160" i="33"/>
  <c r="AC163" i="33" s="1"/>
  <c r="AC152" i="33"/>
  <c r="AC150" i="33"/>
  <c r="AC136" i="33"/>
  <c r="AC135" i="33"/>
  <c r="AC130" i="33"/>
  <c r="AC129" i="33"/>
  <c r="AC128" i="33"/>
  <c r="AC127" i="33"/>
  <c r="AC126" i="33"/>
  <c r="AC125" i="33"/>
  <c r="AC132" i="33" s="1"/>
  <c r="AC121" i="33"/>
  <c r="AC120" i="33"/>
  <c r="AC119" i="33"/>
  <c r="AC117" i="33"/>
  <c r="AC116" i="33"/>
  <c r="AC115" i="33"/>
  <c r="AC114" i="33"/>
  <c r="AC112" i="33"/>
  <c r="AC111" i="33"/>
  <c r="AC108" i="33"/>
  <c r="AC107" i="33"/>
  <c r="AC106" i="33"/>
  <c r="AC105" i="33"/>
  <c r="AC104" i="33"/>
  <c r="AC101" i="33"/>
  <c r="AC100" i="33"/>
  <c r="AC99" i="33"/>
  <c r="AC98" i="33"/>
  <c r="AC93" i="33"/>
  <c r="AC92" i="33"/>
  <c r="AC90" i="33"/>
  <c r="AC89" i="33"/>
  <c r="AC88" i="33"/>
  <c r="AC87" i="33"/>
  <c r="AC85" i="33"/>
  <c r="AC84" i="33"/>
  <c r="AC83" i="33"/>
  <c r="AC82" i="33"/>
  <c r="AC80" i="33"/>
  <c r="AC79" i="33"/>
  <c r="AC78" i="33"/>
  <c r="AC77" i="33"/>
  <c r="AC76" i="33"/>
  <c r="AC73" i="33"/>
  <c r="AC72" i="33"/>
  <c r="AC71" i="33"/>
  <c r="AC68" i="33"/>
  <c r="AC67" i="33"/>
  <c r="AC66" i="33"/>
  <c r="AC65" i="33"/>
  <c r="AC64" i="33"/>
  <c r="AC60" i="33"/>
  <c r="AC59" i="33"/>
  <c r="AC58" i="33"/>
  <c r="AC55" i="33"/>
  <c r="AC52" i="33"/>
  <c r="AC48" i="33"/>
  <c r="AC46" i="33"/>
  <c r="AC45" i="33"/>
  <c r="AC44" i="33"/>
  <c r="AC41" i="33"/>
  <c r="AC40" i="33"/>
  <c r="AC39" i="33"/>
  <c r="AC37" i="33"/>
  <c r="AC36" i="33"/>
  <c r="AC35" i="33"/>
  <c r="AC33" i="33"/>
  <c r="AC31" i="33"/>
  <c r="AC28" i="33"/>
  <c r="AC27" i="33"/>
  <c r="AC26" i="33"/>
  <c r="AC25" i="33"/>
  <c r="AC24" i="33"/>
  <c r="AC22" i="33"/>
  <c r="AC21" i="33"/>
  <c r="AC20" i="33"/>
  <c r="AC17" i="33"/>
  <c r="AC16" i="33"/>
  <c r="AC15" i="33"/>
  <c r="AC14" i="33"/>
  <c r="AC13" i="33"/>
  <c r="AC6" i="33"/>
  <c r="AC8" i="33" s="1"/>
  <c r="AD491" i="33"/>
  <c r="AC285" i="33" l="1"/>
  <c r="AC229" i="33"/>
  <c r="AC291" i="33"/>
  <c r="AC296" i="33" s="1"/>
  <c r="AC304" i="33" s="1"/>
  <c r="AC312" i="33" s="1"/>
  <c r="AC464" i="33"/>
  <c r="AC480" i="33" s="1"/>
  <c r="AC148" i="33"/>
  <c r="AC155" i="33" s="1"/>
  <c r="AC169" i="33"/>
  <c r="AC498" i="33"/>
  <c r="AC50" i="33"/>
  <c r="AC56" i="33" s="1"/>
  <c r="AC69" i="33" s="1"/>
  <c r="AC240" i="33"/>
  <c r="AC343" i="33"/>
  <c r="AC353" i="33" s="1"/>
  <c r="AZ447" i="33"/>
  <c r="AZ335" i="33"/>
  <c r="AX497" i="33"/>
  <c r="AX496" i="33"/>
  <c r="AX492" i="33"/>
  <c r="AX491" i="33"/>
  <c r="AX489" i="33"/>
  <c r="AX488" i="33"/>
  <c r="AX487" i="33"/>
  <c r="AX486" i="33"/>
  <c r="AX485" i="33"/>
  <c r="AX484" i="33"/>
  <c r="AX482" i="33"/>
  <c r="AX481" i="33"/>
  <c r="AX480" i="33"/>
  <c r="AX479" i="33"/>
  <c r="AX471" i="33"/>
  <c r="AX470" i="33"/>
  <c r="AX468" i="33"/>
  <c r="AX467" i="33"/>
  <c r="AX466" i="33"/>
  <c r="AX465" i="33"/>
  <c r="AX464" i="33"/>
  <c r="AX463" i="33"/>
  <c r="AX460" i="33"/>
  <c r="AX459" i="33"/>
  <c r="AX458" i="33"/>
  <c r="AX456" i="33"/>
  <c r="AX455" i="33"/>
  <c r="AX451" i="33"/>
  <c r="AX450" i="33"/>
  <c r="AX449" i="33"/>
  <c r="AX448" i="33"/>
  <c r="AX447" i="33"/>
  <c r="AX445" i="33"/>
  <c r="AX443" i="33"/>
  <c r="AX442" i="33"/>
  <c r="AX438" i="33"/>
  <c r="AX430" i="33"/>
  <c r="AX426" i="33"/>
  <c r="AX423" i="33"/>
  <c r="AX420" i="33"/>
  <c r="AX410" i="33"/>
  <c r="AX404" i="33"/>
  <c r="AX402" i="33"/>
  <c r="AX389" i="33"/>
  <c r="AX384" i="33"/>
  <c r="AX381" i="33"/>
  <c r="AX376" i="33"/>
  <c r="AX373" i="33"/>
  <c r="AX370" i="33"/>
  <c r="AX362" i="33"/>
  <c r="AX360" i="33"/>
  <c r="AX359" i="33"/>
  <c r="AX357" i="33"/>
  <c r="AX356" i="33"/>
  <c r="AX355" i="33"/>
  <c r="AX354" i="33"/>
  <c r="AX353" i="33"/>
  <c r="AX352" i="33"/>
  <c r="AX347" i="33"/>
  <c r="AX346" i="33"/>
  <c r="AX345" i="33"/>
  <c r="AX344" i="33"/>
  <c r="AX343" i="33"/>
  <c r="AX340" i="33"/>
  <c r="AX337" i="33"/>
  <c r="AX336" i="33"/>
  <c r="AX335" i="33"/>
  <c r="AX334" i="33"/>
  <c r="AX333" i="33"/>
  <c r="AX332" i="33"/>
  <c r="AX331" i="33"/>
  <c r="AX326" i="33"/>
  <c r="AX325" i="33"/>
  <c r="AX324" i="33"/>
  <c r="AX319" i="33"/>
  <c r="AX318" i="33"/>
  <c r="AX317" i="33"/>
  <c r="AX313" i="33"/>
  <c r="AX312" i="33"/>
  <c r="AX305" i="33"/>
  <c r="AX304" i="33"/>
  <c r="AX302" i="33"/>
  <c r="AX301" i="33"/>
  <c r="AX300" i="33"/>
  <c r="AX297" i="33"/>
  <c r="AX296" i="33"/>
  <c r="AX295" i="33"/>
  <c r="AX292" i="33"/>
  <c r="AX291" i="33"/>
  <c r="AX290" i="33"/>
  <c r="AX286" i="33"/>
  <c r="AX285" i="33"/>
  <c r="AX284" i="33"/>
  <c r="AX281" i="33"/>
  <c r="AX280" i="33"/>
  <c r="AX279" i="33"/>
  <c r="AX277" i="33"/>
  <c r="AX276" i="33"/>
  <c r="AX274" i="33"/>
  <c r="AX273" i="33"/>
  <c r="AX272" i="33"/>
  <c r="AX268" i="33"/>
  <c r="AX267" i="33"/>
  <c r="AX266" i="33"/>
  <c r="AX265" i="33"/>
  <c r="AX264" i="33"/>
  <c r="AX263" i="33"/>
  <c r="AX262" i="33"/>
  <c r="AX261" i="33"/>
  <c r="AX260" i="33"/>
  <c r="AX259" i="33"/>
  <c r="AX258" i="33"/>
  <c r="AX241" i="33"/>
  <c r="AX240" i="33"/>
  <c r="AX239" i="33"/>
  <c r="AX234" i="33"/>
  <c r="AX233" i="33"/>
  <c r="AX232" i="33"/>
  <c r="AX231" i="33"/>
  <c r="AX230" i="33"/>
  <c r="AX229" i="33"/>
  <c r="AX228" i="33"/>
  <c r="AX227" i="33"/>
  <c r="AX225" i="33"/>
  <c r="AX224" i="33"/>
  <c r="AX222" i="33"/>
  <c r="AX221" i="33"/>
  <c r="AX219" i="33"/>
  <c r="AX218" i="33"/>
  <c r="AX217" i="33"/>
  <c r="AX216" i="33"/>
  <c r="AX215" i="33"/>
  <c r="AX214" i="33"/>
  <c r="AX213" i="33"/>
  <c r="AX212" i="33"/>
  <c r="AX210" i="33"/>
  <c r="AX209" i="33"/>
  <c r="AX208" i="33"/>
  <c r="AX207" i="33"/>
  <c r="AX206" i="33"/>
  <c r="AX204" i="33"/>
  <c r="AX203" i="33"/>
  <c r="AX195" i="33"/>
  <c r="AX191" i="33"/>
  <c r="AX179" i="33"/>
  <c r="AX178" i="33"/>
  <c r="AX176" i="33"/>
  <c r="AX175" i="33"/>
  <c r="AX174" i="33"/>
  <c r="AX173" i="33"/>
  <c r="AX172" i="33"/>
  <c r="AX171" i="33"/>
  <c r="AX170" i="33"/>
  <c r="AX169" i="33"/>
  <c r="AX167" i="33"/>
  <c r="AX166" i="33"/>
  <c r="AX164" i="33"/>
  <c r="AX163" i="33"/>
  <c r="AX162" i="33"/>
  <c r="AX159" i="33"/>
  <c r="AX158" i="33"/>
  <c r="AX157" i="33"/>
  <c r="AX156" i="33"/>
  <c r="AX155" i="33"/>
  <c r="AX154" i="33"/>
  <c r="AX153" i="33"/>
  <c r="AX151" i="33"/>
  <c r="AX149" i="33"/>
  <c r="AX148" i="33"/>
  <c r="AX147" i="33"/>
  <c r="AX146" i="33"/>
  <c r="AX145" i="33"/>
  <c r="AX144" i="33"/>
  <c r="AX143" i="33"/>
  <c r="AX142" i="33"/>
  <c r="AX141" i="33"/>
  <c r="AX140" i="33"/>
  <c r="AX139" i="33"/>
  <c r="AX138" i="33"/>
  <c r="AX137" i="33"/>
  <c r="AX134" i="33"/>
  <c r="AX133" i="33"/>
  <c r="AX132" i="33"/>
  <c r="AX131" i="33"/>
  <c r="AX124" i="33"/>
  <c r="AX123" i="33"/>
  <c r="AX122" i="33"/>
  <c r="AX118" i="33"/>
  <c r="AX113" i="33"/>
  <c r="AX109" i="33"/>
  <c r="AX103" i="33"/>
  <c r="AX102" i="33"/>
  <c r="AX97" i="33"/>
  <c r="AX96" i="33"/>
  <c r="AX95" i="33"/>
  <c r="AX94" i="33"/>
  <c r="AX91" i="33"/>
  <c r="AX86" i="33"/>
  <c r="AX81" i="33"/>
  <c r="AX75" i="33"/>
  <c r="AX70" i="33"/>
  <c r="AX69" i="33"/>
  <c r="AX63" i="33"/>
  <c r="AX57" i="33"/>
  <c r="AX56" i="33"/>
  <c r="AX54" i="33"/>
  <c r="AX53" i="33"/>
  <c r="AX51" i="33"/>
  <c r="AX50" i="33"/>
  <c r="AX49" i="33"/>
  <c r="AX47" i="33"/>
  <c r="AX43" i="33"/>
  <c r="AX42" i="33"/>
  <c r="AX38" i="33"/>
  <c r="AX34" i="33"/>
  <c r="AX32" i="33"/>
  <c r="AX30" i="33"/>
  <c r="AX29" i="33"/>
  <c r="AX23" i="33"/>
  <c r="AX12" i="33"/>
  <c r="AX11" i="33"/>
  <c r="AX10" i="33"/>
  <c r="AX9" i="33"/>
  <c r="AX8" i="33"/>
  <c r="AX7" i="33"/>
  <c r="AC260" i="33" l="1"/>
  <c r="AC318" i="33"/>
  <c r="AC325" i="33" s="1"/>
  <c r="AC203" i="33"/>
  <c r="AC123" i="33"/>
  <c r="AC442" i="33" l="1"/>
  <c r="AC450" i="33" s="1"/>
  <c r="AC455" i="33" s="1"/>
  <c r="BO10" i="33"/>
  <c r="BP10" i="33"/>
  <c r="BQ10" i="33"/>
  <c r="BR10" i="33"/>
  <c r="BV10" i="33"/>
  <c r="BZ10" i="33" s="1"/>
  <c r="BW10" i="33"/>
  <c r="BX10" i="33"/>
  <c r="BY10" i="33"/>
  <c r="BJ73" i="33" l="1"/>
  <c r="BJ497" i="33"/>
  <c r="BJ496" i="33"/>
  <c r="BJ495" i="33"/>
  <c r="BJ494" i="33"/>
  <c r="BJ493" i="33"/>
  <c r="BJ492" i="33"/>
  <c r="BJ491" i="33"/>
  <c r="BJ490" i="33"/>
  <c r="BJ489" i="33"/>
  <c r="BJ488" i="33"/>
  <c r="BJ487" i="33"/>
  <c r="BJ486" i="33"/>
  <c r="BJ485" i="33"/>
  <c r="BJ484" i="33"/>
  <c r="BJ483" i="33"/>
  <c r="BJ482" i="33"/>
  <c r="BJ481" i="33"/>
  <c r="BJ480" i="33"/>
  <c r="BJ479" i="33"/>
  <c r="BJ478" i="33"/>
  <c r="BJ477" i="33"/>
  <c r="BJ476" i="33"/>
  <c r="BJ475" i="33"/>
  <c r="BJ474" i="33"/>
  <c r="BJ473" i="33"/>
  <c r="BJ472" i="33"/>
  <c r="BJ471" i="33"/>
  <c r="BJ470" i="33"/>
  <c r="BJ469" i="33"/>
  <c r="BJ468" i="33"/>
  <c r="BJ467" i="33"/>
  <c r="BJ466" i="33"/>
  <c r="BJ465" i="33"/>
  <c r="BJ464" i="33"/>
  <c r="BJ463" i="33"/>
  <c r="BJ462" i="33"/>
  <c r="BJ461" i="33"/>
  <c r="BJ460" i="33"/>
  <c r="BJ459" i="33"/>
  <c r="BJ458" i="33"/>
  <c r="BJ457" i="33"/>
  <c r="BJ456" i="33"/>
  <c r="BJ455" i="33"/>
  <c r="BJ454" i="33"/>
  <c r="BJ453" i="33"/>
  <c r="BJ452" i="33"/>
  <c r="BJ451" i="33"/>
  <c r="BJ450" i="33"/>
  <c r="BJ449" i="33"/>
  <c r="BJ448" i="33"/>
  <c r="BJ446" i="33"/>
  <c r="BJ445" i="33"/>
  <c r="BJ444" i="33"/>
  <c r="BJ443" i="33"/>
  <c r="BJ442" i="33"/>
  <c r="BJ441" i="33"/>
  <c r="BJ440" i="33"/>
  <c r="BJ439" i="33"/>
  <c r="BJ438" i="33"/>
  <c r="BJ437" i="33"/>
  <c r="BJ436" i="33"/>
  <c r="BJ435" i="33"/>
  <c r="BJ434" i="33"/>
  <c r="BJ433" i="33"/>
  <c r="BJ432" i="33"/>
  <c r="BJ431" i="33"/>
  <c r="BJ430" i="33"/>
  <c r="BJ429" i="33"/>
  <c r="BJ428" i="33"/>
  <c r="BJ427" i="33"/>
  <c r="BJ426" i="33"/>
  <c r="BJ425" i="33"/>
  <c r="BJ424" i="33"/>
  <c r="BJ423" i="33"/>
  <c r="BJ422" i="33"/>
  <c r="BJ421" i="33"/>
  <c r="BJ420" i="33"/>
  <c r="BJ419" i="33"/>
  <c r="BJ418" i="33"/>
  <c r="BJ417" i="33"/>
  <c r="BJ416" i="33"/>
  <c r="BJ415" i="33"/>
  <c r="BJ414" i="33"/>
  <c r="BJ413" i="33"/>
  <c r="BJ412" i="33"/>
  <c r="BJ411" i="33"/>
  <c r="BJ410" i="33"/>
  <c r="BJ409" i="33"/>
  <c r="BJ408" i="33"/>
  <c r="BJ407" i="33"/>
  <c r="BJ406" i="33"/>
  <c r="BJ405" i="33"/>
  <c r="BJ404" i="33"/>
  <c r="BJ403" i="33"/>
  <c r="BJ402" i="33"/>
  <c r="BJ401" i="33"/>
  <c r="BJ400" i="33"/>
  <c r="BJ399" i="33"/>
  <c r="BJ398" i="33"/>
  <c r="BJ397" i="33"/>
  <c r="BJ396" i="33"/>
  <c r="BJ395" i="33"/>
  <c r="BJ394" i="33"/>
  <c r="BJ393" i="33"/>
  <c r="BJ392" i="33"/>
  <c r="BJ391" i="33"/>
  <c r="BJ390" i="33"/>
  <c r="BJ389" i="33"/>
  <c r="BJ388" i="33"/>
  <c r="BJ387" i="33"/>
  <c r="BJ386" i="33"/>
  <c r="BJ385" i="33"/>
  <c r="BJ384" i="33"/>
  <c r="BJ383" i="33"/>
  <c r="BJ382" i="33"/>
  <c r="BJ381" i="33"/>
  <c r="BJ380" i="33"/>
  <c r="BJ379" i="33"/>
  <c r="BJ378" i="33"/>
  <c r="BJ377" i="33"/>
  <c r="BJ376" i="33"/>
  <c r="BJ375" i="33"/>
  <c r="BJ374" i="33"/>
  <c r="BJ373" i="33"/>
  <c r="BJ372" i="33"/>
  <c r="BJ371" i="33"/>
  <c r="BJ370" i="33"/>
  <c r="BJ369" i="33"/>
  <c r="BJ368" i="33"/>
  <c r="BJ367" i="33"/>
  <c r="BJ366" i="33"/>
  <c r="BJ365" i="33"/>
  <c r="BJ364" i="33"/>
  <c r="BJ363" i="33"/>
  <c r="BJ362" i="33"/>
  <c r="BJ361" i="33"/>
  <c r="BJ360" i="33"/>
  <c r="BJ359" i="33"/>
  <c r="BJ358" i="33"/>
  <c r="BJ357" i="33"/>
  <c r="BJ356" i="33"/>
  <c r="BJ355" i="33"/>
  <c r="BJ354" i="33"/>
  <c r="BJ353" i="33"/>
  <c r="BJ352" i="33"/>
  <c r="BJ351" i="33"/>
  <c r="BJ350" i="33"/>
  <c r="BJ349" i="33"/>
  <c r="BJ348" i="33"/>
  <c r="BJ347" i="33"/>
  <c r="BJ346" i="33"/>
  <c r="BJ345" i="33"/>
  <c r="BJ344" i="33"/>
  <c r="BJ343" i="33"/>
  <c r="BJ342" i="33"/>
  <c r="BJ341" i="33"/>
  <c r="BJ340" i="33"/>
  <c r="BJ339" i="33"/>
  <c r="BJ338" i="33"/>
  <c r="BJ337" i="33"/>
  <c r="BJ336" i="33"/>
  <c r="BJ334" i="33"/>
  <c r="BJ333" i="33"/>
  <c r="BJ332" i="33"/>
  <c r="BJ331" i="33"/>
  <c r="BJ330" i="33"/>
  <c r="BJ329" i="33"/>
  <c r="BJ328" i="33"/>
  <c r="BJ327" i="33"/>
  <c r="BJ326" i="33"/>
  <c r="BJ325" i="33"/>
  <c r="BJ324" i="33"/>
  <c r="BJ323" i="33"/>
  <c r="BJ322" i="33"/>
  <c r="BJ321" i="33"/>
  <c r="BJ320" i="33"/>
  <c r="BJ319" i="33"/>
  <c r="BJ318" i="33"/>
  <c r="BJ317" i="33"/>
  <c r="BJ316" i="33"/>
  <c r="BJ315" i="33"/>
  <c r="BJ314" i="33"/>
  <c r="BJ313" i="33"/>
  <c r="BJ312" i="33"/>
  <c r="BJ310" i="33"/>
  <c r="BJ309" i="33"/>
  <c r="BJ308" i="33"/>
  <c r="BJ307" i="33"/>
  <c r="BJ306" i="33"/>
  <c r="BJ305" i="33"/>
  <c r="BJ304" i="33"/>
  <c r="BJ303" i="33"/>
  <c r="BJ302" i="33"/>
  <c r="BJ301" i="33"/>
  <c r="BJ300" i="33"/>
  <c r="BJ299" i="33"/>
  <c r="BJ298" i="33"/>
  <c r="BJ297" i="33"/>
  <c r="BJ296" i="33"/>
  <c r="BJ295" i="33"/>
  <c r="BJ294" i="33"/>
  <c r="BJ293" i="33"/>
  <c r="BJ292" i="33"/>
  <c r="BJ291" i="33"/>
  <c r="BJ290" i="33"/>
  <c r="BJ289" i="33"/>
  <c r="BJ288" i="33"/>
  <c r="BJ287" i="33"/>
  <c r="BJ286" i="33"/>
  <c r="BJ285" i="33"/>
  <c r="BJ284" i="33"/>
  <c r="BJ283" i="33"/>
  <c r="BJ282" i="33"/>
  <c r="BJ281" i="33"/>
  <c r="BJ280" i="33"/>
  <c r="BJ279" i="33"/>
  <c r="BJ278" i="33"/>
  <c r="BJ277" i="33"/>
  <c r="BJ276" i="33"/>
  <c r="BJ275" i="33"/>
  <c r="BJ274" i="33"/>
  <c r="BJ273" i="33"/>
  <c r="BJ272" i="33"/>
  <c r="BJ271" i="33"/>
  <c r="BJ270" i="33"/>
  <c r="BJ269" i="33"/>
  <c r="BJ268" i="33"/>
  <c r="BJ267" i="33"/>
  <c r="BJ266" i="33"/>
  <c r="BJ265" i="33"/>
  <c r="BJ264" i="33"/>
  <c r="BJ263" i="33"/>
  <c r="BJ262" i="33"/>
  <c r="BJ261" i="33"/>
  <c r="BJ260" i="33"/>
  <c r="BJ259" i="33"/>
  <c r="BJ258" i="33"/>
  <c r="BJ257" i="33"/>
  <c r="BJ256" i="33"/>
  <c r="BJ255" i="33"/>
  <c r="BJ254" i="33"/>
  <c r="BJ253" i="33"/>
  <c r="BJ252" i="33"/>
  <c r="BJ251" i="33"/>
  <c r="BJ250" i="33"/>
  <c r="BJ249" i="33"/>
  <c r="BJ248" i="33"/>
  <c r="BJ247" i="33"/>
  <c r="BJ246" i="33"/>
  <c r="BJ245" i="33"/>
  <c r="BJ244" i="33"/>
  <c r="BJ243" i="33"/>
  <c r="BJ242" i="33"/>
  <c r="BJ241" i="33"/>
  <c r="BJ240" i="33"/>
  <c r="BJ239" i="33"/>
  <c r="BJ238" i="33"/>
  <c r="BJ237" i="33"/>
  <c r="BJ236" i="33"/>
  <c r="BJ235" i="33"/>
  <c r="BJ234" i="33"/>
  <c r="BJ233" i="33"/>
  <c r="BJ232" i="33"/>
  <c r="BJ231" i="33"/>
  <c r="BJ230" i="33"/>
  <c r="BJ229" i="33"/>
  <c r="BJ228" i="33"/>
  <c r="BJ227" i="33"/>
  <c r="BJ226" i="33"/>
  <c r="BJ225" i="33"/>
  <c r="BJ224" i="33"/>
  <c r="BJ223" i="33"/>
  <c r="BJ222" i="33"/>
  <c r="BJ221" i="33"/>
  <c r="BJ220" i="33"/>
  <c r="BJ219" i="33"/>
  <c r="BJ218" i="33"/>
  <c r="BJ217" i="33"/>
  <c r="BJ216" i="33"/>
  <c r="BJ215" i="33"/>
  <c r="BJ214" i="33"/>
  <c r="BJ213" i="33"/>
  <c r="BJ212" i="33"/>
  <c r="BJ211" i="33"/>
  <c r="BJ210" i="33"/>
  <c r="BJ209" i="33"/>
  <c r="BJ208" i="33"/>
  <c r="BJ207" i="33"/>
  <c r="BJ206" i="33"/>
  <c r="BJ205" i="33"/>
  <c r="BJ204" i="33"/>
  <c r="BJ203" i="33"/>
  <c r="BJ202" i="33"/>
  <c r="BJ201" i="33"/>
  <c r="BJ200" i="33"/>
  <c r="BJ199" i="33"/>
  <c r="BJ198" i="33"/>
  <c r="BJ197" i="33"/>
  <c r="BJ196" i="33"/>
  <c r="BJ195" i="33"/>
  <c r="BJ194" i="33"/>
  <c r="BJ193" i="33"/>
  <c r="BJ192" i="33"/>
  <c r="BJ191" i="33"/>
  <c r="BJ190" i="33"/>
  <c r="BJ189" i="33"/>
  <c r="BJ188" i="33"/>
  <c r="BJ187" i="33"/>
  <c r="BJ186" i="33"/>
  <c r="BJ185" i="33"/>
  <c r="BJ184" i="33"/>
  <c r="BJ183" i="33"/>
  <c r="BJ182" i="33"/>
  <c r="BJ181" i="33"/>
  <c r="BJ180" i="33"/>
  <c r="BJ179" i="33"/>
  <c r="BJ178" i="33"/>
  <c r="BJ177" i="33"/>
  <c r="BJ176" i="33"/>
  <c r="BJ175" i="33"/>
  <c r="BJ174" i="33"/>
  <c r="BJ173" i="33"/>
  <c r="BJ172" i="33"/>
  <c r="BJ171" i="33"/>
  <c r="BJ170" i="33"/>
  <c r="BJ169" i="33"/>
  <c r="BJ168" i="33"/>
  <c r="BJ167" i="33"/>
  <c r="BJ166" i="33"/>
  <c r="BJ165" i="33"/>
  <c r="BJ164" i="33"/>
  <c r="BJ163" i="33"/>
  <c r="BJ162" i="33"/>
  <c r="BJ161" i="33"/>
  <c r="BJ160" i="33"/>
  <c r="BJ159" i="33"/>
  <c r="BJ158" i="33"/>
  <c r="BJ157" i="33"/>
  <c r="BJ156" i="33"/>
  <c r="BJ155" i="33"/>
  <c r="BJ154" i="33"/>
  <c r="BJ153" i="33"/>
  <c r="BJ152" i="33"/>
  <c r="BJ151" i="33"/>
  <c r="BJ150" i="33"/>
  <c r="BJ149" i="33"/>
  <c r="BJ148" i="33"/>
  <c r="BJ147" i="33"/>
  <c r="BJ146" i="33"/>
  <c r="BJ145" i="33"/>
  <c r="BJ144" i="33"/>
  <c r="BJ143" i="33"/>
  <c r="BJ142" i="33"/>
  <c r="BJ141" i="33"/>
  <c r="BJ140" i="33"/>
  <c r="BJ139" i="33"/>
  <c r="BJ138" i="33"/>
  <c r="BJ137" i="33"/>
  <c r="BJ136" i="33"/>
  <c r="BJ135" i="33"/>
  <c r="BJ134" i="33"/>
  <c r="BJ133" i="33"/>
  <c r="BJ132" i="33"/>
  <c r="BJ131" i="33"/>
  <c r="BJ130" i="33"/>
  <c r="BJ129" i="33"/>
  <c r="BJ128" i="33"/>
  <c r="BJ127" i="33"/>
  <c r="BJ126" i="33"/>
  <c r="BJ125" i="33"/>
  <c r="BJ124" i="33"/>
  <c r="BJ123" i="33"/>
  <c r="BJ122" i="33"/>
  <c r="BJ121" i="33"/>
  <c r="BJ120" i="33"/>
  <c r="BJ119" i="33"/>
  <c r="BJ118" i="33"/>
  <c r="BJ117" i="33"/>
  <c r="BJ116" i="33"/>
  <c r="BJ115" i="33"/>
  <c r="BJ114" i="33"/>
  <c r="BJ113" i="33"/>
  <c r="BJ112" i="33"/>
  <c r="BJ111" i="33"/>
  <c r="BJ110" i="33"/>
  <c r="BJ109" i="33"/>
  <c r="BJ108" i="33"/>
  <c r="BJ107" i="33"/>
  <c r="BJ106" i="33"/>
  <c r="BJ105" i="33"/>
  <c r="BJ104" i="33"/>
  <c r="BJ103" i="33"/>
  <c r="BJ102" i="33"/>
  <c r="BJ101" i="33"/>
  <c r="BJ100" i="33"/>
  <c r="BJ99" i="33"/>
  <c r="BJ98" i="33"/>
  <c r="BJ97" i="33"/>
  <c r="BJ96" i="33"/>
  <c r="BJ95" i="33"/>
  <c r="BJ94" i="33"/>
  <c r="BJ93" i="33"/>
  <c r="BJ92" i="33"/>
  <c r="BJ91" i="33"/>
  <c r="BJ90" i="33"/>
  <c r="BJ89" i="33"/>
  <c r="BJ88" i="33"/>
  <c r="BJ87" i="33"/>
  <c r="BJ86" i="33"/>
  <c r="BJ85" i="33"/>
  <c r="BJ84" i="33"/>
  <c r="BJ83" i="33"/>
  <c r="BJ82" i="33"/>
  <c r="BJ81" i="33"/>
  <c r="BJ80" i="33"/>
  <c r="BJ79" i="33"/>
  <c r="BJ78" i="33"/>
  <c r="BJ77" i="33"/>
  <c r="BJ76" i="33"/>
  <c r="BJ75" i="33"/>
  <c r="BJ74" i="33"/>
  <c r="BJ72" i="33"/>
  <c r="BJ71" i="33"/>
  <c r="BJ70" i="33"/>
  <c r="BJ69" i="33"/>
  <c r="BJ68" i="33"/>
  <c r="BJ67" i="33"/>
  <c r="BJ66" i="33"/>
  <c r="BJ65" i="33"/>
  <c r="BJ64" i="33"/>
  <c r="BJ63" i="33"/>
  <c r="BJ62" i="33"/>
  <c r="BJ61" i="33"/>
  <c r="BJ60" i="33"/>
  <c r="BJ59" i="33"/>
  <c r="BJ58" i="33"/>
  <c r="BJ57" i="33"/>
  <c r="BJ56" i="33"/>
  <c r="BJ55" i="33"/>
  <c r="BJ54" i="33"/>
  <c r="BJ53" i="33"/>
  <c r="BJ52" i="33"/>
  <c r="BJ51" i="33"/>
  <c r="BJ50" i="33"/>
  <c r="BJ49" i="33"/>
  <c r="BJ48" i="33"/>
  <c r="BJ47" i="33"/>
  <c r="BJ46" i="33"/>
  <c r="BJ45" i="33"/>
  <c r="BJ44" i="33"/>
  <c r="BJ43" i="33"/>
  <c r="BJ42" i="33"/>
  <c r="BJ41" i="33"/>
  <c r="BJ40" i="33"/>
  <c r="BJ39" i="33"/>
  <c r="BJ38" i="33"/>
  <c r="BJ37" i="33"/>
  <c r="BJ36" i="33"/>
  <c r="BJ35" i="33"/>
  <c r="BJ34" i="33"/>
  <c r="BJ33" i="33"/>
  <c r="BJ32" i="33"/>
  <c r="BJ31" i="33"/>
  <c r="BJ30" i="33"/>
  <c r="BJ29" i="33"/>
  <c r="BJ28" i="33"/>
  <c r="BJ27" i="33"/>
  <c r="BJ26" i="33"/>
  <c r="BJ25" i="33"/>
  <c r="BJ24" i="33"/>
  <c r="BJ23" i="33"/>
  <c r="BJ22" i="33"/>
  <c r="BJ21" i="33"/>
  <c r="BJ20" i="33"/>
  <c r="BJ18" i="33"/>
  <c r="BJ17" i="33"/>
  <c r="BJ16" i="33"/>
  <c r="BJ15" i="33"/>
  <c r="BJ14" i="33"/>
  <c r="BJ13" i="33"/>
  <c r="BJ12" i="33"/>
  <c r="BJ11" i="33"/>
  <c r="BJ8" i="33"/>
  <c r="BJ7" i="33"/>
  <c r="BJ6" i="33"/>
  <c r="BJ5" i="33"/>
  <c r="BV152" i="33"/>
  <c r="K17" i="33"/>
  <c r="BR158" i="33" l="1"/>
  <c r="BQ158" i="33"/>
  <c r="BP158" i="33"/>
  <c r="BO158" i="33"/>
  <c r="BR11" i="33"/>
  <c r="BQ11" i="33"/>
  <c r="BP11" i="33"/>
  <c r="BO11" i="33"/>
  <c r="BY497" i="33" l="1"/>
  <c r="BX497" i="33"/>
  <c r="BW497" i="33"/>
  <c r="BV497" i="33"/>
  <c r="BZ497" i="33" s="1"/>
  <c r="BR497" i="33"/>
  <c r="BQ497" i="33"/>
  <c r="BP497" i="33"/>
  <c r="BO497" i="33"/>
  <c r="BY495" i="33"/>
  <c r="BX495" i="33"/>
  <c r="BW495" i="33"/>
  <c r="BV495" i="33"/>
  <c r="BZ495" i="33" s="1"/>
  <c r="BP495" i="33"/>
  <c r="BY494" i="33"/>
  <c r="BX494" i="33"/>
  <c r="BW494" i="33"/>
  <c r="BV494" i="33"/>
  <c r="BZ494" i="33" s="1"/>
  <c r="AA494" i="33"/>
  <c r="W494" i="33"/>
  <c r="S494" i="33"/>
  <c r="K494" i="33"/>
  <c r="BY493" i="33"/>
  <c r="BX493" i="33"/>
  <c r="BW493" i="33"/>
  <c r="BV493" i="33"/>
  <c r="BZ493" i="33" s="1"/>
  <c r="BP493" i="33"/>
  <c r="AA493" i="33"/>
  <c r="W493" i="33"/>
  <c r="S493" i="33"/>
  <c r="K493" i="33"/>
  <c r="BY492" i="33"/>
  <c r="BX492" i="33"/>
  <c r="BW492" i="33"/>
  <c r="BV492" i="33"/>
  <c r="BZ492" i="33" s="1"/>
  <c r="BQ492" i="33"/>
  <c r="BP492" i="33"/>
  <c r="BO492" i="33"/>
  <c r="AE492" i="33"/>
  <c r="BR492" i="33" s="1"/>
  <c r="AA492" i="33"/>
  <c r="W492" i="33"/>
  <c r="S492" i="33"/>
  <c r="K492" i="33"/>
  <c r="BY491" i="33"/>
  <c r="BX491" i="33"/>
  <c r="BW491" i="33"/>
  <c r="BV491" i="33"/>
  <c r="BZ491" i="33" s="1"/>
  <c r="AA491" i="33"/>
  <c r="W491" i="33"/>
  <c r="S491" i="33"/>
  <c r="K491" i="33"/>
  <c r="BY490" i="33"/>
  <c r="BX490" i="33"/>
  <c r="BW490" i="33"/>
  <c r="BV490" i="33"/>
  <c r="BZ490" i="33" s="1"/>
  <c r="AA490" i="33"/>
  <c r="W490" i="33"/>
  <c r="S490" i="33"/>
  <c r="K490" i="33"/>
  <c r="BY489" i="33"/>
  <c r="BX489" i="33"/>
  <c r="BW489" i="33"/>
  <c r="BV489" i="33"/>
  <c r="BZ489" i="33" s="1"/>
  <c r="BR489" i="33"/>
  <c r="BQ489" i="33"/>
  <c r="BP489" i="33"/>
  <c r="BO489" i="33"/>
  <c r="BY488" i="33"/>
  <c r="BX488" i="33"/>
  <c r="BW488" i="33"/>
  <c r="BV488" i="33"/>
  <c r="BZ488" i="33" s="1"/>
  <c r="BQ488" i="33"/>
  <c r="BP488" i="33"/>
  <c r="BO488" i="33"/>
  <c r="AE488" i="33"/>
  <c r="BR488" i="33" s="1"/>
  <c r="AA488" i="33"/>
  <c r="W488" i="33"/>
  <c r="S488" i="33"/>
  <c r="K488" i="33"/>
  <c r="BY487" i="33"/>
  <c r="BX487" i="33"/>
  <c r="BW487" i="33"/>
  <c r="BV487" i="33"/>
  <c r="BZ487" i="33" s="1"/>
  <c r="AA487" i="33"/>
  <c r="W487" i="33"/>
  <c r="S487" i="33"/>
  <c r="K487" i="33"/>
  <c r="BY486" i="33"/>
  <c r="BX486" i="33"/>
  <c r="BW486" i="33"/>
  <c r="BV486" i="33"/>
  <c r="BZ486" i="33" s="1"/>
  <c r="BR486" i="33"/>
  <c r="BQ486" i="33"/>
  <c r="BP486" i="33"/>
  <c r="BO486" i="33"/>
  <c r="BY485" i="33"/>
  <c r="BX485" i="33"/>
  <c r="BW485" i="33"/>
  <c r="BV485" i="33"/>
  <c r="BZ485" i="33" s="1"/>
  <c r="BR485" i="33"/>
  <c r="BQ485" i="33"/>
  <c r="BP485" i="33"/>
  <c r="BO485" i="33"/>
  <c r="BY484" i="33"/>
  <c r="BX484" i="33"/>
  <c r="BW484" i="33"/>
  <c r="BV484" i="33"/>
  <c r="BZ484" i="33" s="1"/>
  <c r="BR484" i="33"/>
  <c r="BQ484" i="33"/>
  <c r="BP484" i="33"/>
  <c r="BO484" i="33"/>
  <c r="BY483" i="33"/>
  <c r="BX483" i="33"/>
  <c r="BW483" i="33"/>
  <c r="BV483" i="33"/>
  <c r="BZ483" i="33" s="1"/>
  <c r="AA483" i="33"/>
  <c r="W483" i="33"/>
  <c r="S483" i="33"/>
  <c r="K483" i="33"/>
  <c r="BY482" i="33"/>
  <c r="BX482" i="33"/>
  <c r="BW482" i="33"/>
  <c r="BV482" i="33"/>
  <c r="BZ482" i="33" s="1"/>
  <c r="BR482" i="33"/>
  <c r="BQ482" i="33"/>
  <c r="BP482" i="33"/>
  <c r="BO482" i="33"/>
  <c r="BY481" i="33"/>
  <c r="BX481" i="33"/>
  <c r="BW481" i="33"/>
  <c r="BV481" i="33"/>
  <c r="BZ481" i="33" s="1"/>
  <c r="BQ481" i="33"/>
  <c r="BP481" i="33"/>
  <c r="BO481" i="33"/>
  <c r="AE481" i="33"/>
  <c r="BR481" i="33" s="1"/>
  <c r="AA481" i="33"/>
  <c r="W481" i="33"/>
  <c r="S481" i="33"/>
  <c r="K481" i="33"/>
  <c r="BY480" i="33"/>
  <c r="BX480" i="33"/>
  <c r="BW480" i="33"/>
  <c r="BV480" i="33"/>
  <c r="BZ480" i="33" s="1"/>
  <c r="AA480" i="33"/>
  <c r="W480" i="33"/>
  <c r="S480" i="33"/>
  <c r="K480" i="33"/>
  <c r="BY478" i="33"/>
  <c r="BX478" i="33"/>
  <c r="BW478" i="33"/>
  <c r="BV478" i="33"/>
  <c r="BZ478" i="33" s="1"/>
  <c r="BO478" i="33"/>
  <c r="BY477" i="33"/>
  <c r="BX477" i="33"/>
  <c r="BW477" i="33"/>
  <c r="BV477" i="33"/>
  <c r="BZ477" i="33" s="1"/>
  <c r="AA477" i="33"/>
  <c r="W477" i="33"/>
  <c r="S477" i="33"/>
  <c r="K477" i="33"/>
  <c r="BY476" i="33"/>
  <c r="BX476" i="33"/>
  <c r="BW476" i="33"/>
  <c r="BV476" i="33"/>
  <c r="BZ476" i="33" s="1"/>
  <c r="AA476" i="33"/>
  <c r="W476" i="33"/>
  <c r="S476" i="33"/>
  <c r="K476" i="33"/>
  <c r="BY475" i="33"/>
  <c r="BX475" i="33"/>
  <c r="BW475" i="33"/>
  <c r="BV475" i="33"/>
  <c r="BZ475" i="33" s="1"/>
  <c r="BO475" i="33"/>
  <c r="AA475" i="33"/>
  <c r="W475" i="33"/>
  <c r="S475" i="33"/>
  <c r="K475" i="33"/>
  <c r="BY474" i="33"/>
  <c r="BX474" i="33"/>
  <c r="BW474" i="33"/>
  <c r="BV474" i="33"/>
  <c r="BZ474" i="33" s="1"/>
  <c r="BP474" i="33"/>
  <c r="AA474" i="33"/>
  <c r="W474" i="33"/>
  <c r="S474" i="33"/>
  <c r="K474" i="33"/>
  <c r="BY473" i="33"/>
  <c r="BX473" i="33"/>
  <c r="BW473" i="33"/>
  <c r="BV473" i="33"/>
  <c r="BZ473" i="33" s="1"/>
  <c r="BP473" i="33"/>
  <c r="AA473" i="33"/>
  <c r="W473" i="33"/>
  <c r="S473" i="33"/>
  <c r="K473" i="33"/>
  <c r="BY472" i="33"/>
  <c r="BX472" i="33"/>
  <c r="BW472" i="33"/>
  <c r="BV472" i="33"/>
  <c r="BZ472" i="33" s="1"/>
  <c r="BP472" i="33"/>
  <c r="AA472" i="33"/>
  <c r="W472" i="33"/>
  <c r="S472" i="33"/>
  <c r="K472" i="33"/>
  <c r="BY471" i="33"/>
  <c r="BX471" i="33"/>
  <c r="BW471" i="33"/>
  <c r="BV471" i="33"/>
  <c r="BZ471" i="33" s="1"/>
  <c r="BQ471" i="33"/>
  <c r="BP471" i="33"/>
  <c r="BO471" i="33"/>
  <c r="AE471" i="33"/>
  <c r="BR471" i="33" s="1"/>
  <c r="AA471" i="33"/>
  <c r="W471" i="33"/>
  <c r="S471" i="33"/>
  <c r="K471" i="33"/>
  <c r="BY470" i="33"/>
  <c r="BX470" i="33"/>
  <c r="BW470" i="33"/>
  <c r="BV470" i="33"/>
  <c r="BZ470" i="33" s="1"/>
  <c r="AA470" i="33"/>
  <c r="W470" i="33"/>
  <c r="S470" i="33"/>
  <c r="K470" i="33"/>
  <c r="BX469" i="33"/>
  <c r="BW469" i="33"/>
  <c r="BV469" i="33"/>
  <c r="BY469" i="33" s="1"/>
  <c r="BP470" i="33"/>
  <c r="AA469" i="33"/>
  <c r="W469" i="33"/>
  <c r="S469" i="33"/>
  <c r="K469" i="33"/>
  <c r="BY468" i="33"/>
  <c r="BX468" i="33"/>
  <c r="BW468" i="33"/>
  <c r="BV468" i="33"/>
  <c r="BZ468" i="33" s="1"/>
  <c r="BQ468" i="33"/>
  <c r="BP468" i="33"/>
  <c r="BO468" i="33"/>
  <c r="AE468" i="33"/>
  <c r="BR468" i="33" s="1"/>
  <c r="AA468" i="33"/>
  <c r="W468" i="33"/>
  <c r="S468" i="33"/>
  <c r="K468" i="33"/>
  <c r="BY467" i="33"/>
  <c r="BX467" i="33"/>
  <c r="BW467" i="33"/>
  <c r="BV467" i="33"/>
  <c r="BZ467" i="33" s="1"/>
  <c r="BR467" i="33"/>
  <c r="BQ467" i="33"/>
  <c r="BP467" i="33"/>
  <c r="BO467" i="33"/>
  <c r="BY466" i="33"/>
  <c r="BX466" i="33"/>
  <c r="BW466" i="33"/>
  <c r="BV466" i="33"/>
  <c r="BZ466" i="33" s="1"/>
  <c r="BR466" i="33"/>
  <c r="BQ466" i="33"/>
  <c r="BP466" i="33"/>
  <c r="BO466" i="33"/>
  <c r="BY465" i="33"/>
  <c r="BX465" i="33"/>
  <c r="BW465" i="33"/>
  <c r="BV465" i="33"/>
  <c r="BZ465" i="33" s="1"/>
  <c r="BR465" i="33"/>
  <c r="BQ465" i="33"/>
  <c r="BP465" i="33"/>
  <c r="BO465" i="33"/>
  <c r="BY464" i="33"/>
  <c r="BX464" i="33"/>
  <c r="BW464" i="33"/>
  <c r="BV464" i="33"/>
  <c r="BZ464" i="33" s="1"/>
  <c r="AA464" i="33"/>
  <c r="W464" i="33"/>
  <c r="S464" i="33"/>
  <c r="K464" i="33"/>
  <c r="BY462" i="33"/>
  <c r="BX462" i="33"/>
  <c r="BW462" i="33"/>
  <c r="BV462" i="33"/>
  <c r="BZ462" i="33" s="1"/>
  <c r="BP462" i="33"/>
  <c r="BY461" i="33"/>
  <c r="BX461" i="33"/>
  <c r="BW461" i="33"/>
  <c r="BV461" i="33"/>
  <c r="BZ461" i="33" s="1"/>
  <c r="AA461" i="33"/>
  <c r="W461" i="33"/>
  <c r="S461" i="33"/>
  <c r="K461" i="33"/>
  <c r="BY460" i="33"/>
  <c r="BX460" i="33"/>
  <c r="BW460" i="33"/>
  <c r="BV460" i="33"/>
  <c r="BZ460" i="33" s="1"/>
  <c r="BQ460" i="33"/>
  <c r="BP460" i="33"/>
  <c r="BO460" i="33"/>
  <c r="AE460" i="33"/>
  <c r="BR460" i="33" s="1"/>
  <c r="AA460" i="33"/>
  <c r="W460" i="33"/>
  <c r="S460" i="33"/>
  <c r="K460" i="33"/>
  <c r="BY459" i="33"/>
  <c r="BX459" i="33"/>
  <c r="BW459" i="33"/>
  <c r="BV459" i="33"/>
  <c r="BZ459" i="33" s="1"/>
  <c r="AA459" i="33"/>
  <c r="W459" i="33"/>
  <c r="S459" i="33"/>
  <c r="K459" i="33"/>
  <c r="BY458" i="33"/>
  <c r="BX458" i="33"/>
  <c r="BW458" i="33"/>
  <c r="BV458" i="33"/>
  <c r="BZ458" i="33" s="1"/>
  <c r="BP458" i="33"/>
  <c r="BY457" i="33"/>
  <c r="BX457" i="33"/>
  <c r="BW457" i="33"/>
  <c r="BV457" i="33"/>
  <c r="BZ457" i="33" s="1"/>
  <c r="AA457" i="33"/>
  <c r="W457" i="33"/>
  <c r="S457" i="33"/>
  <c r="K457" i="33"/>
  <c r="BY456" i="33"/>
  <c r="BX456" i="33"/>
  <c r="BW456" i="33"/>
  <c r="BV456" i="33"/>
  <c r="BZ456" i="33" s="1"/>
  <c r="BQ456" i="33"/>
  <c r="BP456" i="33"/>
  <c r="BO456" i="33"/>
  <c r="AE456" i="33"/>
  <c r="BR456" i="33" s="1"/>
  <c r="AA456" i="33"/>
  <c r="W456" i="33"/>
  <c r="S456" i="33"/>
  <c r="K456" i="33"/>
  <c r="BY455" i="33"/>
  <c r="BX455" i="33"/>
  <c r="BW455" i="33"/>
  <c r="BV455" i="33"/>
  <c r="BZ455" i="33" s="1"/>
  <c r="AA455" i="33"/>
  <c r="W455" i="33"/>
  <c r="S455" i="33"/>
  <c r="K455" i="33"/>
  <c r="BY454" i="33"/>
  <c r="BX454" i="33"/>
  <c r="BW454" i="33"/>
  <c r="BV454" i="33"/>
  <c r="BZ454" i="33" s="1"/>
  <c r="AA454" i="33"/>
  <c r="W454" i="33"/>
  <c r="S454" i="33"/>
  <c r="K454" i="33"/>
  <c r="BY453" i="33"/>
  <c r="BX453" i="33"/>
  <c r="BW453" i="33"/>
  <c r="BV453" i="33"/>
  <c r="BZ453" i="33" s="1"/>
  <c r="AA453" i="33"/>
  <c r="W453" i="33"/>
  <c r="S453" i="33"/>
  <c r="K453" i="33"/>
  <c r="BY452" i="33"/>
  <c r="BX452" i="33"/>
  <c r="BW452" i="33"/>
  <c r="BV452" i="33"/>
  <c r="BZ452" i="33" s="1"/>
  <c r="AA452" i="33"/>
  <c r="W452" i="33"/>
  <c r="S452" i="33"/>
  <c r="K452" i="33"/>
  <c r="BY451" i="33"/>
  <c r="BX451" i="33"/>
  <c r="BW451" i="33"/>
  <c r="BV451" i="33"/>
  <c r="BZ451" i="33" s="1"/>
  <c r="BQ451" i="33"/>
  <c r="BP451" i="33"/>
  <c r="BO451" i="33"/>
  <c r="AE451" i="33"/>
  <c r="BR451" i="33" s="1"/>
  <c r="AA451" i="33"/>
  <c r="W451" i="33"/>
  <c r="S451" i="33"/>
  <c r="K451" i="33"/>
  <c r="BY450" i="33"/>
  <c r="BX450" i="33"/>
  <c r="BW450" i="33"/>
  <c r="BV450" i="33"/>
  <c r="BZ450" i="33" s="1"/>
  <c r="BY449" i="33"/>
  <c r="BX449" i="33"/>
  <c r="BW449" i="33"/>
  <c r="BV449" i="33"/>
  <c r="BZ449" i="33" s="1"/>
  <c r="BP449" i="33"/>
  <c r="BO449" i="33"/>
  <c r="BY448" i="33"/>
  <c r="BX448" i="33"/>
  <c r="BW448" i="33"/>
  <c r="BV448" i="33"/>
  <c r="BZ448" i="33" s="1"/>
  <c r="BR448" i="33"/>
  <c r="BQ448" i="33"/>
  <c r="BP448" i="33"/>
  <c r="BO448" i="33"/>
  <c r="BY446" i="33"/>
  <c r="BX446" i="33"/>
  <c r="BW446" i="33"/>
  <c r="BV446" i="33"/>
  <c r="BZ446" i="33" s="1"/>
  <c r="BY447" i="33"/>
  <c r="BX447" i="33"/>
  <c r="BW447" i="33"/>
  <c r="BV447" i="33"/>
  <c r="BZ447" i="33" s="1"/>
  <c r="AA446" i="33"/>
  <c r="W446" i="33"/>
  <c r="S446" i="33"/>
  <c r="K446" i="33"/>
  <c r="BY445" i="33"/>
  <c r="BX445" i="33"/>
  <c r="BW445" i="33"/>
  <c r="BV445" i="33"/>
  <c r="BZ445" i="33" s="1"/>
  <c r="BP445" i="33"/>
  <c r="BY444" i="33"/>
  <c r="BX444" i="33"/>
  <c r="BW444" i="33"/>
  <c r="BV444" i="33"/>
  <c r="BZ444" i="33" s="1"/>
  <c r="BP444" i="33"/>
  <c r="AA444" i="33"/>
  <c r="W444" i="33"/>
  <c r="S444" i="33"/>
  <c r="K444" i="33"/>
  <c r="BY443" i="33"/>
  <c r="BX443" i="33"/>
  <c r="BW443" i="33"/>
  <c r="BV443" i="33"/>
  <c r="BZ443" i="33" s="1"/>
  <c r="BQ443" i="33"/>
  <c r="BP443" i="33"/>
  <c r="BO443" i="33"/>
  <c r="AE443" i="33"/>
  <c r="BR443" i="33" s="1"/>
  <c r="AA443" i="33"/>
  <c r="W443" i="33"/>
  <c r="S443" i="33"/>
  <c r="K443" i="33"/>
  <c r="BY442" i="33"/>
  <c r="BX442" i="33"/>
  <c r="BW442" i="33"/>
  <c r="BV442" i="33"/>
  <c r="BZ442" i="33" s="1"/>
  <c r="AA442" i="33"/>
  <c r="W442" i="33"/>
  <c r="S442" i="33"/>
  <c r="K442" i="33"/>
  <c r="BY441" i="33"/>
  <c r="BX441" i="33"/>
  <c r="BW441" i="33"/>
  <c r="BV441" i="33"/>
  <c r="BZ441" i="33" s="1"/>
  <c r="BP441" i="33"/>
  <c r="AA441" i="33"/>
  <c r="W441" i="33"/>
  <c r="S441" i="33"/>
  <c r="K441" i="33"/>
  <c r="BY440" i="33"/>
  <c r="BX440" i="33"/>
  <c r="BW440" i="33"/>
  <c r="BV440" i="33"/>
  <c r="BZ440" i="33" s="1"/>
  <c r="AA440" i="33"/>
  <c r="W440" i="33"/>
  <c r="S440" i="33"/>
  <c r="K440" i="33"/>
  <c r="BY439" i="33"/>
  <c r="BX439" i="33"/>
  <c r="BW439" i="33"/>
  <c r="BV439" i="33"/>
  <c r="BZ439" i="33" s="1"/>
  <c r="BP439" i="33"/>
  <c r="AA439" i="33"/>
  <c r="W439" i="33"/>
  <c r="S439" i="33"/>
  <c r="K439" i="33"/>
  <c r="BY437" i="33"/>
  <c r="BX437" i="33"/>
  <c r="BW437" i="33"/>
  <c r="BV437" i="33"/>
  <c r="BZ437" i="33" s="1"/>
  <c r="BP437" i="33"/>
  <c r="BO437" i="33"/>
  <c r="BY436" i="33"/>
  <c r="BX436" i="33"/>
  <c r="BW436" i="33"/>
  <c r="BV436" i="33"/>
  <c r="BZ436" i="33" s="1"/>
  <c r="AA436" i="33"/>
  <c r="W436" i="33"/>
  <c r="S436" i="33"/>
  <c r="K436" i="33"/>
  <c r="BY435" i="33"/>
  <c r="BX435" i="33"/>
  <c r="BW435" i="33"/>
  <c r="BV435" i="33"/>
  <c r="BZ435" i="33" s="1"/>
  <c r="BP435" i="33"/>
  <c r="AA435" i="33"/>
  <c r="W435" i="33"/>
  <c r="S435" i="33"/>
  <c r="K435" i="33"/>
  <c r="BY434" i="33"/>
  <c r="BX434" i="33"/>
  <c r="BW434" i="33"/>
  <c r="BV434" i="33"/>
  <c r="BZ434" i="33" s="1"/>
  <c r="AA434" i="33"/>
  <c r="W434" i="33"/>
  <c r="S434" i="33"/>
  <c r="K434" i="33"/>
  <c r="BY433" i="33"/>
  <c r="BX433" i="33"/>
  <c r="BW433" i="33"/>
  <c r="BV433" i="33"/>
  <c r="BZ433" i="33" s="1"/>
  <c r="BP433" i="33"/>
  <c r="AA433" i="33"/>
  <c r="W433" i="33"/>
  <c r="S433" i="33"/>
  <c r="K433" i="33"/>
  <c r="BY432" i="33"/>
  <c r="BX432" i="33"/>
  <c r="BW432" i="33"/>
  <c r="BV432" i="33"/>
  <c r="BZ432" i="33" s="1"/>
  <c r="AA432" i="33"/>
  <c r="W432" i="33"/>
  <c r="S432" i="33"/>
  <c r="K432" i="33"/>
  <c r="BY431" i="33"/>
  <c r="BX431" i="33"/>
  <c r="BW431" i="33"/>
  <c r="BV431" i="33"/>
  <c r="BZ431" i="33" s="1"/>
  <c r="AA431" i="33"/>
  <c r="W431" i="33"/>
  <c r="S431" i="33"/>
  <c r="K431" i="33"/>
  <c r="BY430" i="33"/>
  <c r="BX430" i="33"/>
  <c r="BW430" i="33"/>
  <c r="BV430" i="33"/>
  <c r="BZ430" i="33" s="1"/>
  <c r="BR430" i="33"/>
  <c r="BQ430" i="33"/>
  <c r="BP430" i="33"/>
  <c r="BO430" i="33"/>
  <c r="BY429" i="33"/>
  <c r="BX429" i="33"/>
  <c r="BW429" i="33"/>
  <c r="BV429" i="33"/>
  <c r="BZ429" i="33" s="1"/>
  <c r="AA429" i="33"/>
  <c r="W429" i="33"/>
  <c r="S429" i="33"/>
  <c r="K429" i="33"/>
  <c r="BY428" i="33"/>
  <c r="BX428" i="33"/>
  <c r="BW428" i="33"/>
  <c r="BV428" i="33"/>
  <c r="BZ428" i="33" s="1"/>
  <c r="BO428" i="33"/>
  <c r="AA428" i="33"/>
  <c r="W428" i="33"/>
  <c r="S428" i="33"/>
  <c r="K428" i="33"/>
  <c r="BY427" i="33"/>
  <c r="BX427" i="33"/>
  <c r="BW427" i="33"/>
  <c r="BV427" i="33"/>
  <c r="BZ427" i="33" s="1"/>
  <c r="AA427" i="33"/>
  <c r="W427" i="33"/>
  <c r="S427" i="33"/>
  <c r="K427" i="33"/>
  <c r="BY425" i="33"/>
  <c r="BX425" i="33"/>
  <c r="BW425" i="33"/>
  <c r="BV425" i="33"/>
  <c r="BZ425" i="33" s="1"/>
  <c r="BP425" i="33"/>
  <c r="BY424" i="33"/>
  <c r="BX424" i="33"/>
  <c r="BW424" i="33"/>
  <c r="BV424" i="33"/>
  <c r="BZ424" i="33" s="1"/>
  <c r="AA424" i="33"/>
  <c r="W424" i="33"/>
  <c r="S424" i="33"/>
  <c r="K424" i="33"/>
  <c r="BY422" i="33"/>
  <c r="BX422" i="33"/>
  <c r="BW422" i="33"/>
  <c r="BV422" i="33"/>
  <c r="BZ422" i="33" s="1"/>
  <c r="BP422" i="33"/>
  <c r="BY421" i="33"/>
  <c r="BX421" i="33"/>
  <c r="BW421" i="33"/>
  <c r="BV421" i="33"/>
  <c r="BZ421" i="33" s="1"/>
  <c r="AA421" i="33"/>
  <c r="W421" i="33"/>
  <c r="S421" i="33"/>
  <c r="K421" i="33"/>
  <c r="BY419" i="33"/>
  <c r="BX419" i="33"/>
  <c r="BW419" i="33"/>
  <c r="BV419" i="33"/>
  <c r="BZ419" i="33" s="1"/>
  <c r="BR419" i="33"/>
  <c r="BQ419" i="33"/>
  <c r="BP419" i="33"/>
  <c r="BO419" i="33"/>
  <c r="BY418" i="33"/>
  <c r="BX418" i="33"/>
  <c r="BW418" i="33"/>
  <c r="BV418" i="33"/>
  <c r="BZ418" i="33" s="1"/>
  <c r="AA418" i="33"/>
  <c r="W418" i="33"/>
  <c r="S418" i="33"/>
  <c r="K418" i="33"/>
  <c r="BY417" i="33"/>
  <c r="BX417" i="33"/>
  <c r="BW417" i="33"/>
  <c r="BV417" i="33"/>
  <c r="BZ417" i="33" s="1"/>
  <c r="BP417" i="33"/>
  <c r="AA417" i="33"/>
  <c r="W417" i="33"/>
  <c r="S417" i="33"/>
  <c r="K417" i="33"/>
  <c r="BY416" i="33"/>
  <c r="BX416" i="33"/>
  <c r="BW416" i="33"/>
  <c r="BV416" i="33"/>
  <c r="BZ416" i="33" s="1"/>
  <c r="BP416" i="33"/>
  <c r="AA416" i="33"/>
  <c r="W416" i="33"/>
  <c r="S416" i="33"/>
  <c r="K416" i="33"/>
  <c r="BY415" i="33"/>
  <c r="BX415" i="33"/>
  <c r="BW415" i="33"/>
  <c r="BV415" i="33"/>
  <c r="BZ415" i="33" s="1"/>
  <c r="BO415" i="33"/>
  <c r="AA415" i="33"/>
  <c r="W415" i="33"/>
  <c r="S415" i="33"/>
  <c r="K415" i="33"/>
  <c r="BY414" i="33"/>
  <c r="BX414" i="33"/>
  <c r="BW414" i="33"/>
  <c r="BV414" i="33"/>
  <c r="BZ414" i="33" s="1"/>
  <c r="BP414" i="33"/>
  <c r="AA414" i="33"/>
  <c r="W414" i="33"/>
  <c r="S414" i="33"/>
  <c r="K414" i="33"/>
  <c r="BY413" i="33"/>
  <c r="BX413" i="33"/>
  <c r="BW413" i="33"/>
  <c r="BV413" i="33"/>
  <c r="BZ413" i="33" s="1"/>
  <c r="AA413" i="33"/>
  <c r="W413" i="33"/>
  <c r="S413" i="33"/>
  <c r="K413" i="33"/>
  <c r="BY412" i="33"/>
  <c r="BX412" i="33"/>
  <c r="BW412" i="33"/>
  <c r="BV412" i="33"/>
  <c r="BZ412" i="33" s="1"/>
  <c r="BP412" i="33"/>
  <c r="AA412" i="33"/>
  <c r="W412" i="33"/>
  <c r="S412" i="33"/>
  <c r="K412" i="33"/>
  <c r="BY411" i="33"/>
  <c r="BX411" i="33"/>
  <c r="BW411" i="33"/>
  <c r="BV411" i="33"/>
  <c r="BZ411" i="33" s="1"/>
  <c r="BP411" i="33"/>
  <c r="AA411" i="33"/>
  <c r="W411" i="33"/>
  <c r="S411" i="33"/>
  <c r="K411" i="33"/>
  <c r="BY409" i="33"/>
  <c r="BX409" i="33"/>
  <c r="BW409" i="33"/>
  <c r="BV409" i="33"/>
  <c r="BZ409" i="33" s="1"/>
  <c r="BP409" i="33"/>
  <c r="BO409" i="33"/>
  <c r="BY408" i="33"/>
  <c r="BX408" i="33"/>
  <c r="BW408" i="33"/>
  <c r="BV408" i="33"/>
  <c r="BZ408" i="33" s="1"/>
  <c r="BP408" i="33"/>
  <c r="AA408" i="33"/>
  <c r="W408" i="33"/>
  <c r="S408" i="33"/>
  <c r="K408" i="33"/>
  <c r="BY407" i="33"/>
  <c r="BX407" i="33"/>
  <c r="BW407" i="33"/>
  <c r="BV407" i="33"/>
  <c r="BZ407" i="33" s="1"/>
  <c r="AA407" i="33"/>
  <c r="W407" i="33"/>
  <c r="S407" i="33"/>
  <c r="K407" i="33"/>
  <c r="BY406" i="33"/>
  <c r="BX406" i="33"/>
  <c r="BW406" i="33"/>
  <c r="BV406" i="33"/>
  <c r="BZ406" i="33" s="1"/>
  <c r="BP406" i="33"/>
  <c r="AA406" i="33"/>
  <c r="W406" i="33"/>
  <c r="S406" i="33"/>
  <c r="K406" i="33"/>
  <c r="BY405" i="33"/>
  <c r="BX405" i="33"/>
  <c r="BW405" i="33"/>
  <c r="BV405" i="33"/>
  <c r="BZ405" i="33" s="1"/>
  <c r="BO405" i="33"/>
  <c r="AA405" i="33"/>
  <c r="W405" i="33"/>
  <c r="S405" i="33"/>
  <c r="K405" i="33"/>
  <c r="BY404" i="33"/>
  <c r="BX404" i="33"/>
  <c r="BW404" i="33"/>
  <c r="BV404" i="33"/>
  <c r="BZ404" i="33" s="1"/>
  <c r="BR404" i="33"/>
  <c r="BQ404" i="33"/>
  <c r="BP404" i="33"/>
  <c r="BO404" i="33"/>
  <c r="BY403" i="33"/>
  <c r="BX403" i="33"/>
  <c r="BW403" i="33"/>
  <c r="BV403" i="33"/>
  <c r="BZ403" i="33" s="1"/>
  <c r="BP403" i="33"/>
  <c r="AA403" i="33"/>
  <c r="W403" i="33"/>
  <c r="S403" i="33"/>
  <c r="K403" i="33"/>
  <c r="BY402" i="33"/>
  <c r="BX402" i="33"/>
  <c r="BW402" i="33"/>
  <c r="BV402" i="33"/>
  <c r="BZ402" i="33" s="1"/>
  <c r="BR402" i="33"/>
  <c r="BQ402" i="33"/>
  <c r="BP402" i="33"/>
  <c r="BO402" i="33"/>
  <c r="BY401" i="33"/>
  <c r="BX401" i="33"/>
  <c r="BW401" i="33"/>
  <c r="BV401" i="33"/>
  <c r="BZ401" i="33" s="1"/>
  <c r="BO401" i="33"/>
  <c r="AA401" i="33"/>
  <c r="W401" i="33"/>
  <c r="S401" i="33"/>
  <c r="K401" i="33"/>
  <c r="BY400" i="33"/>
  <c r="BX400" i="33"/>
  <c r="BW400" i="33"/>
  <c r="BV400" i="33"/>
  <c r="BZ400" i="33" s="1"/>
  <c r="AA400" i="33"/>
  <c r="W400" i="33"/>
  <c r="S400" i="33"/>
  <c r="K400" i="33"/>
  <c r="BY399" i="33"/>
  <c r="BX399" i="33"/>
  <c r="BW399" i="33"/>
  <c r="BV399" i="33"/>
  <c r="BZ399" i="33" s="1"/>
  <c r="BP399" i="33"/>
  <c r="AA399" i="33"/>
  <c r="W399" i="33"/>
  <c r="S399" i="33"/>
  <c r="K399" i="33"/>
  <c r="BY398" i="33"/>
  <c r="BX398" i="33"/>
  <c r="BW398" i="33"/>
  <c r="BV398" i="33"/>
  <c r="BZ398" i="33" s="1"/>
  <c r="BP398" i="33"/>
  <c r="AA398" i="33"/>
  <c r="W398" i="33"/>
  <c r="S398" i="33"/>
  <c r="K398" i="33"/>
  <c r="BY397" i="33"/>
  <c r="BX397" i="33"/>
  <c r="BW397" i="33"/>
  <c r="BV397" i="33"/>
  <c r="BZ397" i="33" s="1"/>
  <c r="BP397" i="33"/>
  <c r="AA397" i="33"/>
  <c r="W397" i="33"/>
  <c r="S397" i="33"/>
  <c r="K397" i="33"/>
  <c r="BY396" i="33"/>
  <c r="BX396" i="33"/>
  <c r="BW396" i="33"/>
  <c r="BV396" i="33"/>
  <c r="BZ396" i="33" s="1"/>
  <c r="BP396" i="33"/>
  <c r="AA396" i="33"/>
  <c r="W396" i="33"/>
  <c r="S396" i="33"/>
  <c r="K396" i="33"/>
  <c r="BY395" i="33"/>
  <c r="BX395" i="33"/>
  <c r="BW395" i="33"/>
  <c r="BV395" i="33"/>
  <c r="BZ395" i="33" s="1"/>
  <c r="AA395" i="33"/>
  <c r="W395" i="33"/>
  <c r="S395" i="33"/>
  <c r="K395" i="33"/>
  <c r="BY394" i="33"/>
  <c r="BX394" i="33"/>
  <c r="BW394" i="33"/>
  <c r="BV394" i="33"/>
  <c r="BZ394" i="33" s="1"/>
  <c r="BP394" i="33"/>
  <c r="AA394" i="33"/>
  <c r="W394" i="33"/>
  <c r="S394" i="33"/>
  <c r="K394" i="33"/>
  <c r="BY393" i="33"/>
  <c r="BX393" i="33"/>
  <c r="BW393" i="33"/>
  <c r="BV393" i="33"/>
  <c r="BZ393" i="33" s="1"/>
  <c r="AA393" i="33"/>
  <c r="W393" i="33"/>
  <c r="S393" i="33"/>
  <c r="K393" i="33"/>
  <c r="BY392" i="33"/>
  <c r="BX392" i="33"/>
  <c r="BW392" i="33"/>
  <c r="BV392" i="33"/>
  <c r="BZ392" i="33" s="1"/>
  <c r="AA392" i="33"/>
  <c r="W392" i="33"/>
  <c r="S392" i="33"/>
  <c r="K392" i="33"/>
  <c r="BY391" i="33"/>
  <c r="BX391" i="33"/>
  <c r="BW391" i="33"/>
  <c r="BV391" i="33"/>
  <c r="BZ391" i="33" s="1"/>
  <c r="BO391" i="33"/>
  <c r="AA391" i="33"/>
  <c r="W391" i="33"/>
  <c r="S391" i="33"/>
  <c r="K391" i="33"/>
  <c r="BY390" i="33"/>
  <c r="BX390" i="33"/>
  <c r="BW390" i="33"/>
  <c r="BV390" i="33"/>
  <c r="BZ390" i="33" s="1"/>
  <c r="BP390" i="33"/>
  <c r="AA390" i="33"/>
  <c r="W390" i="33"/>
  <c r="S390" i="33"/>
  <c r="K390" i="33"/>
  <c r="BY388" i="33"/>
  <c r="BX388" i="33"/>
  <c r="BW388" i="33"/>
  <c r="BV388" i="33"/>
  <c r="BZ388" i="33" s="1"/>
  <c r="BP388" i="33"/>
  <c r="BO388" i="33"/>
  <c r="BY387" i="33"/>
  <c r="BX387" i="33"/>
  <c r="BW387" i="33"/>
  <c r="BV387" i="33"/>
  <c r="BZ387" i="33" s="1"/>
  <c r="AA387" i="33"/>
  <c r="W387" i="33"/>
  <c r="S387" i="33"/>
  <c r="K387" i="33"/>
  <c r="BY386" i="33"/>
  <c r="BX386" i="33"/>
  <c r="BW386" i="33"/>
  <c r="BV386" i="33"/>
  <c r="BZ386" i="33" s="1"/>
  <c r="BP386" i="33"/>
  <c r="AA386" i="33"/>
  <c r="W386" i="33"/>
  <c r="S386" i="33"/>
  <c r="K386" i="33"/>
  <c r="BY385" i="33"/>
  <c r="BX385" i="33"/>
  <c r="BW385" i="33"/>
  <c r="BV385" i="33"/>
  <c r="BZ385" i="33" s="1"/>
  <c r="AA385" i="33"/>
  <c r="W385" i="33"/>
  <c r="S385" i="33"/>
  <c r="K385" i="33"/>
  <c r="BY383" i="33"/>
  <c r="BX383" i="33"/>
  <c r="BW383" i="33"/>
  <c r="BV383" i="33"/>
  <c r="BZ383" i="33" s="1"/>
  <c r="BP383" i="33"/>
  <c r="BY382" i="33"/>
  <c r="BX382" i="33"/>
  <c r="BW382" i="33"/>
  <c r="BV382" i="33"/>
  <c r="BZ382" i="33" s="1"/>
  <c r="AA382" i="33"/>
  <c r="W382" i="33"/>
  <c r="S382" i="33"/>
  <c r="K382" i="33"/>
  <c r="BY380" i="33"/>
  <c r="BX380" i="33"/>
  <c r="BW380" i="33"/>
  <c r="BV380" i="33"/>
  <c r="BZ380" i="33" s="1"/>
  <c r="BP380" i="33"/>
  <c r="BY379" i="33"/>
  <c r="BX379" i="33"/>
  <c r="BW379" i="33"/>
  <c r="BV379" i="33"/>
  <c r="BZ379" i="33" s="1"/>
  <c r="AA379" i="33"/>
  <c r="W379" i="33"/>
  <c r="S379" i="33"/>
  <c r="K379" i="33"/>
  <c r="BY378" i="33"/>
  <c r="BX378" i="33"/>
  <c r="BW378" i="33"/>
  <c r="BV378" i="33"/>
  <c r="BZ378" i="33" s="1"/>
  <c r="AA378" i="33"/>
  <c r="W378" i="33"/>
  <c r="S378" i="33"/>
  <c r="K378" i="33"/>
  <c r="BY377" i="33"/>
  <c r="BX377" i="33"/>
  <c r="BW377" i="33"/>
  <c r="BV377" i="33"/>
  <c r="BZ377" i="33" s="1"/>
  <c r="BP377" i="33"/>
  <c r="AA377" i="33"/>
  <c r="W377" i="33"/>
  <c r="S377" i="33"/>
  <c r="K377" i="33"/>
  <c r="BY375" i="33"/>
  <c r="BX375" i="33"/>
  <c r="BW375" i="33"/>
  <c r="BV375" i="33"/>
  <c r="BZ375" i="33" s="1"/>
  <c r="BP375" i="33"/>
  <c r="BO375" i="33"/>
  <c r="BY374" i="33"/>
  <c r="BX374" i="33"/>
  <c r="BW374" i="33"/>
  <c r="BV374" i="33"/>
  <c r="BZ374" i="33" s="1"/>
  <c r="BP374" i="33"/>
  <c r="AA374" i="33"/>
  <c r="W374" i="33"/>
  <c r="S374" i="33"/>
  <c r="K374" i="33"/>
  <c r="BY372" i="33"/>
  <c r="BX372" i="33"/>
  <c r="BW372" i="33"/>
  <c r="BV372" i="33"/>
  <c r="BZ372" i="33" s="1"/>
  <c r="BO372" i="33"/>
  <c r="BY371" i="33"/>
  <c r="BX371" i="33"/>
  <c r="BW371" i="33"/>
  <c r="BV371" i="33"/>
  <c r="BZ371" i="33" s="1"/>
  <c r="AA371" i="33"/>
  <c r="W371" i="33"/>
  <c r="S371" i="33"/>
  <c r="K371" i="33"/>
  <c r="BY369" i="33"/>
  <c r="BX369" i="33"/>
  <c r="BW369" i="33"/>
  <c r="BV369" i="33"/>
  <c r="BZ369" i="33" s="1"/>
  <c r="BP369" i="33"/>
  <c r="BY368" i="33"/>
  <c r="BX368" i="33"/>
  <c r="BW368" i="33"/>
  <c r="BV368" i="33"/>
  <c r="BZ368" i="33" s="1"/>
  <c r="AA368" i="33"/>
  <c r="W368" i="33"/>
  <c r="S368" i="33"/>
  <c r="K368" i="33"/>
  <c r="BY367" i="33"/>
  <c r="BX367" i="33"/>
  <c r="BW367" i="33"/>
  <c r="BV367" i="33"/>
  <c r="BZ367" i="33" s="1"/>
  <c r="AA367" i="33"/>
  <c r="W367" i="33"/>
  <c r="S367" i="33"/>
  <c r="K367" i="33"/>
  <c r="BY366" i="33"/>
  <c r="BX366" i="33"/>
  <c r="BW366" i="33"/>
  <c r="BV366" i="33"/>
  <c r="BZ366" i="33" s="1"/>
  <c r="BP366" i="33"/>
  <c r="AA366" i="33"/>
  <c r="W366" i="33"/>
  <c r="S366" i="33"/>
  <c r="K366" i="33"/>
  <c r="BY365" i="33"/>
  <c r="BX365" i="33"/>
  <c r="BW365" i="33"/>
  <c r="BV365" i="33"/>
  <c r="BZ365" i="33" s="1"/>
  <c r="AA365" i="33"/>
  <c r="W365" i="33"/>
  <c r="S365" i="33"/>
  <c r="K365" i="33"/>
  <c r="BY364" i="33"/>
  <c r="BX364" i="33"/>
  <c r="BW364" i="33"/>
  <c r="BV364" i="33"/>
  <c r="BZ364" i="33" s="1"/>
  <c r="BP364" i="33"/>
  <c r="AA364" i="33"/>
  <c r="W364" i="33"/>
  <c r="S364" i="33"/>
  <c r="K364" i="33"/>
  <c r="BY363" i="33"/>
  <c r="BX363" i="33"/>
  <c r="BW363" i="33"/>
  <c r="BV363" i="33"/>
  <c r="BZ363" i="33" s="1"/>
  <c r="BO363" i="33"/>
  <c r="AA363" i="33"/>
  <c r="W363" i="33"/>
  <c r="S363" i="33"/>
  <c r="K363" i="33"/>
  <c r="BY362" i="33"/>
  <c r="BX362" i="33"/>
  <c r="BW362" i="33"/>
  <c r="BV362" i="33"/>
  <c r="BZ362" i="33" s="1"/>
  <c r="BR362" i="33"/>
  <c r="BQ362" i="33"/>
  <c r="BP362" i="33"/>
  <c r="BO362" i="33"/>
  <c r="BY361" i="33"/>
  <c r="BX361" i="33"/>
  <c r="BW361" i="33"/>
  <c r="BV361" i="33"/>
  <c r="BZ361" i="33" s="1"/>
  <c r="AA361" i="33"/>
  <c r="W361" i="33"/>
  <c r="S361" i="33"/>
  <c r="K361" i="33"/>
  <c r="BY360" i="33"/>
  <c r="BX360" i="33"/>
  <c r="BW360" i="33"/>
  <c r="BV360" i="33"/>
  <c r="BZ360" i="33" s="1"/>
  <c r="BR360" i="33"/>
  <c r="BQ360" i="33"/>
  <c r="BP360" i="33"/>
  <c r="BO360" i="33"/>
  <c r="BY359" i="33"/>
  <c r="BX359" i="33"/>
  <c r="BW359" i="33"/>
  <c r="BV359" i="33"/>
  <c r="BZ359" i="33" s="1"/>
  <c r="BR359" i="33"/>
  <c r="BQ359" i="33"/>
  <c r="BP359" i="33"/>
  <c r="BO359" i="33"/>
  <c r="BY358" i="33"/>
  <c r="BX358" i="33"/>
  <c r="BW358" i="33"/>
  <c r="BV358" i="33"/>
  <c r="BZ358" i="33" s="1"/>
  <c r="AA358" i="33"/>
  <c r="W358" i="33"/>
  <c r="S358" i="33"/>
  <c r="K358" i="33"/>
  <c r="BY357" i="33"/>
  <c r="BX357" i="33"/>
  <c r="BW357" i="33"/>
  <c r="BV357" i="33"/>
  <c r="BZ357" i="33" s="1"/>
  <c r="BQ357" i="33"/>
  <c r="BP357" i="33"/>
  <c r="BO357" i="33"/>
  <c r="AE357" i="33"/>
  <c r="BR357" i="33" s="1"/>
  <c r="AA357" i="33"/>
  <c r="W357" i="33"/>
  <c r="S357" i="33"/>
  <c r="K357" i="33"/>
  <c r="BY356" i="33"/>
  <c r="BX356" i="33"/>
  <c r="BW356" i="33"/>
  <c r="BV356" i="33"/>
  <c r="BZ356" i="33" s="1"/>
  <c r="BR356" i="33"/>
  <c r="BQ356" i="33"/>
  <c r="BP356" i="33"/>
  <c r="BO356" i="33"/>
  <c r="BY355" i="33"/>
  <c r="BX355" i="33"/>
  <c r="BW355" i="33"/>
  <c r="BV355" i="33"/>
  <c r="BZ355" i="33" s="1"/>
  <c r="BR355" i="33"/>
  <c r="BQ355" i="33"/>
  <c r="BP355" i="33"/>
  <c r="BO355" i="33"/>
  <c r="BY354" i="33"/>
  <c r="BX354" i="33"/>
  <c r="BW354" i="33"/>
  <c r="BV354" i="33"/>
  <c r="BZ354" i="33" s="1"/>
  <c r="BR354" i="33"/>
  <c r="BQ354" i="33"/>
  <c r="BP354" i="33"/>
  <c r="BO354" i="33"/>
  <c r="BY353" i="33"/>
  <c r="BX353" i="33"/>
  <c r="BW353" i="33"/>
  <c r="BV353" i="33"/>
  <c r="BZ353" i="33" s="1"/>
  <c r="AA353" i="33"/>
  <c r="W353" i="33"/>
  <c r="S353" i="33"/>
  <c r="K353" i="33"/>
  <c r="BY351" i="33"/>
  <c r="BX351" i="33"/>
  <c r="BW351" i="33"/>
  <c r="BV351" i="33"/>
  <c r="BZ351" i="33" s="1"/>
  <c r="BO351" i="33"/>
  <c r="BY350" i="33"/>
  <c r="BX350" i="33"/>
  <c r="BW350" i="33"/>
  <c r="BV350" i="33"/>
  <c r="BZ350" i="33" s="1"/>
  <c r="BO350" i="33"/>
  <c r="AA350" i="33"/>
  <c r="W350" i="33"/>
  <c r="S350" i="33"/>
  <c r="K350" i="33"/>
  <c r="BY349" i="33"/>
  <c r="BX349" i="33"/>
  <c r="BW349" i="33"/>
  <c r="BV349" i="33"/>
  <c r="BZ349" i="33" s="1"/>
  <c r="BO349" i="33"/>
  <c r="AA349" i="33"/>
  <c r="W349" i="33"/>
  <c r="S349" i="33"/>
  <c r="K349" i="33"/>
  <c r="BY348" i="33"/>
  <c r="BX348" i="33"/>
  <c r="BW348" i="33"/>
  <c r="BV348" i="33"/>
  <c r="BZ348" i="33" s="1"/>
  <c r="BO348" i="33"/>
  <c r="AA348" i="33"/>
  <c r="W348" i="33"/>
  <c r="S348" i="33"/>
  <c r="K348" i="33"/>
  <c r="BY347" i="33"/>
  <c r="BX347" i="33"/>
  <c r="BW347" i="33"/>
  <c r="BV347" i="33"/>
  <c r="BZ347" i="33" s="1"/>
  <c r="BQ347" i="33"/>
  <c r="BP347" i="33"/>
  <c r="BO347" i="33"/>
  <c r="AE347" i="33"/>
  <c r="BR347" i="33" s="1"/>
  <c r="AA347" i="33"/>
  <c r="W347" i="33"/>
  <c r="S347" i="33"/>
  <c r="K347" i="33"/>
  <c r="BY346" i="33"/>
  <c r="BX346" i="33"/>
  <c r="BW346" i="33"/>
  <c r="BV346" i="33"/>
  <c r="BZ346" i="33" s="1"/>
  <c r="BR346" i="33"/>
  <c r="BQ346" i="33"/>
  <c r="BP346" i="33"/>
  <c r="BO346" i="33"/>
  <c r="BY345" i="33"/>
  <c r="BX345" i="33"/>
  <c r="BW345" i="33"/>
  <c r="BV345" i="33"/>
  <c r="BZ345" i="33" s="1"/>
  <c r="BR345" i="33"/>
  <c r="BQ345" i="33"/>
  <c r="BP345" i="33"/>
  <c r="BO345" i="33"/>
  <c r="BY344" i="33"/>
  <c r="BX344" i="33"/>
  <c r="BW344" i="33"/>
  <c r="BV344" i="33"/>
  <c r="BZ344" i="33" s="1"/>
  <c r="BR344" i="33"/>
  <c r="BQ344" i="33"/>
  <c r="BP344" i="33"/>
  <c r="BO344" i="33"/>
  <c r="BY343" i="33"/>
  <c r="BX343" i="33"/>
  <c r="BW343" i="33"/>
  <c r="BV343" i="33"/>
  <c r="BZ343" i="33" s="1"/>
  <c r="AA343" i="33"/>
  <c r="W343" i="33"/>
  <c r="S343" i="33"/>
  <c r="K343" i="33"/>
  <c r="BY342" i="33"/>
  <c r="BX342" i="33"/>
  <c r="BW342" i="33"/>
  <c r="BV342" i="33"/>
  <c r="BZ342" i="33" s="1"/>
  <c r="AA342" i="33"/>
  <c r="W342" i="33"/>
  <c r="S342" i="33"/>
  <c r="K342" i="33"/>
  <c r="BY341" i="33"/>
  <c r="BX341" i="33"/>
  <c r="BW341" i="33"/>
  <c r="BV341" i="33"/>
  <c r="BZ341" i="33" s="1"/>
  <c r="AA341" i="33"/>
  <c r="W341" i="33"/>
  <c r="S341" i="33"/>
  <c r="K341" i="33"/>
  <c r="BY340" i="33"/>
  <c r="BX340" i="33"/>
  <c r="BW340" i="33"/>
  <c r="BV340" i="33"/>
  <c r="BZ340" i="33" s="1"/>
  <c r="BR340" i="33"/>
  <c r="BQ340" i="33"/>
  <c r="BP340" i="33"/>
  <c r="BO340" i="33"/>
  <c r="BY339" i="33"/>
  <c r="BX339" i="33"/>
  <c r="BW339" i="33"/>
  <c r="BV339" i="33"/>
  <c r="BZ339" i="33" s="1"/>
  <c r="BO339" i="33"/>
  <c r="AA339" i="33"/>
  <c r="W339" i="33"/>
  <c r="S339" i="33"/>
  <c r="K339" i="33"/>
  <c r="BY338" i="33"/>
  <c r="BX338" i="33"/>
  <c r="BW338" i="33"/>
  <c r="BV338" i="33"/>
  <c r="BZ338" i="33" s="1"/>
  <c r="BO338" i="33"/>
  <c r="AA338" i="33"/>
  <c r="W338" i="33"/>
  <c r="S338" i="33"/>
  <c r="K338" i="33"/>
  <c r="BY337" i="33"/>
  <c r="BX337" i="33"/>
  <c r="BW337" i="33"/>
  <c r="BV337" i="33"/>
  <c r="BZ337" i="33" s="1"/>
  <c r="BQ337" i="33"/>
  <c r="BP337" i="33"/>
  <c r="BO337" i="33"/>
  <c r="AE337" i="33"/>
  <c r="BR337" i="33" s="1"/>
  <c r="AA337" i="33"/>
  <c r="W337" i="33"/>
  <c r="S337" i="33"/>
  <c r="K337" i="33"/>
  <c r="BY336" i="33"/>
  <c r="BX336" i="33"/>
  <c r="BW336" i="33"/>
  <c r="BV336" i="33"/>
  <c r="BZ336" i="33" s="1"/>
  <c r="BR336" i="33"/>
  <c r="BQ336" i="33"/>
  <c r="BP336" i="33"/>
  <c r="BO336" i="33"/>
  <c r="BY334" i="33"/>
  <c r="BX334" i="33"/>
  <c r="BW334" i="33"/>
  <c r="BV334" i="33"/>
  <c r="BZ334" i="33" s="1"/>
  <c r="BR334" i="33"/>
  <c r="BQ334" i="33"/>
  <c r="BP334" i="33"/>
  <c r="BO334" i="33"/>
  <c r="BY333" i="33"/>
  <c r="BX333" i="33"/>
  <c r="BW333" i="33"/>
  <c r="BV333" i="33"/>
  <c r="BZ333" i="33" s="1"/>
  <c r="BR333" i="33"/>
  <c r="BQ333" i="33"/>
  <c r="BP333" i="33"/>
  <c r="BO333" i="33"/>
  <c r="BY332" i="33"/>
  <c r="BX332" i="33"/>
  <c r="BW332" i="33"/>
  <c r="BV332" i="33"/>
  <c r="BZ332" i="33" s="1"/>
  <c r="AA332" i="33"/>
  <c r="W332" i="33"/>
  <c r="S332" i="33"/>
  <c r="K332" i="33"/>
  <c r="BY330" i="33"/>
  <c r="BX330" i="33"/>
  <c r="BW330" i="33"/>
  <c r="BV330" i="33"/>
  <c r="BZ330" i="33" s="1"/>
  <c r="BY329" i="33"/>
  <c r="BX329" i="33"/>
  <c r="BW329" i="33"/>
  <c r="BV329" i="33"/>
  <c r="BZ329" i="33" s="1"/>
  <c r="BP329" i="33"/>
  <c r="BY328" i="33"/>
  <c r="BX328" i="33"/>
  <c r="BW328" i="33"/>
  <c r="BV328" i="33"/>
  <c r="BZ328" i="33" s="1"/>
  <c r="BR328" i="33"/>
  <c r="BQ328" i="33"/>
  <c r="BP328" i="33"/>
  <c r="BO328" i="33"/>
  <c r="BY327" i="33"/>
  <c r="BX327" i="33"/>
  <c r="BW327" i="33"/>
  <c r="BV327" i="33"/>
  <c r="BZ327" i="33" s="1"/>
  <c r="AA327" i="33"/>
  <c r="W327" i="33"/>
  <c r="S327" i="33"/>
  <c r="K327" i="33"/>
  <c r="BY326" i="33"/>
  <c r="BX326" i="33"/>
  <c r="BW326" i="33"/>
  <c r="BV326" i="33"/>
  <c r="BZ326" i="33" s="1"/>
  <c r="BQ326" i="33"/>
  <c r="BP326" i="33"/>
  <c r="BO326" i="33"/>
  <c r="AE326" i="33"/>
  <c r="BR326" i="33" s="1"/>
  <c r="AA326" i="33"/>
  <c r="W326" i="33"/>
  <c r="S326" i="33"/>
  <c r="K326" i="33"/>
  <c r="BY325" i="33"/>
  <c r="BX325" i="33"/>
  <c r="BW325" i="33"/>
  <c r="BV325" i="33"/>
  <c r="BZ325" i="33" s="1"/>
  <c r="AA325" i="33"/>
  <c r="W325" i="33"/>
  <c r="S325" i="33"/>
  <c r="K325" i="33"/>
  <c r="BY323" i="33"/>
  <c r="BX323" i="33"/>
  <c r="BW323" i="33"/>
  <c r="BV323" i="33"/>
  <c r="BZ323" i="33" s="1"/>
  <c r="BP323" i="33"/>
  <c r="BO323" i="33"/>
  <c r="BY322" i="33"/>
  <c r="BX322" i="33"/>
  <c r="BW322" i="33"/>
  <c r="BV322" i="33"/>
  <c r="BZ322" i="33" s="1"/>
  <c r="AA322" i="33"/>
  <c r="W322" i="33"/>
  <c r="S322" i="33"/>
  <c r="K322" i="33"/>
  <c r="BY321" i="33"/>
  <c r="BX321" i="33"/>
  <c r="BW321" i="33"/>
  <c r="BV321" i="33"/>
  <c r="BZ321" i="33" s="1"/>
  <c r="AA321" i="33"/>
  <c r="W321" i="33"/>
  <c r="S321" i="33"/>
  <c r="K321" i="33"/>
  <c r="BY320" i="33"/>
  <c r="BX320" i="33"/>
  <c r="BW320" i="33"/>
  <c r="BV320" i="33"/>
  <c r="BZ320" i="33" s="1"/>
  <c r="AA320" i="33"/>
  <c r="W320" i="33"/>
  <c r="S320" i="33"/>
  <c r="K320" i="33"/>
  <c r="BY319" i="33"/>
  <c r="BX319" i="33"/>
  <c r="BW319" i="33"/>
  <c r="BV319" i="33"/>
  <c r="BZ319" i="33" s="1"/>
  <c r="BQ319" i="33"/>
  <c r="BP319" i="33"/>
  <c r="BO319" i="33"/>
  <c r="AE319" i="33"/>
  <c r="BR319" i="33" s="1"/>
  <c r="AA319" i="33"/>
  <c r="W319" i="33"/>
  <c r="S319" i="33"/>
  <c r="K319" i="33"/>
  <c r="BY318" i="33"/>
  <c r="BX318" i="33"/>
  <c r="BW318" i="33"/>
  <c r="BV318" i="33"/>
  <c r="BZ318" i="33" s="1"/>
  <c r="AA318" i="33"/>
  <c r="W318" i="33"/>
  <c r="S318" i="33"/>
  <c r="K318" i="33"/>
  <c r="BW316" i="33"/>
  <c r="BV316" i="33"/>
  <c r="BX316" i="33" s="1"/>
  <c r="BO316" i="33"/>
  <c r="BY315" i="33"/>
  <c r="BX315" i="33"/>
  <c r="BW315" i="33"/>
  <c r="BV315" i="33"/>
  <c r="BZ315" i="33" s="1"/>
  <c r="BP315" i="33"/>
  <c r="BO315" i="33"/>
  <c r="BY314" i="33"/>
  <c r="BX314" i="33"/>
  <c r="BW314" i="33"/>
  <c r="BV314" i="33"/>
  <c r="BZ314" i="33" s="1"/>
  <c r="BO314" i="33"/>
  <c r="AA314" i="33"/>
  <c r="W314" i="33"/>
  <c r="S314" i="33"/>
  <c r="K314" i="33"/>
  <c r="BY313" i="33"/>
  <c r="BX313" i="33"/>
  <c r="BW313" i="33"/>
  <c r="BV313" i="33"/>
  <c r="BZ313" i="33" s="1"/>
  <c r="BQ313" i="33"/>
  <c r="BP313" i="33"/>
  <c r="BO313" i="33"/>
  <c r="AE313" i="33"/>
  <c r="BR313" i="33" s="1"/>
  <c r="AA313" i="33"/>
  <c r="W313" i="33"/>
  <c r="S313" i="33"/>
  <c r="K313" i="33"/>
  <c r="BY312" i="33"/>
  <c r="BX312" i="33"/>
  <c r="BW312" i="33"/>
  <c r="BV312" i="33"/>
  <c r="BZ312" i="33" s="1"/>
  <c r="AA312" i="33"/>
  <c r="W312" i="33"/>
  <c r="S312" i="33"/>
  <c r="K312" i="33"/>
  <c r="BW311" i="33"/>
  <c r="BV311" i="33"/>
  <c r="BX311" i="33" s="1"/>
  <c r="BO311" i="33"/>
  <c r="AA311" i="33"/>
  <c r="W311" i="33"/>
  <c r="S311" i="33"/>
  <c r="K311" i="33"/>
  <c r="BY310" i="33"/>
  <c r="BX310" i="33"/>
  <c r="BW310" i="33"/>
  <c r="BV310" i="33"/>
  <c r="BZ310" i="33" s="1"/>
  <c r="BR310" i="33"/>
  <c r="BQ310" i="33"/>
  <c r="BP310" i="33"/>
  <c r="BO310" i="33"/>
  <c r="BY309" i="33"/>
  <c r="BX309" i="33"/>
  <c r="BW309" i="33"/>
  <c r="BV309" i="33"/>
  <c r="BZ309" i="33" s="1"/>
  <c r="BP309" i="33"/>
  <c r="BO309" i="33"/>
  <c r="BY308" i="33"/>
  <c r="BX308" i="33"/>
  <c r="BW308" i="33"/>
  <c r="BV308" i="33"/>
  <c r="BZ308" i="33" s="1"/>
  <c r="BP308" i="33"/>
  <c r="BW307" i="33"/>
  <c r="BV307" i="33"/>
  <c r="BY307" i="33" s="1"/>
  <c r="BO307" i="33"/>
  <c r="AA307" i="33"/>
  <c r="W307" i="33"/>
  <c r="S307" i="33"/>
  <c r="K307" i="33"/>
  <c r="BW306" i="33"/>
  <c r="BV306" i="33"/>
  <c r="BY306" i="33" s="1"/>
  <c r="BO306" i="33"/>
  <c r="AA306" i="33"/>
  <c r="W306" i="33"/>
  <c r="S306" i="33"/>
  <c r="K306" i="33"/>
  <c r="BY305" i="33"/>
  <c r="BX305" i="33"/>
  <c r="BW305" i="33"/>
  <c r="BV305" i="33"/>
  <c r="BZ305" i="33" s="1"/>
  <c r="BQ305" i="33"/>
  <c r="BP305" i="33"/>
  <c r="BO305" i="33"/>
  <c r="AE305" i="33"/>
  <c r="BR305" i="33" s="1"/>
  <c r="AA305" i="33"/>
  <c r="W305" i="33"/>
  <c r="S305" i="33"/>
  <c r="K305" i="33"/>
  <c r="BY304" i="33"/>
  <c r="BX304" i="33"/>
  <c r="BW304" i="33"/>
  <c r="BV304" i="33"/>
  <c r="BZ304" i="33" s="1"/>
  <c r="AA304" i="33"/>
  <c r="W304" i="33"/>
  <c r="S304" i="33"/>
  <c r="K304" i="33"/>
  <c r="BY303" i="33"/>
  <c r="BX303" i="33"/>
  <c r="BW303" i="33"/>
  <c r="BV303" i="33"/>
  <c r="BZ303" i="33" s="1"/>
  <c r="BO303" i="33"/>
  <c r="AA303" i="33"/>
  <c r="W303" i="33"/>
  <c r="S303" i="33"/>
  <c r="K303" i="33"/>
  <c r="BY302" i="33"/>
  <c r="BX302" i="33"/>
  <c r="BW302" i="33"/>
  <c r="BV302" i="33"/>
  <c r="BZ302" i="33" s="1"/>
  <c r="BR302" i="33"/>
  <c r="BQ302" i="33"/>
  <c r="BP302" i="33"/>
  <c r="BO302" i="33"/>
  <c r="BY301" i="33"/>
  <c r="BX301" i="33"/>
  <c r="BW301" i="33"/>
  <c r="BV301" i="33"/>
  <c r="BZ301" i="33" s="1"/>
  <c r="BR301" i="33"/>
  <c r="BQ301" i="33"/>
  <c r="BP301" i="33"/>
  <c r="BO301" i="33"/>
  <c r="BY299" i="33"/>
  <c r="BX299" i="33"/>
  <c r="BW299" i="33"/>
  <c r="BV299" i="33"/>
  <c r="BZ299" i="33" s="1"/>
  <c r="BX298" i="33"/>
  <c r="BW298" i="33"/>
  <c r="BV298" i="33"/>
  <c r="BY298" i="33" s="1"/>
  <c r="BP298" i="33"/>
  <c r="AA298" i="33"/>
  <c r="W298" i="33"/>
  <c r="S298" i="33"/>
  <c r="K298" i="33"/>
  <c r="BY297" i="33"/>
  <c r="BX297" i="33"/>
  <c r="BW297" i="33"/>
  <c r="BV297" i="33"/>
  <c r="BZ297" i="33" s="1"/>
  <c r="BQ297" i="33"/>
  <c r="BP297" i="33"/>
  <c r="BO297" i="33"/>
  <c r="AE297" i="33"/>
  <c r="BR297" i="33" s="1"/>
  <c r="AA297" i="33"/>
  <c r="W297" i="33"/>
  <c r="S297" i="33"/>
  <c r="K297" i="33"/>
  <c r="BY296" i="33"/>
  <c r="BX296" i="33"/>
  <c r="BW296" i="33"/>
  <c r="BV296" i="33"/>
  <c r="BZ296" i="33" s="1"/>
  <c r="AA296" i="33"/>
  <c r="W296" i="33"/>
  <c r="S296" i="33"/>
  <c r="K296" i="33"/>
  <c r="BY294" i="33"/>
  <c r="BX294" i="33"/>
  <c r="BW294" i="33"/>
  <c r="BV294" i="33"/>
  <c r="BZ294" i="33" s="1"/>
  <c r="BP294" i="33"/>
  <c r="BY293" i="33"/>
  <c r="BX293" i="33"/>
  <c r="BW293" i="33"/>
  <c r="BV293" i="33"/>
  <c r="BZ293" i="33" s="1"/>
  <c r="AA293" i="33"/>
  <c r="W293" i="33"/>
  <c r="S293" i="33"/>
  <c r="K293" i="33"/>
  <c r="BY292" i="33"/>
  <c r="BX292" i="33"/>
  <c r="BW292" i="33"/>
  <c r="BV292" i="33"/>
  <c r="BZ292" i="33" s="1"/>
  <c r="BQ292" i="33"/>
  <c r="BP292" i="33"/>
  <c r="BO292" i="33"/>
  <c r="AE292" i="33"/>
  <c r="BR292" i="33" s="1"/>
  <c r="AA292" i="33"/>
  <c r="W292" i="33"/>
  <c r="S292" i="33"/>
  <c r="K292" i="33"/>
  <c r="BY291" i="33"/>
  <c r="BX291" i="33"/>
  <c r="BW291" i="33"/>
  <c r="BV291" i="33"/>
  <c r="BZ291" i="33" s="1"/>
  <c r="AA291" i="33"/>
  <c r="W291" i="33"/>
  <c r="S291" i="33"/>
  <c r="K291" i="33"/>
  <c r="BY289" i="33"/>
  <c r="BX289" i="33"/>
  <c r="BW289" i="33"/>
  <c r="BV289" i="33"/>
  <c r="BZ289" i="33" s="1"/>
  <c r="BP289" i="33"/>
  <c r="BY288" i="33"/>
  <c r="BX288" i="33"/>
  <c r="BW288" i="33"/>
  <c r="BV288" i="33"/>
  <c r="BZ288" i="33" s="1"/>
  <c r="BP288" i="33"/>
  <c r="BO288" i="33"/>
  <c r="BY287" i="33"/>
  <c r="BX287" i="33"/>
  <c r="BW287" i="33"/>
  <c r="BV287" i="33"/>
  <c r="BZ287" i="33" s="1"/>
  <c r="AA287" i="33"/>
  <c r="W287" i="33"/>
  <c r="S287" i="33"/>
  <c r="K287" i="33"/>
  <c r="BY286" i="33"/>
  <c r="BX286" i="33"/>
  <c r="BW286" i="33"/>
  <c r="BV286" i="33"/>
  <c r="BZ286" i="33" s="1"/>
  <c r="BQ286" i="33"/>
  <c r="BP286" i="33"/>
  <c r="BO286" i="33"/>
  <c r="AE286" i="33"/>
  <c r="BR286" i="33" s="1"/>
  <c r="AA286" i="33"/>
  <c r="W286" i="33"/>
  <c r="S286" i="33"/>
  <c r="K286" i="33"/>
  <c r="BY285" i="33"/>
  <c r="BX285" i="33"/>
  <c r="BW285" i="33"/>
  <c r="BV285" i="33"/>
  <c r="BZ285" i="33" s="1"/>
  <c r="AA285" i="33"/>
  <c r="W285" i="33"/>
  <c r="S285" i="33"/>
  <c r="K285" i="33"/>
  <c r="BY283" i="33"/>
  <c r="BX283" i="33"/>
  <c r="BW283" i="33"/>
  <c r="BV283" i="33"/>
  <c r="BZ283" i="33" s="1"/>
  <c r="BR283" i="33"/>
  <c r="BQ283" i="33"/>
  <c r="BP283" i="33"/>
  <c r="BO283" i="33"/>
  <c r="BY282" i="33"/>
  <c r="BX282" i="33"/>
  <c r="BW282" i="33"/>
  <c r="BV282" i="33"/>
  <c r="BZ282" i="33" s="1"/>
  <c r="AA282" i="33"/>
  <c r="W282" i="33"/>
  <c r="S282" i="33"/>
  <c r="K282" i="33"/>
  <c r="BY281" i="33"/>
  <c r="BX281" i="33"/>
  <c r="BW281" i="33"/>
  <c r="BV281" i="33"/>
  <c r="BZ281" i="33" s="1"/>
  <c r="BQ281" i="33"/>
  <c r="BP281" i="33"/>
  <c r="BO281" i="33"/>
  <c r="AE281" i="33"/>
  <c r="BR281" i="33" s="1"/>
  <c r="AA281" i="33"/>
  <c r="W281" i="33"/>
  <c r="S281" i="33"/>
  <c r="K281" i="33"/>
  <c r="BY280" i="33"/>
  <c r="BX280" i="33"/>
  <c r="BW280" i="33"/>
  <c r="BV280" i="33"/>
  <c r="BZ280" i="33" s="1"/>
  <c r="AA280" i="33"/>
  <c r="W280" i="33"/>
  <c r="S280" i="33"/>
  <c r="K280" i="33"/>
  <c r="BY279" i="33"/>
  <c r="BX279" i="33"/>
  <c r="BW279" i="33"/>
  <c r="BV279" i="33"/>
  <c r="BZ279" i="33" s="1"/>
  <c r="BP279" i="33"/>
  <c r="BY278" i="33"/>
  <c r="BX278" i="33"/>
  <c r="BW278" i="33"/>
  <c r="BV278" i="33"/>
  <c r="BZ278" i="33" s="1"/>
  <c r="AA278" i="33"/>
  <c r="W278" i="33"/>
  <c r="S278" i="33"/>
  <c r="K278" i="33"/>
  <c r="BY277" i="33"/>
  <c r="BX277" i="33"/>
  <c r="BW277" i="33"/>
  <c r="BV277" i="33"/>
  <c r="BZ277" i="33" s="1"/>
  <c r="BQ277" i="33"/>
  <c r="BP277" i="33"/>
  <c r="BO277" i="33"/>
  <c r="AE277" i="33"/>
  <c r="BR277" i="33" s="1"/>
  <c r="AA277" i="33"/>
  <c r="W277" i="33"/>
  <c r="S277" i="33"/>
  <c r="K277" i="33"/>
  <c r="BY276" i="33"/>
  <c r="BX276" i="33"/>
  <c r="BW276" i="33"/>
  <c r="BV276" i="33"/>
  <c r="BZ276" i="33" s="1"/>
  <c r="AA276" i="33"/>
  <c r="W276" i="33"/>
  <c r="S276" i="33"/>
  <c r="K276" i="33"/>
  <c r="BY275" i="33"/>
  <c r="BX275" i="33"/>
  <c r="BW275" i="33"/>
  <c r="BV275" i="33"/>
  <c r="BZ275" i="33" s="1"/>
  <c r="AA275" i="33"/>
  <c r="W275" i="33"/>
  <c r="S275" i="33"/>
  <c r="K275" i="33"/>
  <c r="BY274" i="33"/>
  <c r="BX274" i="33"/>
  <c r="BW274" i="33"/>
  <c r="BV274" i="33"/>
  <c r="BZ274" i="33" s="1"/>
  <c r="BQ274" i="33"/>
  <c r="BP274" i="33"/>
  <c r="BO274" i="33"/>
  <c r="AE274" i="33"/>
  <c r="BR274" i="33" s="1"/>
  <c r="AA274" i="33"/>
  <c r="W274" i="33"/>
  <c r="S274" i="33"/>
  <c r="K274" i="33"/>
  <c r="BY273" i="33"/>
  <c r="BX273" i="33"/>
  <c r="BW273" i="33"/>
  <c r="BV273" i="33"/>
  <c r="BZ273" i="33" s="1"/>
  <c r="AA273" i="33"/>
  <c r="W273" i="33"/>
  <c r="S273" i="33"/>
  <c r="K273" i="33"/>
  <c r="BY271" i="33"/>
  <c r="BX271" i="33"/>
  <c r="BW271" i="33"/>
  <c r="BV271" i="33"/>
  <c r="BZ271" i="33" s="1"/>
  <c r="BP271" i="33"/>
  <c r="BY270" i="33"/>
  <c r="BX270" i="33"/>
  <c r="BW270" i="33"/>
  <c r="BV270" i="33"/>
  <c r="BZ270" i="33" s="1"/>
  <c r="BP270" i="33"/>
  <c r="BO270" i="33"/>
  <c r="BY269" i="33"/>
  <c r="BX269" i="33"/>
  <c r="BW269" i="33"/>
  <c r="BV269" i="33"/>
  <c r="BZ269" i="33" s="1"/>
  <c r="AA269" i="33"/>
  <c r="W269" i="33"/>
  <c r="S269" i="33"/>
  <c r="K269" i="33"/>
  <c r="BY268" i="33"/>
  <c r="BX268" i="33"/>
  <c r="BW268" i="33"/>
  <c r="BV268" i="33"/>
  <c r="BZ268" i="33" s="1"/>
  <c r="BQ268" i="33"/>
  <c r="BP268" i="33"/>
  <c r="BO268" i="33"/>
  <c r="AE268" i="33"/>
  <c r="BR268" i="33" s="1"/>
  <c r="AA268" i="33"/>
  <c r="W268" i="33"/>
  <c r="S268" i="33"/>
  <c r="K268" i="33"/>
  <c r="BY267" i="33"/>
  <c r="BX267" i="33"/>
  <c r="BW267" i="33"/>
  <c r="BV267" i="33"/>
  <c r="BZ267" i="33" s="1"/>
  <c r="BR267" i="33"/>
  <c r="BQ267" i="33"/>
  <c r="BP267" i="33"/>
  <c r="BO267" i="33"/>
  <c r="BY266" i="33"/>
  <c r="BX266" i="33"/>
  <c r="BW266" i="33"/>
  <c r="BV266" i="33"/>
  <c r="BZ266" i="33" s="1"/>
  <c r="BR266" i="33"/>
  <c r="BQ266" i="33"/>
  <c r="BP266" i="33"/>
  <c r="BO266" i="33"/>
  <c r="BY265" i="33"/>
  <c r="BX265" i="33"/>
  <c r="BW265" i="33"/>
  <c r="BV265" i="33"/>
  <c r="BZ265" i="33" s="1"/>
  <c r="BR265" i="33"/>
  <c r="BQ265" i="33"/>
  <c r="BP265" i="33"/>
  <c r="BO265" i="33"/>
  <c r="BY264" i="33"/>
  <c r="BX264" i="33"/>
  <c r="BW264" i="33"/>
  <c r="BV264" i="33"/>
  <c r="BZ264" i="33" s="1"/>
  <c r="BR264" i="33"/>
  <c r="BQ264" i="33"/>
  <c r="BP264" i="33"/>
  <c r="BO264" i="33"/>
  <c r="BY263" i="33"/>
  <c r="BX263" i="33"/>
  <c r="BW263" i="33"/>
  <c r="BV263" i="33"/>
  <c r="BZ263" i="33" s="1"/>
  <c r="BR263" i="33"/>
  <c r="BQ263" i="33"/>
  <c r="BP263" i="33"/>
  <c r="BO263" i="33"/>
  <c r="BY262" i="33"/>
  <c r="BX262" i="33"/>
  <c r="BW262" i="33"/>
  <c r="BV262" i="33"/>
  <c r="BZ262" i="33" s="1"/>
  <c r="BR262" i="33"/>
  <c r="BQ262" i="33"/>
  <c r="BP262" i="33"/>
  <c r="BO262" i="33"/>
  <c r="BY261" i="33"/>
  <c r="BX261" i="33"/>
  <c r="BW261" i="33"/>
  <c r="BV261" i="33"/>
  <c r="BZ261" i="33" s="1"/>
  <c r="BR261" i="33"/>
  <c r="BQ261" i="33"/>
  <c r="BP261" i="33"/>
  <c r="BO261" i="33"/>
  <c r="BY260" i="33"/>
  <c r="BX260" i="33"/>
  <c r="BW260" i="33"/>
  <c r="BV260" i="33"/>
  <c r="BZ260" i="33" s="1"/>
  <c r="AA260" i="33"/>
  <c r="W260" i="33"/>
  <c r="S260" i="33"/>
  <c r="K260" i="33"/>
  <c r="BY259" i="33"/>
  <c r="BX259" i="33"/>
  <c r="BW259" i="33"/>
  <c r="BV259" i="33"/>
  <c r="BZ259" i="33" s="1"/>
  <c r="BR259" i="33"/>
  <c r="BQ259" i="33"/>
  <c r="BP259" i="33"/>
  <c r="BO259" i="33"/>
  <c r="BY258" i="33"/>
  <c r="BX258" i="33"/>
  <c r="BW258" i="33"/>
  <c r="BV258" i="33"/>
  <c r="BZ258" i="33" s="1"/>
  <c r="BR258" i="33"/>
  <c r="BQ258" i="33"/>
  <c r="BP258" i="33"/>
  <c r="BO258" i="33"/>
  <c r="BY257" i="33"/>
  <c r="BX257" i="33"/>
  <c r="BW257" i="33"/>
  <c r="BV257" i="33"/>
  <c r="BZ257" i="33" s="1"/>
  <c r="AA257" i="33"/>
  <c r="W257" i="33"/>
  <c r="S257" i="33"/>
  <c r="K257" i="33"/>
  <c r="BY256" i="33"/>
  <c r="BX256" i="33"/>
  <c r="BW256" i="33"/>
  <c r="BV256" i="33"/>
  <c r="BZ256" i="33" s="1"/>
  <c r="BO256" i="33"/>
  <c r="AA256" i="33"/>
  <c r="W256" i="33"/>
  <c r="S256" i="33"/>
  <c r="K256" i="33"/>
  <c r="BY255" i="33"/>
  <c r="BX255" i="33"/>
  <c r="BW255" i="33"/>
  <c r="BV255" i="33"/>
  <c r="BZ255" i="33" s="1"/>
  <c r="AA255" i="33"/>
  <c r="W255" i="33"/>
  <c r="S255" i="33"/>
  <c r="K255" i="33"/>
  <c r="BY254" i="33"/>
  <c r="BX254" i="33"/>
  <c r="BW254" i="33"/>
  <c r="BV254" i="33"/>
  <c r="BZ254" i="33" s="1"/>
  <c r="AA254" i="33"/>
  <c r="W254" i="33"/>
  <c r="S254" i="33"/>
  <c r="K254" i="33"/>
  <c r="BY253" i="33"/>
  <c r="BX253" i="33"/>
  <c r="BW253" i="33"/>
  <c r="BV253" i="33"/>
  <c r="BZ253" i="33" s="1"/>
  <c r="BO253" i="33"/>
  <c r="AA253" i="33"/>
  <c r="W253" i="33"/>
  <c r="S253" i="33"/>
  <c r="K253" i="33"/>
  <c r="BY252" i="33"/>
  <c r="BX252" i="33"/>
  <c r="BW252" i="33"/>
  <c r="BV252" i="33"/>
  <c r="BZ252" i="33" s="1"/>
  <c r="BO252" i="33"/>
  <c r="AA252" i="33"/>
  <c r="W252" i="33"/>
  <c r="S252" i="33"/>
  <c r="K252" i="33"/>
  <c r="BY251" i="33"/>
  <c r="BX251" i="33"/>
  <c r="BW251" i="33"/>
  <c r="BV251" i="33"/>
  <c r="BZ251" i="33" s="1"/>
  <c r="AA251" i="33"/>
  <c r="W251" i="33"/>
  <c r="S251" i="33"/>
  <c r="K251" i="33"/>
  <c r="BY250" i="33"/>
  <c r="BX250" i="33"/>
  <c r="BW250" i="33"/>
  <c r="BV250" i="33"/>
  <c r="BZ250" i="33" s="1"/>
  <c r="AA250" i="33"/>
  <c r="W250" i="33"/>
  <c r="S250" i="33"/>
  <c r="K250" i="33"/>
  <c r="BY249" i="33"/>
  <c r="BX249" i="33"/>
  <c r="BW249" i="33"/>
  <c r="BV249" i="33"/>
  <c r="BZ249" i="33" s="1"/>
  <c r="BP249" i="33"/>
  <c r="AA249" i="33"/>
  <c r="W249" i="33"/>
  <c r="S249" i="33"/>
  <c r="K249" i="33"/>
  <c r="BY248" i="33"/>
  <c r="BX248" i="33"/>
  <c r="BW248" i="33"/>
  <c r="BV248" i="33"/>
  <c r="BZ248" i="33" s="1"/>
  <c r="AA248" i="33"/>
  <c r="W248" i="33"/>
  <c r="S248" i="33"/>
  <c r="K248" i="33"/>
  <c r="BY247" i="33"/>
  <c r="BX247" i="33"/>
  <c r="BW247" i="33"/>
  <c r="BV247" i="33"/>
  <c r="BZ247" i="33" s="1"/>
  <c r="BP247" i="33"/>
  <c r="AA247" i="33"/>
  <c r="W247" i="33"/>
  <c r="S247" i="33"/>
  <c r="K247" i="33"/>
  <c r="BY246" i="33"/>
  <c r="BX246" i="33"/>
  <c r="BW246" i="33"/>
  <c r="BV246" i="33"/>
  <c r="BZ246" i="33" s="1"/>
  <c r="AA246" i="33"/>
  <c r="W246" i="33"/>
  <c r="S246" i="33"/>
  <c r="K246" i="33"/>
  <c r="BY245" i="33"/>
  <c r="BX245" i="33"/>
  <c r="BW245" i="33"/>
  <c r="BV245" i="33"/>
  <c r="BZ245" i="33" s="1"/>
  <c r="AA245" i="33"/>
  <c r="W245" i="33"/>
  <c r="S245" i="33"/>
  <c r="K245" i="33"/>
  <c r="BY244" i="33"/>
  <c r="BX244" i="33"/>
  <c r="BW244" i="33"/>
  <c r="BV244" i="33"/>
  <c r="BZ244" i="33" s="1"/>
  <c r="BO244" i="33"/>
  <c r="AA244" i="33"/>
  <c r="W244" i="33"/>
  <c r="S244" i="33"/>
  <c r="K244" i="33"/>
  <c r="BY243" i="33"/>
  <c r="BX243" i="33"/>
  <c r="BW243" i="33"/>
  <c r="BV243" i="33"/>
  <c r="BZ243" i="33" s="1"/>
  <c r="BO243" i="33"/>
  <c r="AA243" i="33"/>
  <c r="W243" i="33"/>
  <c r="S243" i="33"/>
  <c r="K243" i="33"/>
  <c r="BY242" i="33"/>
  <c r="BX242" i="33"/>
  <c r="BW242" i="33"/>
  <c r="BV242" i="33"/>
  <c r="BZ242" i="33" s="1"/>
  <c r="BO242" i="33"/>
  <c r="AA242" i="33"/>
  <c r="W242" i="33"/>
  <c r="S242" i="33"/>
  <c r="K242" i="33"/>
  <c r="BY241" i="33"/>
  <c r="BX241" i="33"/>
  <c r="BW241" i="33"/>
  <c r="BV241" i="33"/>
  <c r="BZ241" i="33" s="1"/>
  <c r="BQ241" i="33"/>
  <c r="BP241" i="33"/>
  <c r="BO241" i="33"/>
  <c r="AE241" i="33"/>
  <c r="BR241" i="33" s="1"/>
  <c r="AA241" i="33"/>
  <c r="W241" i="33"/>
  <c r="S241" i="33"/>
  <c r="K241" i="33"/>
  <c r="BY240" i="33"/>
  <c r="BX240" i="33"/>
  <c r="BW240" i="33"/>
  <c r="BV240" i="33"/>
  <c r="BZ240" i="33" s="1"/>
  <c r="AA240" i="33"/>
  <c r="W240" i="33"/>
  <c r="S240" i="33"/>
  <c r="K240" i="33"/>
  <c r="BY238" i="33"/>
  <c r="BX238" i="33"/>
  <c r="BW238" i="33"/>
  <c r="BV238" i="33"/>
  <c r="BZ238" i="33" s="1"/>
  <c r="BP238" i="33"/>
  <c r="BV237" i="33"/>
  <c r="BY237" i="33" s="1"/>
  <c r="AA237" i="33"/>
  <c r="W237" i="33"/>
  <c r="S237" i="33"/>
  <c r="K237" i="33"/>
  <c r="BW236" i="33"/>
  <c r="BV236" i="33"/>
  <c r="BO236" i="33"/>
  <c r="AA236" i="33"/>
  <c r="W236" i="33"/>
  <c r="S236" i="33"/>
  <c r="K236" i="33"/>
  <c r="BW235" i="33"/>
  <c r="BV235" i="33"/>
  <c r="AA235" i="33"/>
  <c r="W235" i="33"/>
  <c r="S235" i="33"/>
  <c r="K235" i="33"/>
  <c r="BY234" i="33"/>
  <c r="BX234" i="33"/>
  <c r="BW234" i="33"/>
  <c r="BV234" i="33"/>
  <c r="BZ234" i="33" s="1"/>
  <c r="BR234" i="33"/>
  <c r="BQ234" i="33"/>
  <c r="BP234" i="33"/>
  <c r="BO234" i="33"/>
  <c r="BY233" i="33"/>
  <c r="BX233" i="33"/>
  <c r="BW233" i="33"/>
  <c r="BV233" i="33"/>
  <c r="BZ233" i="33" s="1"/>
  <c r="BQ233" i="33"/>
  <c r="BP233" i="33"/>
  <c r="BO233" i="33"/>
  <c r="AE233" i="33"/>
  <c r="BR233" i="33" s="1"/>
  <c r="AA233" i="33"/>
  <c r="W233" i="33"/>
  <c r="S233" i="33"/>
  <c r="K233" i="33"/>
  <c r="BY232" i="33"/>
  <c r="BX232" i="33"/>
  <c r="BW232" i="33"/>
  <c r="BV232" i="33"/>
  <c r="BZ232" i="33" s="1"/>
  <c r="BY231" i="33"/>
  <c r="BX231" i="33"/>
  <c r="BW231" i="33"/>
  <c r="BV231" i="33"/>
  <c r="BZ231" i="33" s="1"/>
  <c r="BP231" i="33"/>
  <c r="BY230" i="33"/>
  <c r="BX230" i="33"/>
  <c r="BW230" i="33"/>
  <c r="BV230" i="33"/>
  <c r="BZ230" i="33" s="1"/>
  <c r="BR230" i="33"/>
  <c r="BQ230" i="33"/>
  <c r="BP230" i="33"/>
  <c r="BO230" i="33"/>
  <c r="BY229" i="33"/>
  <c r="BX229" i="33"/>
  <c r="BW229" i="33"/>
  <c r="BV229" i="33"/>
  <c r="BZ229" i="33" s="1"/>
  <c r="AA229" i="33"/>
  <c r="W229" i="33"/>
  <c r="S229" i="33"/>
  <c r="K229" i="33"/>
  <c r="BY228" i="33"/>
  <c r="BX228" i="33"/>
  <c r="BW228" i="33"/>
  <c r="BV228" i="33"/>
  <c r="BZ228" i="33" s="1"/>
  <c r="BR228" i="33"/>
  <c r="BQ228" i="33"/>
  <c r="BP228" i="33"/>
  <c r="BO228" i="33"/>
  <c r="BY227" i="33"/>
  <c r="BX227" i="33"/>
  <c r="BW227" i="33"/>
  <c r="BV227" i="33"/>
  <c r="BZ227" i="33" s="1"/>
  <c r="BP227" i="33"/>
  <c r="BY226" i="33"/>
  <c r="BX226" i="33"/>
  <c r="BW226" i="33"/>
  <c r="BV226" i="33"/>
  <c r="BZ226" i="33" s="1"/>
  <c r="AA226" i="33"/>
  <c r="W226" i="33"/>
  <c r="S226" i="33"/>
  <c r="K226" i="33"/>
  <c r="BY225" i="33"/>
  <c r="BX225" i="33"/>
  <c r="BW225" i="33"/>
  <c r="BV225" i="33"/>
  <c r="BZ225" i="33" s="1"/>
  <c r="BR225" i="33"/>
  <c r="BQ225" i="33"/>
  <c r="BP225" i="33"/>
  <c r="BO225" i="33"/>
  <c r="AA225" i="33"/>
  <c r="W225" i="33"/>
  <c r="S225" i="33"/>
  <c r="K225" i="33"/>
  <c r="BY224" i="33"/>
  <c r="BX224" i="33"/>
  <c r="BW224" i="33"/>
  <c r="BV224" i="33"/>
  <c r="BZ224" i="33" s="1"/>
  <c r="AA224" i="33"/>
  <c r="W224" i="33"/>
  <c r="S224" i="33"/>
  <c r="K224" i="33"/>
  <c r="BY223" i="33"/>
  <c r="BX223" i="33"/>
  <c r="BW223" i="33"/>
  <c r="BV223" i="33"/>
  <c r="BZ223" i="33" s="1"/>
  <c r="AA223" i="33"/>
  <c r="W223" i="33"/>
  <c r="S223" i="33"/>
  <c r="K223" i="33"/>
  <c r="BY222" i="33"/>
  <c r="BX222" i="33"/>
  <c r="BW222" i="33"/>
  <c r="BV222" i="33"/>
  <c r="BZ222" i="33" s="1"/>
  <c r="BR222" i="33"/>
  <c r="BQ222" i="33"/>
  <c r="BP222" i="33"/>
  <c r="BO222" i="33"/>
  <c r="AA222" i="33"/>
  <c r="W222" i="33"/>
  <c r="S222" i="33"/>
  <c r="K222" i="33"/>
  <c r="BY221" i="33"/>
  <c r="BX221" i="33"/>
  <c r="BW221" i="33"/>
  <c r="BV221" i="33"/>
  <c r="BZ221" i="33" s="1"/>
  <c r="AA221" i="33"/>
  <c r="W221" i="33"/>
  <c r="S221" i="33"/>
  <c r="K221" i="33"/>
  <c r="BY220" i="33"/>
  <c r="BX220" i="33"/>
  <c r="BW220" i="33"/>
  <c r="BV220" i="33"/>
  <c r="BZ220" i="33" s="1"/>
  <c r="AA220" i="33"/>
  <c r="W220" i="33"/>
  <c r="S220" i="33"/>
  <c r="K220" i="33"/>
  <c r="BY219" i="33"/>
  <c r="BX219" i="33"/>
  <c r="BW219" i="33"/>
  <c r="BV219" i="33"/>
  <c r="BZ219" i="33" s="1"/>
  <c r="BR219" i="33"/>
  <c r="BQ219" i="33"/>
  <c r="BP219" i="33"/>
  <c r="BO219" i="33"/>
  <c r="AA219" i="33"/>
  <c r="W219" i="33"/>
  <c r="S219" i="33"/>
  <c r="K219" i="33"/>
  <c r="BY218" i="33"/>
  <c r="BX218" i="33"/>
  <c r="BW218" i="33"/>
  <c r="BV218" i="33"/>
  <c r="BZ218" i="33" s="1"/>
  <c r="BY217" i="33"/>
  <c r="BX217" i="33"/>
  <c r="BW217" i="33"/>
  <c r="BV217" i="33"/>
  <c r="BZ217" i="33" s="1"/>
  <c r="BY216" i="33"/>
  <c r="BX216" i="33"/>
  <c r="BW216" i="33"/>
  <c r="BV216" i="33"/>
  <c r="BZ216" i="33" s="1"/>
  <c r="BR216" i="33"/>
  <c r="BQ216" i="33"/>
  <c r="BP216" i="33"/>
  <c r="BO216" i="33"/>
  <c r="BY215" i="33"/>
  <c r="BX215" i="33"/>
  <c r="BW215" i="33"/>
  <c r="BV215" i="33"/>
  <c r="BZ215" i="33" s="1"/>
  <c r="BY214" i="33"/>
  <c r="BX214" i="33"/>
  <c r="BW214" i="33"/>
  <c r="BV214" i="33"/>
  <c r="BZ214" i="33" s="1"/>
  <c r="BO214" i="33"/>
  <c r="BY213" i="33"/>
  <c r="BX213" i="33"/>
  <c r="BW213" i="33"/>
  <c r="BV213" i="33"/>
  <c r="BZ213" i="33" s="1"/>
  <c r="BR213" i="33"/>
  <c r="BQ213" i="33"/>
  <c r="BP213" i="33"/>
  <c r="BO213" i="33"/>
  <c r="BY212" i="33"/>
  <c r="BX212" i="33"/>
  <c r="BW212" i="33"/>
  <c r="BV212" i="33"/>
  <c r="BZ212" i="33" s="1"/>
  <c r="AA212" i="33"/>
  <c r="W212" i="33"/>
  <c r="S212" i="33"/>
  <c r="K212" i="33"/>
  <c r="BY211" i="33"/>
  <c r="BX211" i="33"/>
  <c r="BW211" i="33"/>
  <c r="BV211" i="33"/>
  <c r="BZ211" i="33" s="1"/>
  <c r="BO211" i="33"/>
  <c r="AA211" i="33"/>
  <c r="W211" i="33"/>
  <c r="S211" i="33"/>
  <c r="K211" i="33"/>
  <c r="BY210" i="33"/>
  <c r="BX210" i="33"/>
  <c r="BW210" i="33"/>
  <c r="BV210" i="33"/>
  <c r="BZ210" i="33" s="1"/>
  <c r="BR210" i="33"/>
  <c r="BQ210" i="33"/>
  <c r="BP210" i="33"/>
  <c r="BO210" i="33"/>
  <c r="AA210" i="33"/>
  <c r="W210" i="33"/>
  <c r="S210" i="33"/>
  <c r="K210" i="33"/>
  <c r="BY209" i="33"/>
  <c r="BX209" i="33"/>
  <c r="BW209" i="33"/>
  <c r="BV209" i="33"/>
  <c r="BZ209" i="33" s="1"/>
  <c r="BY208" i="33"/>
  <c r="BX208" i="33"/>
  <c r="BW208" i="33"/>
  <c r="BV208" i="33"/>
  <c r="BZ208" i="33" s="1"/>
  <c r="BO208" i="33"/>
  <c r="BY207" i="33"/>
  <c r="BX207" i="33"/>
  <c r="BW207" i="33"/>
  <c r="BV207" i="33"/>
  <c r="BZ207" i="33" s="1"/>
  <c r="BR207" i="33"/>
  <c r="BQ207" i="33"/>
  <c r="BP207" i="33"/>
  <c r="BO207" i="33"/>
  <c r="BY206" i="33"/>
  <c r="BX206" i="33"/>
  <c r="BW206" i="33"/>
  <c r="BV206" i="33"/>
  <c r="BZ206" i="33" s="1"/>
  <c r="AA206" i="33"/>
  <c r="W206" i="33"/>
  <c r="S206" i="33"/>
  <c r="K206" i="33"/>
  <c r="BY205" i="33"/>
  <c r="BX205" i="33"/>
  <c r="BW205" i="33"/>
  <c r="BV205" i="33"/>
  <c r="BZ205" i="33" s="1"/>
  <c r="AA205" i="33"/>
  <c r="W205" i="33"/>
  <c r="S205" i="33"/>
  <c r="K205" i="33"/>
  <c r="BY204" i="33"/>
  <c r="BX204" i="33"/>
  <c r="BW204" i="33"/>
  <c r="BV204" i="33"/>
  <c r="BZ204" i="33" s="1"/>
  <c r="BQ204" i="33"/>
  <c r="BP204" i="33"/>
  <c r="BO204" i="33"/>
  <c r="AE204" i="33"/>
  <c r="BR204" i="33" s="1"/>
  <c r="AA204" i="33"/>
  <c r="W204" i="33"/>
  <c r="S204" i="33"/>
  <c r="K204" i="33"/>
  <c r="BY203" i="33"/>
  <c r="BX203" i="33"/>
  <c r="BW203" i="33"/>
  <c r="BV203" i="33"/>
  <c r="BZ203" i="33" s="1"/>
  <c r="AA203" i="33"/>
  <c r="W203" i="33"/>
  <c r="S203" i="33"/>
  <c r="K203" i="33"/>
  <c r="BY202" i="33"/>
  <c r="BX202" i="33"/>
  <c r="BW202" i="33"/>
  <c r="BV202" i="33"/>
  <c r="BZ202" i="33" s="1"/>
  <c r="BP202" i="33"/>
  <c r="AA202" i="33"/>
  <c r="W202" i="33"/>
  <c r="S202" i="33"/>
  <c r="K202" i="33"/>
  <c r="BY201" i="33"/>
  <c r="BX201" i="33"/>
  <c r="BW201" i="33"/>
  <c r="BV201" i="33"/>
  <c r="BZ201" i="33" s="1"/>
  <c r="BP201" i="33"/>
  <c r="AA201" i="33"/>
  <c r="W201" i="33"/>
  <c r="S201" i="33"/>
  <c r="K201" i="33"/>
  <c r="BY200" i="33"/>
  <c r="BX200" i="33"/>
  <c r="BW200" i="33"/>
  <c r="BV200" i="33"/>
  <c r="BZ200" i="33" s="1"/>
  <c r="AA200" i="33"/>
  <c r="W200" i="33"/>
  <c r="S200" i="33"/>
  <c r="K200" i="33"/>
  <c r="BY199" i="33"/>
  <c r="BX199" i="33"/>
  <c r="BW199" i="33"/>
  <c r="BV199" i="33"/>
  <c r="BZ199" i="33" s="1"/>
  <c r="BP199" i="33"/>
  <c r="AA199" i="33"/>
  <c r="W199" i="33"/>
  <c r="S199" i="33"/>
  <c r="K199" i="33"/>
  <c r="BY198" i="33"/>
  <c r="BX198" i="33"/>
  <c r="BW198" i="33"/>
  <c r="BV198" i="33"/>
  <c r="BZ198" i="33" s="1"/>
  <c r="AA198" i="33"/>
  <c r="W198" i="33"/>
  <c r="S198" i="33"/>
  <c r="K198" i="33"/>
  <c r="BY197" i="33"/>
  <c r="BX197" i="33"/>
  <c r="BW197" i="33"/>
  <c r="BV197" i="33"/>
  <c r="BZ197" i="33" s="1"/>
  <c r="BP197" i="33"/>
  <c r="AA197" i="33"/>
  <c r="W197" i="33"/>
  <c r="S197" i="33"/>
  <c r="K197" i="33"/>
  <c r="BY196" i="33"/>
  <c r="BX196" i="33"/>
  <c r="BW196" i="33"/>
  <c r="BV196" i="33"/>
  <c r="BZ196" i="33" s="1"/>
  <c r="BP196" i="33"/>
  <c r="AA196" i="33"/>
  <c r="W196" i="33"/>
  <c r="S196" i="33"/>
  <c r="K196" i="33"/>
  <c r="BY195" i="33"/>
  <c r="BX195" i="33"/>
  <c r="BW195" i="33"/>
  <c r="BV195" i="33"/>
  <c r="BZ195" i="33" s="1"/>
  <c r="BP195" i="33"/>
  <c r="BO195" i="33"/>
  <c r="BY194" i="33"/>
  <c r="BX194" i="33"/>
  <c r="BW194" i="33"/>
  <c r="BV194" i="33"/>
  <c r="BZ194" i="33" s="1"/>
  <c r="BP194" i="33"/>
  <c r="AA194" i="33"/>
  <c r="W194" i="33"/>
  <c r="S194" i="33"/>
  <c r="K194" i="33"/>
  <c r="BY193" i="33"/>
  <c r="BX193" i="33"/>
  <c r="BW193" i="33"/>
  <c r="BV193" i="33"/>
  <c r="BZ193" i="33" s="1"/>
  <c r="BP193" i="33"/>
  <c r="AA193" i="33"/>
  <c r="W193" i="33"/>
  <c r="S193" i="33"/>
  <c r="K193" i="33"/>
  <c r="BY192" i="33"/>
  <c r="BX192" i="33"/>
  <c r="BW192" i="33"/>
  <c r="BV192" i="33"/>
  <c r="BZ192" i="33" s="1"/>
  <c r="BP192" i="33"/>
  <c r="AA192" i="33"/>
  <c r="W192" i="33"/>
  <c r="S192" i="33"/>
  <c r="K192" i="33"/>
  <c r="BY191" i="33"/>
  <c r="BX191" i="33"/>
  <c r="BW191" i="33"/>
  <c r="BV191" i="33"/>
  <c r="BZ191" i="33" s="1"/>
  <c r="BP191" i="33"/>
  <c r="BY190" i="33"/>
  <c r="BX190" i="33"/>
  <c r="BW190" i="33"/>
  <c r="BV190" i="33"/>
  <c r="BZ190" i="33" s="1"/>
  <c r="BP190" i="33"/>
  <c r="AA190" i="33"/>
  <c r="W190" i="33"/>
  <c r="S190" i="33"/>
  <c r="K190" i="33"/>
  <c r="BY189" i="33"/>
  <c r="BX189" i="33"/>
  <c r="BW189" i="33"/>
  <c r="BV189" i="33"/>
  <c r="BZ189" i="33" s="1"/>
  <c r="BP189" i="33"/>
  <c r="AA189" i="33"/>
  <c r="W189" i="33"/>
  <c r="S189" i="33"/>
  <c r="K189" i="33"/>
  <c r="BY188" i="33"/>
  <c r="BX188" i="33"/>
  <c r="BW188" i="33"/>
  <c r="BV188" i="33"/>
  <c r="BZ188" i="33" s="1"/>
  <c r="BP188" i="33"/>
  <c r="AA188" i="33"/>
  <c r="W188" i="33"/>
  <c r="S188" i="33"/>
  <c r="K188" i="33"/>
  <c r="BY187" i="33"/>
  <c r="BX187" i="33"/>
  <c r="BW187" i="33"/>
  <c r="BV187" i="33"/>
  <c r="BZ187" i="33" s="1"/>
  <c r="AA187" i="33"/>
  <c r="W187" i="33"/>
  <c r="S187" i="33"/>
  <c r="K187" i="33"/>
  <c r="BY186" i="33"/>
  <c r="BX186" i="33"/>
  <c r="BW186" i="33"/>
  <c r="BV186" i="33"/>
  <c r="BZ186" i="33" s="1"/>
  <c r="BP186" i="33"/>
  <c r="AA186" i="33"/>
  <c r="W186" i="33"/>
  <c r="S186" i="33"/>
  <c r="K186" i="33"/>
  <c r="BY185" i="33"/>
  <c r="BX185" i="33"/>
  <c r="BW185" i="33"/>
  <c r="BV185" i="33"/>
  <c r="BZ185" i="33" s="1"/>
  <c r="BP185" i="33"/>
  <c r="AA185" i="33"/>
  <c r="W185" i="33"/>
  <c r="S185" i="33"/>
  <c r="K185" i="33"/>
  <c r="BY184" i="33"/>
  <c r="BX184" i="33"/>
  <c r="BW184" i="33"/>
  <c r="BV184" i="33"/>
  <c r="BZ184" i="33" s="1"/>
  <c r="BP184" i="33"/>
  <c r="AA184" i="33"/>
  <c r="W184" i="33"/>
  <c r="S184" i="33"/>
  <c r="K184" i="33"/>
  <c r="BY183" i="33"/>
  <c r="BX183" i="33"/>
  <c r="BW183" i="33"/>
  <c r="BV183" i="33"/>
  <c r="BZ183" i="33" s="1"/>
  <c r="BP183" i="33"/>
  <c r="AA183" i="33"/>
  <c r="W183" i="33"/>
  <c r="S183" i="33"/>
  <c r="K183" i="33"/>
  <c r="BY182" i="33"/>
  <c r="BX182" i="33"/>
  <c r="BW182" i="33"/>
  <c r="BV182" i="33"/>
  <c r="BZ182" i="33" s="1"/>
  <c r="BP182" i="33"/>
  <c r="AA182" i="33"/>
  <c r="W182" i="33"/>
  <c r="S182" i="33"/>
  <c r="K182" i="33"/>
  <c r="BY181" i="33"/>
  <c r="BX181" i="33"/>
  <c r="BW181" i="33"/>
  <c r="BV181" i="33"/>
  <c r="BZ181" i="33" s="1"/>
  <c r="BP181" i="33"/>
  <c r="AA181" i="33"/>
  <c r="W181" i="33"/>
  <c r="S181" i="33"/>
  <c r="K181" i="33"/>
  <c r="BY180" i="33"/>
  <c r="BX180" i="33"/>
  <c r="BW180" i="33"/>
  <c r="BV180" i="33"/>
  <c r="BZ180" i="33" s="1"/>
  <c r="BP180" i="33"/>
  <c r="AA180" i="33"/>
  <c r="W180" i="33"/>
  <c r="S180" i="33"/>
  <c r="K180" i="33"/>
  <c r="BY179" i="33"/>
  <c r="BX179" i="33"/>
  <c r="BW179" i="33"/>
  <c r="BV179" i="33"/>
  <c r="BZ179" i="33" s="1"/>
  <c r="BQ179" i="33"/>
  <c r="BP179" i="33"/>
  <c r="BO179" i="33"/>
  <c r="AE179" i="33"/>
  <c r="BR179" i="33" s="1"/>
  <c r="AA179" i="33"/>
  <c r="W179" i="33"/>
  <c r="S179" i="33"/>
  <c r="K179" i="33"/>
  <c r="BY178" i="33"/>
  <c r="BX178" i="33"/>
  <c r="BW178" i="33"/>
  <c r="BV178" i="33"/>
  <c r="BZ178" i="33" s="1"/>
  <c r="AA178" i="33"/>
  <c r="W178" i="33"/>
  <c r="S178" i="33"/>
  <c r="K178" i="33"/>
  <c r="BY177" i="33"/>
  <c r="BX177" i="33"/>
  <c r="BW177" i="33"/>
  <c r="BV177" i="33"/>
  <c r="BZ177" i="33" s="1"/>
  <c r="AA177" i="33"/>
  <c r="W177" i="33"/>
  <c r="S177" i="33"/>
  <c r="K177" i="33"/>
  <c r="BY176" i="33"/>
  <c r="BX176" i="33"/>
  <c r="BW176" i="33"/>
  <c r="BV176" i="33"/>
  <c r="BZ176" i="33" s="1"/>
  <c r="BR176" i="33"/>
  <c r="BQ176" i="33"/>
  <c r="BP176" i="33"/>
  <c r="BO176" i="33"/>
  <c r="AA176" i="33"/>
  <c r="W176" i="33"/>
  <c r="S176" i="33"/>
  <c r="K176" i="33"/>
  <c r="BY175" i="33"/>
  <c r="BX175" i="33"/>
  <c r="BW175" i="33"/>
  <c r="BV175" i="33"/>
  <c r="BZ175" i="33" s="1"/>
  <c r="BY174" i="33"/>
  <c r="BX174" i="33"/>
  <c r="BW174" i="33"/>
  <c r="BV174" i="33"/>
  <c r="BZ174" i="33" s="1"/>
  <c r="BO174" i="33"/>
  <c r="BY173" i="33"/>
  <c r="BX173" i="33"/>
  <c r="BW173" i="33"/>
  <c r="BV173" i="33"/>
  <c r="BZ173" i="33" s="1"/>
  <c r="BR173" i="33"/>
  <c r="BQ173" i="33"/>
  <c r="BP173" i="33"/>
  <c r="BO173" i="33"/>
  <c r="BY172" i="33"/>
  <c r="BX172" i="33"/>
  <c r="BW172" i="33"/>
  <c r="BV172" i="33"/>
  <c r="BZ172" i="33" s="1"/>
  <c r="BY171" i="33"/>
  <c r="BX171" i="33"/>
  <c r="BW171" i="33"/>
  <c r="BV171" i="33"/>
  <c r="BZ171" i="33" s="1"/>
  <c r="BY170" i="33"/>
  <c r="BX170" i="33"/>
  <c r="BW170" i="33"/>
  <c r="BV170" i="33"/>
  <c r="BZ170" i="33" s="1"/>
  <c r="BR170" i="33"/>
  <c r="BQ170" i="33"/>
  <c r="BP170" i="33"/>
  <c r="BO170" i="33"/>
  <c r="BY169" i="33"/>
  <c r="BX169" i="33"/>
  <c r="BW169" i="33"/>
  <c r="BV169" i="33"/>
  <c r="BZ169" i="33" s="1"/>
  <c r="AA169" i="33"/>
  <c r="W169" i="33"/>
  <c r="S169" i="33"/>
  <c r="K169" i="33"/>
  <c r="BV168" i="33"/>
  <c r="AA168" i="33"/>
  <c r="W168" i="33"/>
  <c r="S168" i="33"/>
  <c r="K168" i="33"/>
  <c r="BY167" i="33"/>
  <c r="BX167" i="33"/>
  <c r="BW167" i="33"/>
  <c r="BV167" i="33"/>
  <c r="BZ167" i="33" s="1"/>
  <c r="BR167" i="33"/>
  <c r="BQ167" i="33"/>
  <c r="BP167" i="33"/>
  <c r="BO167" i="33"/>
  <c r="BY166" i="33"/>
  <c r="BX166" i="33"/>
  <c r="BW166" i="33"/>
  <c r="BV166" i="33"/>
  <c r="BZ166" i="33" s="1"/>
  <c r="BR166" i="33"/>
  <c r="BQ166" i="33"/>
  <c r="BP166" i="33"/>
  <c r="BO166" i="33"/>
  <c r="BY165" i="33"/>
  <c r="BX165" i="33"/>
  <c r="BW165" i="33"/>
  <c r="BV165" i="33"/>
  <c r="BZ165" i="33" s="1"/>
  <c r="AA165" i="33"/>
  <c r="W165" i="33"/>
  <c r="S165" i="33"/>
  <c r="K165" i="33"/>
  <c r="BY164" i="33"/>
  <c r="BX164" i="33"/>
  <c r="BW164" i="33"/>
  <c r="BV164" i="33"/>
  <c r="BZ164" i="33" s="1"/>
  <c r="BR164" i="33"/>
  <c r="BQ164" i="33"/>
  <c r="BP164" i="33"/>
  <c r="BO164" i="33"/>
  <c r="AA164" i="33"/>
  <c r="W164" i="33"/>
  <c r="S164" i="33"/>
  <c r="K164" i="33"/>
  <c r="BY163" i="33"/>
  <c r="BX163" i="33"/>
  <c r="BW163" i="33"/>
  <c r="BV163" i="33"/>
  <c r="BZ163" i="33" s="1"/>
  <c r="AA163" i="33"/>
  <c r="W163" i="33"/>
  <c r="S163" i="33"/>
  <c r="K163" i="33"/>
  <c r="BY161" i="33"/>
  <c r="BX161" i="33"/>
  <c r="BW161" i="33"/>
  <c r="BV161" i="33"/>
  <c r="BZ161" i="33" s="1"/>
  <c r="BP161" i="33"/>
  <c r="BO161" i="33"/>
  <c r="BW160" i="33"/>
  <c r="BV160" i="33"/>
  <c r="BX160" i="33" s="1"/>
  <c r="BO160" i="33"/>
  <c r="AA160" i="33"/>
  <c r="W160" i="33"/>
  <c r="S160" i="33"/>
  <c r="K160" i="33"/>
  <c r="BY159" i="33"/>
  <c r="BX159" i="33"/>
  <c r="BW159" i="33"/>
  <c r="BV159" i="33"/>
  <c r="BZ159" i="33" s="1"/>
  <c r="BQ159" i="33"/>
  <c r="BP159" i="33"/>
  <c r="BO159" i="33"/>
  <c r="AE159" i="33"/>
  <c r="BR159" i="33" s="1"/>
  <c r="AA159" i="33"/>
  <c r="W159" i="33"/>
  <c r="S159" i="33"/>
  <c r="K159" i="33"/>
  <c r="BY158" i="33"/>
  <c r="BX158" i="33"/>
  <c r="BW158" i="33"/>
  <c r="BV158" i="33"/>
  <c r="BZ158" i="33" s="1"/>
  <c r="BY157" i="33"/>
  <c r="BX157" i="33"/>
  <c r="BW157" i="33"/>
  <c r="BV157" i="33"/>
  <c r="BZ157" i="33" s="1"/>
  <c r="BR157" i="33"/>
  <c r="BQ157" i="33"/>
  <c r="BP157" i="33"/>
  <c r="BO157" i="33"/>
  <c r="BY156" i="33"/>
  <c r="BX156" i="33"/>
  <c r="BW156" i="33"/>
  <c r="BV156" i="33"/>
  <c r="BZ156" i="33" s="1"/>
  <c r="BR156" i="33"/>
  <c r="BQ156" i="33"/>
  <c r="BP156" i="33"/>
  <c r="BO156" i="33"/>
  <c r="BY155" i="33"/>
  <c r="BX155" i="33"/>
  <c r="BW155" i="33"/>
  <c r="BV155" i="33"/>
  <c r="BZ155" i="33" s="1"/>
  <c r="AA155" i="33"/>
  <c r="W155" i="33"/>
  <c r="S155" i="33"/>
  <c r="K155" i="33"/>
  <c r="BY154" i="33"/>
  <c r="BX154" i="33"/>
  <c r="BW154" i="33"/>
  <c r="BV154" i="33"/>
  <c r="BZ154" i="33" s="1"/>
  <c r="BR154" i="33"/>
  <c r="BQ154" i="33"/>
  <c r="BP154" i="33"/>
  <c r="BO154" i="33"/>
  <c r="BY153" i="33"/>
  <c r="BX153" i="33"/>
  <c r="BW153" i="33"/>
  <c r="BV153" i="33"/>
  <c r="BZ153" i="33" s="1"/>
  <c r="BR153" i="33"/>
  <c r="BQ153" i="33"/>
  <c r="BP153" i="33"/>
  <c r="BO153" i="33"/>
  <c r="BX152" i="33"/>
  <c r="BW152" i="33"/>
  <c r="BY152" i="33"/>
  <c r="BP152" i="33"/>
  <c r="BO152" i="33"/>
  <c r="AA152" i="33"/>
  <c r="W152" i="33"/>
  <c r="S152" i="33"/>
  <c r="K152" i="33"/>
  <c r="BY151" i="33"/>
  <c r="BX151" i="33"/>
  <c r="BW151" i="33"/>
  <c r="BV151" i="33"/>
  <c r="BZ151" i="33" s="1"/>
  <c r="BR151" i="33"/>
  <c r="BQ151" i="33"/>
  <c r="BP151" i="33"/>
  <c r="BO151" i="33"/>
  <c r="BY150" i="33"/>
  <c r="BW150" i="33"/>
  <c r="BV150" i="33"/>
  <c r="BX150" i="33" s="1"/>
  <c r="AA150" i="33"/>
  <c r="W150" i="33"/>
  <c r="S150" i="33"/>
  <c r="K150" i="33"/>
  <c r="BY149" i="33"/>
  <c r="BX149" i="33"/>
  <c r="BW149" i="33"/>
  <c r="BV149" i="33"/>
  <c r="BZ149" i="33" s="1"/>
  <c r="BQ149" i="33"/>
  <c r="BP149" i="33"/>
  <c r="BO149" i="33"/>
  <c r="AE149" i="33"/>
  <c r="BR149" i="33" s="1"/>
  <c r="AA149" i="33"/>
  <c r="W149" i="33"/>
  <c r="S149" i="33"/>
  <c r="K149" i="33"/>
  <c r="BY148" i="33"/>
  <c r="BX148" i="33"/>
  <c r="BW148" i="33"/>
  <c r="BV148" i="33"/>
  <c r="BZ148" i="33" s="1"/>
  <c r="AA148" i="33"/>
  <c r="W148" i="33"/>
  <c r="S148" i="33"/>
  <c r="K148" i="33"/>
  <c r="BY147" i="33"/>
  <c r="BX147" i="33"/>
  <c r="BW147" i="33"/>
  <c r="BV147" i="33"/>
  <c r="BZ147" i="33" s="1"/>
  <c r="BR147" i="33"/>
  <c r="BQ147" i="33"/>
  <c r="BP147" i="33"/>
  <c r="BO147" i="33"/>
  <c r="BY146" i="33"/>
  <c r="BX146" i="33"/>
  <c r="BW146" i="33"/>
  <c r="BV146" i="33"/>
  <c r="BZ146" i="33" s="1"/>
  <c r="BR146" i="33"/>
  <c r="BQ146" i="33"/>
  <c r="BP146" i="33"/>
  <c r="BO146" i="33"/>
  <c r="BY145" i="33"/>
  <c r="BX145" i="33"/>
  <c r="BW145" i="33"/>
  <c r="BV145" i="33"/>
  <c r="BZ145" i="33" s="1"/>
  <c r="BR145" i="33"/>
  <c r="BQ145" i="33"/>
  <c r="BP145" i="33"/>
  <c r="BO145" i="33"/>
  <c r="BY144" i="33"/>
  <c r="BX144" i="33"/>
  <c r="BW144" i="33"/>
  <c r="BV144" i="33"/>
  <c r="BZ144" i="33" s="1"/>
  <c r="BR144" i="33"/>
  <c r="BQ144" i="33"/>
  <c r="BP144" i="33"/>
  <c r="BO144" i="33"/>
  <c r="BY143" i="33"/>
  <c r="BX143" i="33"/>
  <c r="BW143" i="33"/>
  <c r="BV143" i="33"/>
  <c r="BZ143" i="33" s="1"/>
  <c r="BR143" i="33"/>
  <c r="BQ143" i="33"/>
  <c r="BP143" i="33"/>
  <c r="BO143" i="33"/>
  <c r="BY142" i="33"/>
  <c r="BX142" i="33"/>
  <c r="BW142" i="33"/>
  <c r="BV142" i="33"/>
  <c r="BZ142" i="33" s="1"/>
  <c r="BR142" i="33"/>
  <c r="BQ142" i="33"/>
  <c r="BP142" i="33"/>
  <c r="BO142" i="33"/>
  <c r="BY141" i="33"/>
  <c r="BX141" i="33"/>
  <c r="BW141" i="33"/>
  <c r="BV141" i="33"/>
  <c r="BZ141" i="33" s="1"/>
  <c r="BR141" i="33"/>
  <c r="BQ141" i="33"/>
  <c r="BP141" i="33"/>
  <c r="BO141" i="33"/>
  <c r="BY140" i="33"/>
  <c r="BX140" i="33"/>
  <c r="BW140" i="33"/>
  <c r="BV140" i="33"/>
  <c r="BZ140" i="33" s="1"/>
  <c r="BR140" i="33"/>
  <c r="BQ140" i="33"/>
  <c r="BP140" i="33"/>
  <c r="BO140" i="33"/>
  <c r="BY139" i="33"/>
  <c r="BX139" i="33"/>
  <c r="BW139" i="33"/>
  <c r="BV139" i="33"/>
  <c r="BZ139" i="33" s="1"/>
  <c r="BR139" i="33"/>
  <c r="BQ139" i="33"/>
  <c r="BP139" i="33"/>
  <c r="BO139" i="33"/>
  <c r="BY138" i="33"/>
  <c r="BX138" i="33"/>
  <c r="BW138" i="33"/>
  <c r="BV138" i="33"/>
  <c r="BZ138" i="33" s="1"/>
  <c r="BR138" i="33"/>
  <c r="BQ138" i="33"/>
  <c r="BP138" i="33"/>
  <c r="BO138" i="33"/>
  <c r="BY136" i="33"/>
  <c r="BX136" i="33"/>
  <c r="BW136" i="33"/>
  <c r="BV136" i="33"/>
  <c r="BZ136" i="33" s="1"/>
  <c r="BP136" i="33"/>
  <c r="BO136" i="33"/>
  <c r="BY135" i="33"/>
  <c r="BX135" i="33"/>
  <c r="BW135" i="33"/>
  <c r="BV135" i="33"/>
  <c r="BZ135" i="33" s="1"/>
  <c r="AA135" i="33"/>
  <c r="W135" i="33"/>
  <c r="S135" i="33"/>
  <c r="K135" i="33"/>
  <c r="BY134" i="33"/>
  <c r="BX134" i="33"/>
  <c r="BW134" i="33"/>
  <c r="BV134" i="33"/>
  <c r="BZ134" i="33" s="1"/>
  <c r="BR134" i="33"/>
  <c r="BQ134" i="33"/>
  <c r="BP134" i="33"/>
  <c r="BO134" i="33"/>
  <c r="BY133" i="33"/>
  <c r="BX133" i="33"/>
  <c r="BW133" i="33"/>
  <c r="BV133" i="33"/>
  <c r="BZ133" i="33" s="1"/>
  <c r="BQ133" i="33"/>
  <c r="BP133" i="33"/>
  <c r="BO133" i="33"/>
  <c r="AE133" i="33"/>
  <c r="AA133" i="33"/>
  <c r="W133" i="33"/>
  <c r="S133" i="33"/>
  <c r="K133" i="33"/>
  <c r="BY132" i="33"/>
  <c r="BX132" i="33"/>
  <c r="BW132" i="33"/>
  <c r="BV132" i="33"/>
  <c r="BZ132" i="33" s="1"/>
  <c r="AA132" i="33"/>
  <c r="W132" i="33"/>
  <c r="S132" i="33"/>
  <c r="K132" i="33"/>
  <c r="BY130" i="33"/>
  <c r="BX130" i="33"/>
  <c r="BW130" i="33"/>
  <c r="BV130" i="33"/>
  <c r="BZ130" i="33" s="1"/>
  <c r="BP130" i="33"/>
  <c r="BY129" i="33"/>
  <c r="BX129" i="33"/>
  <c r="BW129" i="33"/>
  <c r="BV129" i="33"/>
  <c r="BZ129" i="33" s="1"/>
  <c r="BP129" i="33"/>
  <c r="BO129" i="33"/>
  <c r="BY128" i="33"/>
  <c r="BX128" i="33"/>
  <c r="BW128" i="33"/>
  <c r="BV128" i="33"/>
  <c r="BZ128" i="33" s="1"/>
  <c r="BP128" i="33"/>
  <c r="BY127" i="33"/>
  <c r="BX127" i="33"/>
  <c r="BW127" i="33"/>
  <c r="BV127" i="33"/>
  <c r="BZ127" i="33" s="1"/>
  <c r="BP127" i="33"/>
  <c r="BO127" i="33"/>
  <c r="BY126" i="33"/>
  <c r="BX126" i="33"/>
  <c r="BW126" i="33"/>
  <c r="BV126" i="33"/>
  <c r="BZ126" i="33" s="1"/>
  <c r="BP126" i="33"/>
  <c r="BY125" i="33"/>
  <c r="BX125" i="33"/>
  <c r="BW125" i="33"/>
  <c r="BV125" i="33"/>
  <c r="BZ125" i="33" s="1"/>
  <c r="AA125" i="33"/>
  <c r="W125" i="33"/>
  <c r="S125" i="33"/>
  <c r="K125" i="33"/>
  <c r="BY124" i="33"/>
  <c r="BX124" i="33"/>
  <c r="BW124" i="33"/>
  <c r="BV124" i="33"/>
  <c r="BZ124" i="33" s="1"/>
  <c r="BP124" i="33"/>
  <c r="BO124" i="33"/>
  <c r="AE124" i="33"/>
  <c r="AA124" i="33"/>
  <c r="W124" i="33"/>
  <c r="S124" i="33"/>
  <c r="K124" i="33"/>
  <c r="BY123" i="33"/>
  <c r="BX123" i="33"/>
  <c r="BW123" i="33"/>
  <c r="BV123" i="33"/>
  <c r="BZ123" i="33" s="1"/>
  <c r="AA123" i="33"/>
  <c r="W123" i="33"/>
  <c r="S123" i="33"/>
  <c r="K123" i="33"/>
  <c r="BY121" i="33"/>
  <c r="BX121" i="33"/>
  <c r="BW121" i="33"/>
  <c r="BV121" i="33"/>
  <c r="BZ121" i="33" s="1"/>
  <c r="BP121" i="33"/>
  <c r="BO121" i="33"/>
  <c r="BY120" i="33"/>
  <c r="BX120" i="33"/>
  <c r="BW120" i="33"/>
  <c r="BV120" i="33"/>
  <c r="BZ120" i="33" s="1"/>
  <c r="BP120" i="33"/>
  <c r="BY119" i="33"/>
  <c r="BX119" i="33"/>
  <c r="BW119" i="33"/>
  <c r="BV119" i="33"/>
  <c r="BZ119" i="33" s="1"/>
  <c r="AA119" i="33"/>
  <c r="W119" i="33"/>
  <c r="S119" i="33"/>
  <c r="K119" i="33"/>
  <c r="BY117" i="33"/>
  <c r="BX117" i="33"/>
  <c r="BW117" i="33"/>
  <c r="BV117" i="33"/>
  <c r="BZ117" i="33" s="1"/>
  <c r="BO117" i="33"/>
  <c r="BY116" i="33"/>
  <c r="BX116" i="33"/>
  <c r="BW116" i="33"/>
  <c r="BV116" i="33"/>
  <c r="BZ116" i="33" s="1"/>
  <c r="BO116" i="33"/>
  <c r="BY115" i="33"/>
  <c r="BX115" i="33"/>
  <c r="BW115" i="33"/>
  <c r="BV115" i="33"/>
  <c r="BZ115" i="33" s="1"/>
  <c r="BP115" i="33"/>
  <c r="BO115" i="33"/>
  <c r="BY114" i="33"/>
  <c r="BX114" i="33"/>
  <c r="BW114" i="33"/>
  <c r="BV114" i="33"/>
  <c r="BZ114" i="33" s="1"/>
  <c r="AA114" i="33"/>
  <c r="W114" i="33"/>
  <c r="S114" i="33"/>
  <c r="K114" i="33"/>
  <c r="BY112" i="33"/>
  <c r="BX112" i="33"/>
  <c r="BW112" i="33"/>
  <c r="BV112" i="33"/>
  <c r="BZ112" i="33" s="1"/>
  <c r="BP112" i="33"/>
  <c r="BY111" i="33"/>
  <c r="BX111" i="33"/>
  <c r="BW111" i="33"/>
  <c r="BV111" i="33"/>
  <c r="BZ111" i="33" s="1"/>
  <c r="AA111" i="33"/>
  <c r="W111" i="33"/>
  <c r="S111" i="33"/>
  <c r="K111" i="33"/>
  <c r="BY110" i="33"/>
  <c r="BX110" i="33"/>
  <c r="BW110" i="33"/>
  <c r="BV110" i="33"/>
  <c r="BZ110" i="33" s="1"/>
  <c r="BP110" i="33"/>
  <c r="AE110" i="33"/>
  <c r="BQ110" i="33" s="1"/>
  <c r="AA110" i="33"/>
  <c r="W110" i="33"/>
  <c r="BY109" i="33"/>
  <c r="BX109" i="33"/>
  <c r="BW109" i="33"/>
  <c r="BV109" i="33"/>
  <c r="BZ109" i="33" s="1"/>
  <c r="BR109" i="33"/>
  <c r="BQ109" i="33"/>
  <c r="BP109" i="33"/>
  <c r="BO109" i="33"/>
  <c r="BY108" i="33"/>
  <c r="BX108" i="33"/>
  <c r="BW108" i="33"/>
  <c r="BV108" i="33"/>
  <c r="BZ108" i="33" s="1"/>
  <c r="AA108" i="33"/>
  <c r="W108" i="33"/>
  <c r="S108" i="33"/>
  <c r="K108" i="33"/>
  <c r="BY107" i="33"/>
  <c r="BX107" i="33"/>
  <c r="BW107" i="33"/>
  <c r="BV107" i="33"/>
  <c r="BZ107" i="33" s="1"/>
  <c r="AA107" i="33"/>
  <c r="W107" i="33"/>
  <c r="S107" i="33"/>
  <c r="K107" i="33"/>
  <c r="BY106" i="33"/>
  <c r="BX106" i="33"/>
  <c r="BW106" i="33"/>
  <c r="BV106" i="33"/>
  <c r="BZ106" i="33" s="1"/>
  <c r="BP106" i="33"/>
  <c r="AA106" i="33"/>
  <c r="W106" i="33"/>
  <c r="S106" i="33"/>
  <c r="K106" i="33"/>
  <c r="BY105" i="33"/>
  <c r="BX105" i="33"/>
  <c r="BW105" i="33"/>
  <c r="BV105" i="33"/>
  <c r="BZ105" i="33" s="1"/>
  <c r="AA105" i="33"/>
  <c r="W105" i="33"/>
  <c r="S105" i="33"/>
  <c r="K105" i="33"/>
  <c r="BY104" i="33"/>
  <c r="BX104" i="33"/>
  <c r="BW104" i="33"/>
  <c r="BV104" i="33"/>
  <c r="BZ104" i="33" s="1"/>
  <c r="AA104" i="33"/>
  <c r="W104" i="33"/>
  <c r="S104" i="33"/>
  <c r="K104" i="33"/>
  <c r="BY103" i="33"/>
  <c r="BX103" i="33"/>
  <c r="BW103" i="33"/>
  <c r="BV103" i="33"/>
  <c r="BZ103" i="33" s="1"/>
  <c r="BR103" i="33"/>
  <c r="BQ103" i="33"/>
  <c r="BP103" i="33"/>
  <c r="BO103" i="33"/>
  <c r="BY101" i="33"/>
  <c r="BX101" i="33"/>
  <c r="BW101" i="33"/>
  <c r="BV101" i="33"/>
  <c r="BZ101" i="33" s="1"/>
  <c r="BP101" i="33"/>
  <c r="BO101" i="33"/>
  <c r="BY100" i="33"/>
  <c r="BX100" i="33"/>
  <c r="BW100" i="33"/>
  <c r="BV100" i="33"/>
  <c r="BZ100" i="33" s="1"/>
  <c r="BP100" i="33"/>
  <c r="BY99" i="33"/>
  <c r="BX99" i="33"/>
  <c r="BW99" i="33"/>
  <c r="BV99" i="33"/>
  <c r="BZ99" i="33" s="1"/>
  <c r="BP99" i="33"/>
  <c r="BY98" i="33"/>
  <c r="BX98" i="33"/>
  <c r="BW98" i="33"/>
  <c r="BV98" i="33"/>
  <c r="BZ98" i="33" s="1"/>
  <c r="AA98" i="33"/>
  <c r="W98" i="33"/>
  <c r="S98" i="33"/>
  <c r="K98" i="33"/>
  <c r="BY97" i="33"/>
  <c r="BX97" i="33"/>
  <c r="BW97" i="33"/>
  <c r="BV97" i="33"/>
  <c r="BZ97" i="33" s="1"/>
  <c r="BR97" i="33"/>
  <c r="BQ97" i="33"/>
  <c r="BP97" i="33"/>
  <c r="BO97" i="33"/>
  <c r="BY96" i="33"/>
  <c r="BX96" i="33"/>
  <c r="BW96" i="33"/>
  <c r="BV96" i="33"/>
  <c r="BZ96" i="33" s="1"/>
  <c r="BR96" i="33"/>
  <c r="BQ96" i="33"/>
  <c r="BP96" i="33"/>
  <c r="BO96" i="33"/>
  <c r="BY95" i="33"/>
  <c r="BX95" i="33"/>
  <c r="BW95" i="33"/>
  <c r="BV95" i="33"/>
  <c r="BZ95" i="33" s="1"/>
  <c r="BR95" i="33"/>
  <c r="BQ95" i="33"/>
  <c r="BP95" i="33"/>
  <c r="BO95" i="33"/>
  <c r="BY93" i="33"/>
  <c r="BX93" i="33"/>
  <c r="BW93" i="33"/>
  <c r="BV93" i="33"/>
  <c r="BZ93" i="33" s="1"/>
  <c r="BP93" i="33"/>
  <c r="BO93" i="33"/>
  <c r="BY92" i="33"/>
  <c r="BX92" i="33"/>
  <c r="BW92" i="33"/>
  <c r="BV92" i="33"/>
  <c r="BZ92" i="33" s="1"/>
  <c r="AA92" i="33"/>
  <c r="W92" i="33"/>
  <c r="S92" i="33"/>
  <c r="K92" i="33"/>
  <c r="BY90" i="33"/>
  <c r="BX90" i="33"/>
  <c r="BW90" i="33"/>
  <c r="BV90" i="33"/>
  <c r="BZ90" i="33" s="1"/>
  <c r="BP90" i="33"/>
  <c r="BO90" i="33"/>
  <c r="BY89" i="33"/>
  <c r="BX89" i="33"/>
  <c r="BW89" i="33"/>
  <c r="BV89" i="33"/>
  <c r="BZ89" i="33" s="1"/>
  <c r="AA89" i="33"/>
  <c r="W89" i="33"/>
  <c r="S89" i="33"/>
  <c r="K89" i="33"/>
  <c r="BY88" i="33"/>
  <c r="BX88" i="33"/>
  <c r="BW88" i="33"/>
  <c r="BV88" i="33"/>
  <c r="BZ88" i="33" s="1"/>
  <c r="AA88" i="33"/>
  <c r="W88" i="33"/>
  <c r="S88" i="33"/>
  <c r="K88" i="33"/>
  <c r="BY87" i="33"/>
  <c r="BX87" i="33"/>
  <c r="BW87" i="33"/>
  <c r="BV87" i="33"/>
  <c r="AA87" i="33"/>
  <c r="W87" i="33"/>
  <c r="S87" i="33"/>
  <c r="K87" i="33"/>
  <c r="BY85" i="33"/>
  <c r="BX85" i="33"/>
  <c r="BW85" i="33"/>
  <c r="BV85" i="33"/>
  <c r="BZ85" i="33" s="1"/>
  <c r="BP85" i="33"/>
  <c r="BO85" i="33"/>
  <c r="BY84" i="33"/>
  <c r="BX84" i="33"/>
  <c r="BW84" i="33"/>
  <c r="BV84" i="33"/>
  <c r="BZ84" i="33" s="1"/>
  <c r="BP84" i="33"/>
  <c r="BY83" i="33"/>
  <c r="BX83" i="33"/>
  <c r="BW83" i="33"/>
  <c r="BV83" i="33"/>
  <c r="BZ83" i="33" s="1"/>
  <c r="BP83" i="33"/>
  <c r="BY82" i="33"/>
  <c r="BX82" i="33"/>
  <c r="BW82" i="33"/>
  <c r="BV82" i="33"/>
  <c r="BZ82" i="33" s="1"/>
  <c r="AA82" i="33"/>
  <c r="W82" i="33"/>
  <c r="S82" i="33"/>
  <c r="K82" i="33"/>
  <c r="BY80" i="33"/>
  <c r="BX80" i="33"/>
  <c r="BW80" i="33"/>
  <c r="BV80" i="33"/>
  <c r="BZ80" i="33" s="1"/>
  <c r="BO80" i="33"/>
  <c r="BY79" i="33"/>
  <c r="BX79" i="33"/>
  <c r="BW79" i="33"/>
  <c r="BV79" i="33"/>
  <c r="BZ79" i="33" s="1"/>
  <c r="BP79" i="33"/>
  <c r="AA79" i="33"/>
  <c r="W79" i="33"/>
  <c r="S79" i="33"/>
  <c r="K79" i="33"/>
  <c r="BY78" i="33"/>
  <c r="BX78" i="33"/>
  <c r="BW78" i="33"/>
  <c r="BV78" i="33"/>
  <c r="BZ78" i="33" s="1"/>
  <c r="AA78" i="33"/>
  <c r="W78" i="33"/>
  <c r="S78" i="33"/>
  <c r="K78" i="33"/>
  <c r="BY77" i="33"/>
  <c r="BX77" i="33"/>
  <c r="BW77" i="33"/>
  <c r="BV77" i="33"/>
  <c r="BZ77" i="33" s="1"/>
  <c r="AA77" i="33"/>
  <c r="W77" i="33"/>
  <c r="S77" i="33"/>
  <c r="K77" i="33"/>
  <c r="BY76" i="33"/>
  <c r="BX76" i="33"/>
  <c r="BW76" i="33"/>
  <c r="BV76" i="33"/>
  <c r="BZ76" i="33" s="1"/>
  <c r="BP76" i="33"/>
  <c r="BO76" i="33"/>
  <c r="AA76" i="33"/>
  <c r="W76" i="33"/>
  <c r="S76" i="33"/>
  <c r="K76" i="33"/>
  <c r="BY74" i="33"/>
  <c r="BX74" i="33"/>
  <c r="BW74" i="33"/>
  <c r="BV74" i="33"/>
  <c r="BZ74" i="33" s="1"/>
  <c r="BR74" i="33"/>
  <c r="BQ74" i="33"/>
  <c r="BP74" i="33"/>
  <c r="BO74" i="33"/>
  <c r="BY73" i="33"/>
  <c r="BX73" i="33"/>
  <c r="BW73" i="33"/>
  <c r="BV73" i="33"/>
  <c r="BZ73" i="33" s="1"/>
  <c r="BP73" i="33"/>
  <c r="AA73" i="33"/>
  <c r="W73" i="33"/>
  <c r="S73" i="33"/>
  <c r="K73" i="33"/>
  <c r="BY72" i="33"/>
  <c r="BX72" i="33"/>
  <c r="BW72" i="33"/>
  <c r="BV72" i="33"/>
  <c r="BZ72" i="33" s="1"/>
  <c r="BP72" i="33"/>
  <c r="AA72" i="33"/>
  <c r="W72" i="33"/>
  <c r="S72" i="33"/>
  <c r="K72" i="33"/>
  <c r="BY71" i="33"/>
  <c r="BX71" i="33"/>
  <c r="BW71" i="33"/>
  <c r="BV71" i="33"/>
  <c r="BZ71" i="33" s="1"/>
  <c r="AA71" i="33"/>
  <c r="W71" i="33"/>
  <c r="S71" i="33"/>
  <c r="K71" i="33"/>
  <c r="BY70" i="33"/>
  <c r="BX70" i="33"/>
  <c r="BW70" i="33"/>
  <c r="BV70" i="33"/>
  <c r="BZ70" i="33" s="1"/>
  <c r="BQ70" i="33"/>
  <c r="BP70" i="33"/>
  <c r="BO70" i="33"/>
  <c r="AE70" i="33"/>
  <c r="AA70" i="33"/>
  <c r="W70" i="33"/>
  <c r="S70" i="33"/>
  <c r="K70" i="33"/>
  <c r="BY69" i="33"/>
  <c r="BX69" i="33"/>
  <c r="BW69" i="33"/>
  <c r="BV69" i="33"/>
  <c r="BZ69" i="33" s="1"/>
  <c r="AA69" i="33"/>
  <c r="W69" i="33"/>
  <c r="S69" i="33"/>
  <c r="K69" i="33"/>
  <c r="BY68" i="33"/>
  <c r="BX68" i="33"/>
  <c r="BW68" i="33"/>
  <c r="BV68" i="33"/>
  <c r="BZ68" i="33" s="1"/>
  <c r="AA68" i="33"/>
  <c r="W68" i="33"/>
  <c r="S68" i="33"/>
  <c r="K68" i="33"/>
  <c r="BY67" i="33"/>
  <c r="BX67" i="33"/>
  <c r="BW67" i="33"/>
  <c r="BV67" i="33"/>
  <c r="BZ67" i="33" s="1"/>
  <c r="BO67" i="33"/>
  <c r="AA67" i="33"/>
  <c r="W67" i="33"/>
  <c r="S67" i="33"/>
  <c r="K67" i="33"/>
  <c r="BY66" i="33"/>
  <c r="BX66" i="33"/>
  <c r="BW66" i="33"/>
  <c r="BV66" i="33"/>
  <c r="BZ66" i="33" s="1"/>
  <c r="BO66" i="33"/>
  <c r="AA66" i="33"/>
  <c r="W66" i="33"/>
  <c r="S66" i="33"/>
  <c r="K66" i="33"/>
  <c r="BY65" i="33"/>
  <c r="BX65" i="33"/>
  <c r="BW65" i="33"/>
  <c r="BV65" i="33"/>
  <c r="BZ65" i="33" s="1"/>
  <c r="AA65" i="33"/>
  <c r="W65" i="33"/>
  <c r="S65" i="33"/>
  <c r="K65" i="33"/>
  <c r="BY64" i="33"/>
  <c r="BX64" i="33"/>
  <c r="BW64" i="33"/>
  <c r="BV64" i="33"/>
  <c r="BZ64" i="33" s="1"/>
  <c r="AA64" i="33"/>
  <c r="W64" i="33"/>
  <c r="S64" i="33"/>
  <c r="K64" i="33"/>
  <c r="BY62" i="33"/>
  <c r="BX62" i="33"/>
  <c r="BW62" i="33"/>
  <c r="BV62" i="33"/>
  <c r="BZ62" i="33" s="1"/>
  <c r="BR62" i="33"/>
  <c r="BQ62" i="33"/>
  <c r="BP62" i="33"/>
  <c r="BO62" i="33"/>
  <c r="BY61" i="33"/>
  <c r="BX61" i="33"/>
  <c r="BW61" i="33"/>
  <c r="BV61" i="33"/>
  <c r="BZ61" i="33" s="1"/>
  <c r="BR61" i="33"/>
  <c r="BQ61" i="33"/>
  <c r="BP61" i="33"/>
  <c r="BO61" i="33"/>
  <c r="BY60" i="33"/>
  <c r="BX60" i="33"/>
  <c r="BW60" i="33"/>
  <c r="BV60" i="33"/>
  <c r="BZ60" i="33" s="1"/>
  <c r="BO60" i="33"/>
  <c r="AA60" i="33"/>
  <c r="W60" i="33"/>
  <c r="S60" i="33"/>
  <c r="K60" i="33"/>
  <c r="BY59" i="33"/>
  <c r="BX59" i="33"/>
  <c r="BW59" i="33"/>
  <c r="BV59" i="33"/>
  <c r="BZ59" i="33" s="1"/>
  <c r="AA59" i="33"/>
  <c r="W59" i="33"/>
  <c r="S59" i="33"/>
  <c r="K59" i="33"/>
  <c r="BY58" i="33"/>
  <c r="BX58" i="33"/>
  <c r="BW58" i="33"/>
  <c r="BV58" i="33"/>
  <c r="BZ58" i="33" s="1"/>
  <c r="AA58" i="33"/>
  <c r="W58" i="33"/>
  <c r="S58" i="33"/>
  <c r="K58" i="33"/>
  <c r="BY57" i="33"/>
  <c r="BX57" i="33"/>
  <c r="BW57" i="33"/>
  <c r="BV57" i="33"/>
  <c r="BZ57" i="33" s="1"/>
  <c r="BP57" i="33"/>
  <c r="BO57" i="33"/>
  <c r="AE57" i="33"/>
  <c r="BQ57" i="33" s="1"/>
  <c r="AA57" i="33"/>
  <c r="W57" i="33"/>
  <c r="S57" i="33"/>
  <c r="K57" i="33"/>
  <c r="BY56" i="33"/>
  <c r="BX56" i="33"/>
  <c r="BW56" i="33"/>
  <c r="BV56" i="33"/>
  <c r="BZ56" i="33" s="1"/>
  <c r="AA56" i="33"/>
  <c r="W56" i="33"/>
  <c r="S56" i="33"/>
  <c r="K56" i="33"/>
  <c r="BY55" i="33"/>
  <c r="BX55" i="33"/>
  <c r="BW55" i="33"/>
  <c r="BV55" i="33"/>
  <c r="BZ55" i="33" s="1"/>
  <c r="AA55" i="33"/>
  <c r="W55" i="33"/>
  <c r="S55" i="33"/>
  <c r="K55" i="33"/>
  <c r="BY54" i="33"/>
  <c r="BX54" i="33"/>
  <c r="BW54" i="33"/>
  <c r="BV54" i="33"/>
  <c r="BZ54" i="33" s="1"/>
  <c r="BR54" i="33"/>
  <c r="BQ54" i="33"/>
  <c r="BP54" i="33"/>
  <c r="BO54" i="33"/>
  <c r="BY53" i="33"/>
  <c r="BX53" i="33"/>
  <c r="BW53" i="33"/>
  <c r="BV53" i="33"/>
  <c r="BZ53" i="33" s="1"/>
  <c r="BR53" i="33"/>
  <c r="BQ53" i="33"/>
  <c r="BP53" i="33"/>
  <c r="BO53" i="33"/>
  <c r="BY52" i="33"/>
  <c r="BX52" i="33"/>
  <c r="BW52" i="33"/>
  <c r="BV52" i="33"/>
  <c r="BZ52" i="33" s="1"/>
  <c r="AA52" i="33"/>
  <c r="W52" i="33"/>
  <c r="S52" i="33"/>
  <c r="K52" i="33"/>
  <c r="BY51" i="33"/>
  <c r="BX51" i="33"/>
  <c r="BW51" i="33"/>
  <c r="BV51" i="33"/>
  <c r="BZ51" i="33" s="1"/>
  <c r="BP51" i="33"/>
  <c r="BO51" i="33"/>
  <c r="AE51" i="33"/>
  <c r="BQ51" i="33" s="1"/>
  <c r="AA51" i="33"/>
  <c r="W51" i="33"/>
  <c r="S51" i="33"/>
  <c r="K51" i="33"/>
  <c r="BY50" i="33"/>
  <c r="BX50" i="33"/>
  <c r="BW50" i="33"/>
  <c r="BV50" i="33"/>
  <c r="BZ50" i="33" s="1"/>
  <c r="AA50" i="33"/>
  <c r="W50" i="33"/>
  <c r="S50" i="33"/>
  <c r="K50" i="33"/>
  <c r="BY49" i="33"/>
  <c r="BX49" i="33"/>
  <c r="BW49" i="33"/>
  <c r="BV49" i="33"/>
  <c r="BZ49" i="33" s="1"/>
  <c r="BR49" i="33"/>
  <c r="BQ49" i="33"/>
  <c r="BP49" i="33"/>
  <c r="BO49" i="33"/>
  <c r="BY48" i="33"/>
  <c r="BX48" i="33"/>
  <c r="BW48" i="33"/>
  <c r="BV48" i="33"/>
  <c r="BZ48" i="33" s="1"/>
  <c r="AA48" i="33"/>
  <c r="W48" i="33"/>
  <c r="S48" i="33"/>
  <c r="K48" i="33"/>
  <c r="BY47" i="33"/>
  <c r="BX47" i="33"/>
  <c r="BW47" i="33"/>
  <c r="BV47" i="33"/>
  <c r="BZ47" i="33" s="1"/>
  <c r="BR47" i="33"/>
  <c r="BQ47" i="33"/>
  <c r="BP47" i="33"/>
  <c r="BO47" i="33"/>
  <c r="BY46" i="33"/>
  <c r="BX46" i="33"/>
  <c r="BW46" i="33"/>
  <c r="BV46" i="33"/>
  <c r="BZ46" i="33" s="1"/>
  <c r="AA46" i="33"/>
  <c r="W46" i="33"/>
  <c r="S46" i="33"/>
  <c r="K46" i="33"/>
  <c r="BY45" i="33"/>
  <c r="BX45" i="33"/>
  <c r="BW45" i="33"/>
  <c r="BV45" i="33"/>
  <c r="BZ45" i="33" s="1"/>
  <c r="AA45" i="33"/>
  <c r="W45" i="33"/>
  <c r="S45" i="33"/>
  <c r="K45" i="33"/>
  <c r="BY44" i="33"/>
  <c r="BX44" i="33"/>
  <c r="BW44" i="33"/>
  <c r="BV44" i="33"/>
  <c r="BZ44" i="33" s="1"/>
  <c r="AA44" i="33"/>
  <c r="W44" i="33"/>
  <c r="S44" i="33"/>
  <c r="K44" i="33"/>
  <c r="BY43" i="33"/>
  <c r="BX43" i="33"/>
  <c r="BW43" i="33"/>
  <c r="BV43" i="33"/>
  <c r="BZ43" i="33" s="1"/>
  <c r="BR43" i="33"/>
  <c r="BQ43" i="33"/>
  <c r="BP43" i="33"/>
  <c r="BO43" i="33"/>
  <c r="BY42" i="33"/>
  <c r="BX42" i="33"/>
  <c r="BW42" i="33"/>
  <c r="BV42" i="33"/>
  <c r="BZ42" i="33" s="1"/>
  <c r="BR42" i="33"/>
  <c r="BQ42" i="33"/>
  <c r="BP42" i="33"/>
  <c r="BO42" i="33"/>
  <c r="BY41" i="33"/>
  <c r="BX41" i="33"/>
  <c r="BW41" i="33"/>
  <c r="BV41" i="33"/>
  <c r="BZ41" i="33" s="1"/>
  <c r="AA41" i="33"/>
  <c r="W41" i="33"/>
  <c r="S41" i="33"/>
  <c r="K41" i="33"/>
  <c r="BY40" i="33"/>
  <c r="BX40" i="33"/>
  <c r="BW40" i="33"/>
  <c r="BV40" i="33"/>
  <c r="BZ40" i="33" s="1"/>
  <c r="AA40" i="33"/>
  <c r="W40" i="33"/>
  <c r="S40" i="33"/>
  <c r="K40" i="33"/>
  <c r="BY39" i="33"/>
  <c r="BX39" i="33"/>
  <c r="BW39" i="33"/>
  <c r="BV39" i="33"/>
  <c r="BZ39" i="33" s="1"/>
  <c r="AA39" i="33"/>
  <c r="W39" i="33"/>
  <c r="S39" i="33"/>
  <c r="K39" i="33"/>
  <c r="BY38" i="33"/>
  <c r="BX38" i="33"/>
  <c r="BW38" i="33"/>
  <c r="BV38" i="33"/>
  <c r="BZ38" i="33" s="1"/>
  <c r="BR38" i="33"/>
  <c r="BQ38" i="33"/>
  <c r="BP38" i="33"/>
  <c r="BO38" i="33"/>
  <c r="BY37" i="33"/>
  <c r="BX37" i="33"/>
  <c r="BW37" i="33"/>
  <c r="BV37" i="33"/>
  <c r="BZ37" i="33" s="1"/>
  <c r="AA37" i="33"/>
  <c r="W37" i="33"/>
  <c r="S37" i="33"/>
  <c r="K37" i="33"/>
  <c r="BY36" i="33"/>
  <c r="BX36" i="33"/>
  <c r="BW36" i="33"/>
  <c r="BV36" i="33"/>
  <c r="BZ36" i="33" s="1"/>
  <c r="AA36" i="33"/>
  <c r="W36" i="33"/>
  <c r="S36" i="33"/>
  <c r="K36" i="33"/>
  <c r="BY35" i="33"/>
  <c r="BX35" i="33"/>
  <c r="BW35" i="33"/>
  <c r="BV35" i="33"/>
  <c r="BZ35" i="33" s="1"/>
  <c r="AA35" i="33"/>
  <c r="W35" i="33"/>
  <c r="S35" i="33"/>
  <c r="K35" i="33"/>
  <c r="BY34" i="33"/>
  <c r="BX34" i="33"/>
  <c r="BW34" i="33"/>
  <c r="BV34" i="33"/>
  <c r="BZ34" i="33" s="1"/>
  <c r="BR34" i="33"/>
  <c r="BQ34" i="33"/>
  <c r="BP34" i="33"/>
  <c r="BO34" i="33"/>
  <c r="BY33" i="33"/>
  <c r="BX33" i="33"/>
  <c r="BW33" i="33"/>
  <c r="BV33" i="33"/>
  <c r="BZ33" i="33" s="1"/>
  <c r="AA33" i="33"/>
  <c r="W33" i="33"/>
  <c r="S33" i="33"/>
  <c r="K33" i="33"/>
  <c r="BY32" i="33"/>
  <c r="BX32" i="33"/>
  <c r="BW32" i="33"/>
  <c r="BV32" i="33"/>
  <c r="BZ32" i="33" s="1"/>
  <c r="BR32" i="33"/>
  <c r="BQ32" i="33"/>
  <c r="BP32" i="33"/>
  <c r="BO32" i="33"/>
  <c r="BY31" i="33"/>
  <c r="BX31" i="33"/>
  <c r="BW31" i="33"/>
  <c r="BV31" i="33"/>
  <c r="BZ31" i="33" s="1"/>
  <c r="AA31" i="33"/>
  <c r="W31" i="33"/>
  <c r="S31" i="33"/>
  <c r="K31" i="33"/>
  <c r="BY30" i="33"/>
  <c r="BX30" i="33"/>
  <c r="BW30" i="33"/>
  <c r="BV30" i="33"/>
  <c r="BZ30" i="33" s="1"/>
  <c r="BR30" i="33"/>
  <c r="BQ30" i="33"/>
  <c r="BP30" i="33"/>
  <c r="BO30" i="33"/>
  <c r="BY29" i="33"/>
  <c r="BX29" i="33"/>
  <c r="BW29" i="33"/>
  <c r="BV29" i="33"/>
  <c r="BZ29" i="33" s="1"/>
  <c r="BR29" i="33"/>
  <c r="BQ29" i="33"/>
  <c r="BP29" i="33"/>
  <c r="BO29" i="33"/>
  <c r="BY28" i="33"/>
  <c r="BX28" i="33"/>
  <c r="BW28" i="33"/>
  <c r="BV28" i="33"/>
  <c r="BZ28" i="33" s="1"/>
  <c r="AA28" i="33"/>
  <c r="W28" i="33"/>
  <c r="S28" i="33"/>
  <c r="K28" i="33"/>
  <c r="BY27" i="33"/>
  <c r="BX27" i="33"/>
  <c r="BW27" i="33"/>
  <c r="BV27" i="33"/>
  <c r="BZ27" i="33" s="1"/>
  <c r="AA27" i="33"/>
  <c r="W27" i="33"/>
  <c r="S27" i="33"/>
  <c r="K27" i="33"/>
  <c r="BY26" i="33"/>
  <c r="BX26" i="33"/>
  <c r="BW26" i="33"/>
  <c r="BV26" i="33"/>
  <c r="BZ26" i="33" s="1"/>
  <c r="BP26" i="33"/>
  <c r="AA26" i="33"/>
  <c r="W26" i="33"/>
  <c r="S26" i="33"/>
  <c r="K26" i="33"/>
  <c r="BY25" i="33"/>
  <c r="BX25" i="33"/>
  <c r="BW25" i="33"/>
  <c r="BV25" i="33"/>
  <c r="BZ25" i="33" s="1"/>
  <c r="AA25" i="33"/>
  <c r="W25" i="33"/>
  <c r="S25" i="33"/>
  <c r="K25" i="33"/>
  <c r="BY24" i="33"/>
  <c r="BX24" i="33"/>
  <c r="BW24" i="33"/>
  <c r="BV24" i="33"/>
  <c r="BZ24" i="33" s="1"/>
  <c r="AA24" i="33"/>
  <c r="W24" i="33"/>
  <c r="S24" i="33"/>
  <c r="K24" i="33"/>
  <c r="BY23" i="33"/>
  <c r="BX23" i="33"/>
  <c r="BW23" i="33"/>
  <c r="BV23" i="33"/>
  <c r="BZ23" i="33" s="1"/>
  <c r="BR23" i="33"/>
  <c r="BQ23" i="33"/>
  <c r="BP23" i="33"/>
  <c r="BO23" i="33"/>
  <c r="BY22" i="33"/>
  <c r="BX22" i="33"/>
  <c r="BW22" i="33"/>
  <c r="BV22" i="33"/>
  <c r="BZ22" i="33" s="1"/>
  <c r="AA22" i="33"/>
  <c r="W22" i="33"/>
  <c r="S22" i="33"/>
  <c r="K22" i="33"/>
  <c r="BY21" i="33"/>
  <c r="BX21" i="33"/>
  <c r="BW21" i="33"/>
  <c r="BV21" i="33"/>
  <c r="BZ21" i="33" s="1"/>
  <c r="AA21" i="33"/>
  <c r="W21" i="33"/>
  <c r="S21" i="33"/>
  <c r="K21" i="33"/>
  <c r="BY20" i="33"/>
  <c r="BX20" i="33"/>
  <c r="BW20" i="33"/>
  <c r="BV20" i="33"/>
  <c r="BZ20" i="33" s="1"/>
  <c r="BP20" i="33"/>
  <c r="AA20" i="33"/>
  <c r="W20" i="33"/>
  <c r="S20" i="33"/>
  <c r="K20" i="33"/>
  <c r="BY18" i="33"/>
  <c r="BX18" i="33"/>
  <c r="BW18" i="33"/>
  <c r="BV18" i="33"/>
  <c r="BZ18" i="33" s="1"/>
  <c r="BR18" i="33"/>
  <c r="BQ18" i="33"/>
  <c r="BP18" i="33"/>
  <c r="BO18" i="33"/>
  <c r="BY17" i="33"/>
  <c r="BX17" i="33"/>
  <c r="BW17" i="33"/>
  <c r="BV17" i="33"/>
  <c r="BZ17" i="33" s="1"/>
  <c r="AA17" i="33"/>
  <c r="W17" i="33"/>
  <c r="S17" i="33"/>
  <c r="BY16" i="33"/>
  <c r="BX16" i="33"/>
  <c r="BW16" i="33"/>
  <c r="BV16" i="33"/>
  <c r="BZ16" i="33" s="1"/>
  <c r="AA16" i="33"/>
  <c r="W16" i="33"/>
  <c r="S16" i="33"/>
  <c r="K16" i="33"/>
  <c r="BY15" i="33"/>
  <c r="BX15" i="33"/>
  <c r="BW15" i="33"/>
  <c r="BV15" i="33"/>
  <c r="BZ15" i="33" s="1"/>
  <c r="AA15" i="33"/>
  <c r="W15" i="33"/>
  <c r="S15" i="33"/>
  <c r="K15" i="33"/>
  <c r="BY14" i="33"/>
  <c r="BX14" i="33"/>
  <c r="BW14" i="33"/>
  <c r="BV14" i="33"/>
  <c r="BZ14" i="33" s="1"/>
  <c r="AA14" i="33"/>
  <c r="W14" i="33"/>
  <c r="S14" i="33"/>
  <c r="K14" i="33"/>
  <c r="BY13" i="33"/>
  <c r="BX13" i="33"/>
  <c r="BW13" i="33"/>
  <c r="BV13" i="33"/>
  <c r="BZ13" i="33" s="1"/>
  <c r="AA13" i="33"/>
  <c r="W13" i="33"/>
  <c r="S13" i="33"/>
  <c r="K13" i="33"/>
  <c r="BY12" i="33"/>
  <c r="BX12" i="33"/>
  <c r="BW12" i="33"/>
  <c r="BV12" i="33"/>
  <c r="BZ12" i="33" s="1"/>
  <c r="BQ12" i="33"/>
  <c r="BP12" i="33"/>
  <c r="BO12" i="33"/>
  <c r="AE12" i="33"/>
  <c r="BR12" i="33" s="1"/>
  <c r="AA12" i="33"/>
  <c r="W12" i="33"/>
  <c r="S12" i="33"/>
  <c r="K12" i="33"/>
  <c r="BY11" i="33"/>
  <c r="BX11" i="33"/>
  <c r="BW11" i="33"/>
  <c r="BV11" i="33"/>
  <c r="BZ11" i="33" s="1"/>
  <c r="BY9" i="33"/>
  <c r="BX9" i="33"/>
  <c r="BW9" i="33"/>
  <c r="BV9" i="33"/>
  <c r="BZ9" i="33" s="1"/>
  <c r="BR9" i="33"/>
  <c r="BQ9" i="33"/>
  <c r="BP9" i="33"/>
  <c r="BO9" i="33"/>
  <c r="BY8" i="33"/>
  <c r="BX8" i="33"/>
  <c r="BW8" i="33"/>
  <c r="BV8" i="33"/>
  <c r="BZ8" i="33" s="1"/>
  <c r="AA8" i="33"/>
  <c r="W8" i="33"/>
  <c r="S8" i="33"/>
  <c r="K8" i="33"/>
  <c r="BY7" i="33"/>
  <c r="BX7" i="33"/>
  <c r="BW7" i="33"/>
  <c r="BV7" i="33"/>
  <c r="BZ7" i="33" s="1"/>
  <c r="BR7" i="33"/>
  <c r="BQ7" i="33"/>
  <c r="BP7" i="33"/>
  <c r="BO7" i="33"/>
  <c r="BY6" i="33"/>
  <c r="BX6" i="33"/>
  <c r="BW6" i="33"/>
  <c r="BV6" i="33"/>
  <c r="BZ6" i="33" s="1"/>
  <c r="AA6" i="33"/>
  <c r="W6" i="33"/>
  <c r="S6" i="33"/>
  <c r="K6" i="33"/>
  <c r="BY5" i="33"/>
  <c r="BX5" i="33"/>
  <c r="BW5" i="33"/>
  <c r="BV5" i="33"/>
  <c r="BP5" i="33"/>
  <c r="BO5" i="33"/>
  <c r="BV499" i="33" l="1"/>
  <c r="S499" i="33"/>
  <c r="K499" i="33"/>
  <c r="AA499" i="33"/>
  <c r="W499" i="33"/>
  <c r="BR124" i="33"/>
  <c r="BR133" i="33"/>
  <c r="BR51" i="33"/>
  <c r="BR57" i="33"/>
  <c r="BR70" i="33"/>
  <c r="BQ124" i="33"/>
  <c r="AV17" i="33"/>
  <c r="AV4" i="33"/>
  <c r="AV5" i="33"/>
  <c r="AY5" i="33" s="1"/>
  <c r="AV495" i="33"/>
  <c r="AV479" i="33"/>
  <c r="AV463" i="33"/>
  <c r="AV446" i="33"/>
  <c r="AV430" i="33"/>
  <c r="AV414" i="33"/>
  <c r="AV394" i="33"/>
  <c r="AV358" i="33"/>
  <c r="AV342" i="33"/>
  <c r="AV329" i="33"/>
  <c r="AV317" i="33"/>
  <c r="AV305" i="33"/>
  <c r="AV297" i="33"/>
  <c r="AV285" i="33"/>
  <c r="AV273" i="33"/>
  <c r="AV257" i="33"/>
  <c r="AV237" i="33"/>
  <c r="AV221" i="33"/>
  <c r="AV205" i="33"/>
  <c r="AV189" i="33"/>
  <c r="AV165" i="33"/>
  <c r="AV149" i="33"/>
  <c r="AV137" i="33"/>
  <c r="AV117" i="33"/>
  <c r="AV109" i="33"/>
  <c r="AV97" i="33"/>
  <c r="AV89" i="33"/>
  <c r="AV81" i="33"/>
  <c r="AV73" i="33"/>
  <c r="AV65" i="33"/>
  <c r="AV57" i="33"/>
  <c r="AV53" i="33"/>
  <c r="AV21" i="33"/>
  <c r="AV13" i="33"/>
  <c r="AV483" i="33"/>
  <c r="AV471" i="33"/>
  <c r="AV455" i="33"/>
  <c r="AV438" i="33"/>
  <c r="AV426" i="33"/>
  <c r="AV410" i="33"/>
  <c r="AV398" i="33"/>
  <c r="AV382" i="33"/>
  <c r="AV370" i="33"/>
  <c r="AV362" i="33"/>
  <c r="AV350" i="33"/>
  <c r="AV338" i="33"/>
  <c r="AW338" i="33" s="1"/>
  <c r="AV325" i="33"/>
  <c r="AV313" i="33"/>
  <c r="AV301" i="33"/>
  <c r="AV289" i="33"/>
  <c r="AV277" i="33"/>
  <c r="AV265" i="33"/>
  <c r="AV249" i="33"/>
  <c r="AV233" i="33"/>
  <c r="AV217" i="33"/>
  <c r="AV201" i="33"/>
  <c r="AV185" i="33"/>
  <c r="AV173" i="33"/>
  <c r="AV157" i="33"/>
  <c r="AV141" i="33"/>
  <c r="AV129" i="33"/>
  <c r="AV113" i="33"/>
  <c r="AV93" i="33"/>
  <c r="AV85" i="33"/>
  <c r="AV77" i="33"/>
  <c r="AV69" i="33"/>
  <c r="AV61" i="33"/>
  <c r="AV49" i="33"/>
  <c r="AV45" i="33"/>
  <c r="AV41" i="33"/>
  <c r="AV37" i="33"/>
  <c r="AV33" i="33"/>
  <c r="AV29" i="33"/>
  <c r="AV25" i="33"/>
  <c r="AV6" i="33"/>
  <c r="AV16" i="33"/>
  <c r="AV12" i="33"/>
  <c r="AV8" i="33"/>
  <c r="AV494" i="33"/>
  <c r="AV490" i="33"/>
  <c r="AV486" i="33"/>
  <c r="AV482" i="33"/>
  <c r="AV478" i="33"/>
  <c r="AV474" i="33"/>
  <c r="AV470" i="33"/>
  <c r="AV466" i="33"/>
  <c r="AV462" i="33"/>
  <c r="AV458" i="33"/>
  <c r="AV454" i="33"/>
  <c r="AV450" i="33"/>
  <c r="AV445" i="33"/>
  <c r="AV441" i="33"/>
  <c r="AV437" i="33"/>
  <c r="AV433" i="33"/>
  <c r="AV429" i="33"/>
  <c r="AV425" i="33"/>
  <c r="AV421" i="33"/>
  <c r="AV417" i="33"/>
  <c r="AV413" i="33"/>
  <c r="AV409" i="33"/>
  <c r="AV405" i="33"/>
  <c r="AV401" i="33"/>
  <c r="AV397" i="33"/>
  <c r="AV393" i="33"/>
  <c r="AV389" i="33"/>
  <c r="AV385" i="33"/>
  <c r="AV381" i="33"/>
  <c r="AV377" i="33"/>
  <c r="AV373" i="33"/>
  <c r="AV369" i="33"/>
  <c r="AV365" i="33"/>
  <c r="AV361" i="33"/>
  <c r="AV357" i="33"/>
  <c r="AV353" i="33"/>
  <c r="AV349" i="33"/>
  <c r="AV345" i="33"/>
  <c r="AV341" i="33"/>
  <c r="AV337" i="33"/>
  <c r="AV332" i="33"/>
  <c r="AV328" i="33"/>
  <c r="AV324" i="33"/>
  <c r="AV320" i="33"/>
  <c r="AV316" i="33"/>
  <c r="AV312" i="33"/>
  <c r="AV308" i="33"/>
  <c r="AV304" i="33"/>
  <c r="AV300" i="33"/>
  <c r="AV296" i="33"/>
  <c r="AV292" i="33"/>
  <c r="AV288" i="33"/>
  <c r="AV284" i="33"/>
  <c r="AV280" i="33"/>
  <c r="AV276" i="33"/>
  <c r="AV272" i="33"/>
  <c r="AV268" i="33"/>
  <c r="AV264" i="33"/>
  <c r="AV260" i="33"/>
  <c r="AV256" i="33"/>
  <c r="AV252" i="33"/>
  <c r="AV248" i="33"/>
  <c r="AV244" i="33"/>
  <c r="AV240" i="33"/>
  <c r="AV236" i="33"/>
  <c r="AV232" i="33"/>
  <c r="AV228" i="33"/>
  <c r="AV224" i="33"/>
  <c r="AV220" i="33"/>
  <c r="AV216" i="33"/>
  <c r="AV212" i="33"/>
  <c r="AV208" i="33"/>
  <c r="AV204" i="33"/>
  <c r="AV200" i="33"/>
  <c r="AV196" i="33"/>
  <c r="AV192" i="33"/>
  <c r="AV188" i="33"/>
  <c r="AV184" i="33"/>
  <c r="AV180" i="33"/>
  <c r="AV176" i="33"/>
  <c r="AV172" i="33"/>
  <c r="AV168" i="33"/>
  <c r="AV164" i="33"/>
  <c r="AV160" i="33"/>
  <c r="AV156" i="33"/>
  <c r="AV152" i="33"/>
  <c r="AV148" i="33"/>
  <c r="AV144" i="33"/>
  <c r="AV140" i="33"/>
  <c r="AV136" i="33"/>
  <c r="AV132" i="33"/>
  <c r="AV128" i="33"/>
  <c r="AV124" i="33"/>
  <c r="AV120" i="33"/>
  <c r="AV116" i="33"/>
  <c r="AV112" i="33"/>
  <c r="AV108" i="33"/>
  <c r="AV104" i="33"/>
  <c r="AV100" i="33"/>
  <c r="AV96" i="33"/>
  <c r="AV92" i="33"/>
  <c r="AV88" i="33"/>
  <c r="AV84" i="33"/>
  <c r="AV80" i="33"/>
  <c r="AV76" i="33"/>
  <c r="AV72" i="33"/>
  <c r="AV68" i="33"/>
  <c r="AV64" i="33"/>
  <c r="AV60" i="33"/>
  <c r="AV56" i="33"/>
  <c r="AV52" i="33"/>
  <c r="AV48" i="33"/>
  <c r="AV44" i="33"/>
  <c r="AV40" i="33"/>
  <c r="AV36" i="33"/>
  <c r="AV32" i="33"/>
  <c r="AV28" i="33"/>
  <c r="AV24" i="33"/>
  <c r="AV20" i="33"/>
  <c r="AV491" i="33"/>
  <c r="AV475" i="33"/>
  <c r="AV459" i="33"/>
  <c r="AV442" i="33"/>
  <c r="AV422" i="33"/>
  <c r="AV406" i="33"/>
  <c r="AV390" i="33"/>
  <c r="AV378" i="33"/>
  <c r="AV261" i="33"/>
  <c r="AV245" i="33"/>
  <c r="AV229" i="33"/>
  <c r="AV213" i="33"/>
  <c r="AV197" i="33"/>
  <c r="AV181" i="33"/>
  <c r="AV169" i="33"/>
  <c r="AV153" i="33"/>
  <c r="AV133" i="33"/>
  <c r="AV121" i="33"/>
  <c r="AV101" i="33"/>
  <c r="AV7" i="33"/>
  <c r="AV15" i="33"/>
  <c r="AV11" i="33"/>
  <c r="AV497" i="33"/>
  <c r="AV493" i="33"/>
  <c r="AV489" i="33"/>
  <c r="AV485" i="33"/>
  <c r="AV481" i="33"/>
  <c r="AV477" i="33"/>
  <c r="AV473" i="33"/>
  <c r="AV469" i="33"/>
  <c r="AV465" i="33"/>
  <c r="AV461" i="33"/>
  <c r="AV457" i="33"/>
  <c r="AV453" i="33"/>
  <c r="AV449" i="33"/>
  <c r="AV444" i="33"/>
  <c r="AV440" i="33"/>
  <c r="AV436" i="33"/>
  <c r="AV432" i="33"/>
  <c r="AV428" i="33"/>
  <c r="AV424" i="33"/>
  <c r="AV420" i="33"/>
  <c r="AV416" i="33"/>
  <c r="AV412" i="33"/>
  <c r="AV408" i="33"/>
  <c r="AV404" i="33"/>
  <c r="AV400" i="33"/>
  <c r="AV396" i="33"/>
  <c r="AV392" i="33"/>
  <c r="AV388" i="33"/>
  <c r="AV384" i="33"/>
  <c r="AV380" i="33"/>
  <c r="AV376" i="33"/>
  <c r="AV372" i="33"/>
  <c r="AV368" i="33"/>
  <c r="AV364" i="33"/>
  <c r="AV360" i="33"/>
  <c r="AV356" i="33"/>
  <c r="AV352" i="33"/>
  <c r="AV348" i="33"/>
  <c r="AV344" i="33"/>
  <c r="AV340" i="33"/>
  <c r="AV336" i="33"/>
  <c r="AV331" i="33"/>
  <c r="AV327" i="33"/>
  <c r="AV323" i="33"/>
  <c r="AV319" i="33"/>
  <c r="AV315" i="33"/>
  <c r="AV311" i="33"/>
  <c r="AV307" i="33"/>
  <c r="AV303" i="33"/>
  <c r="AV299" i="33"/>
  <c r="AV295" i="33"/>
  <c r="AV291" i="33"/>
  <c r="AV287" i="33"/>
  <c r="AV283" i="33"/>
  <c r="AV279" i="33"/>
  <c r="AV275" i="33"/>
  <c r="AV271" i="33"/>
  <c r="AV267" i="33"/>
  <c r="AV263" i="33"/>
  <c r="AV259" i="33"/>
  <c r="AV255" i="33"/>
  <c r="AV251" i="33"/>
  <c r="AV247" i="33"/>
  <c r="AV243" i="33"/>
  <c r="AV239" i="33"/>
  <c r="AV235" i="33"/>
  <c r="AV231" i="33"/>
  <c r="AV227" i="33"/>
  <c r="AV223" i="33"/>
  <c r="AV219" i="33"/>
  <c r="AV215" i="33"/>
  <c r="AV211" i="33"/>
  <c r="AV207" i="33"/>
  <c r="AV203" i="33"/>
  <c r="AV199" i="33"/>
  <c r="AV195" i="33"/>
  <c r="AV191" i="33"/>
  <c r="AV187" i="33"/>
  <c r="AV183" i="33"/>
  <c r="AV179" i="33"/>
  <c r="AV175" i="33"/>
  <c r="AV171" i="33"/>
  <c r="AV167" i="33"/>
  <c r="AV163" i="33"/>
  <c r="AV159" i="33"/>
  <c r="AV155" i="33"/>
  <c r="AV151" i="33"/>
  <c r="AV147" i="33"/>
  <c r="AV143" i="33"/>
  <c r="AV139" i="33"/>
  <c r="AV135" i="33"/>
  <c r="AV131" i="33"/>
  <c r="AV127" i="33"/>
  <c r="AV123" i="33"/>
  <c r="AV119" i="33"/>
  <c r="AV115" i="33"/>
  <c r="AV111" i="33"/>
  <c r="AV107" i="33"/>
  <c r="AV103" i="33"/>
  <c r="AV99" i="33"/>
  <c r="AV95" i="33"/>
  <c r="AV91" i="33"/>
  <c r="AV87" i="33"/>
  <c r="AV83" i="33"/>
  <c r="AV79" i="33"/>
  <c r="AV75" i="33"/>
  <c r="AV71" i="33"/>
  <c r="AV67" i="33"/>
  <c r="AV63" i="33"/>
  <c r="AV59" i="33"/>
  <c r="AV55" i="33"/>
  <c r="AV51" i="33"/>
  <c r="AV47" i="33"/>
  <c r="AV43" i="33"/>
  <c r="AV39" i="33"/>
  <c r="AV35" i="33"/>
  <c r="AV31" i="33"/>
  <c r="AV27" i="33"/>
  <c r="AV23" i="33"/>
  <c r="AV9" i="33"/>
  <c r="AV487" i="33"/>
  <c r="AV467" i="33"/>
  <c r="AV451" i="33"/>
  <c r="AV434" i="33"/>
  <c r="AV418" i="33"/>
  <c r="AV402" i="33"/>
  <c r="AV386" i="33"/>
  <c r="AV374" i="33"/>
  <c r="AV366" i="33"/>
  <c r="AV354" i="33"/>
  <c r="AV346" i="33"/>
  <c r="AV333" i="33"/>
  <c r="AV321" i="33"/>
  <c r="AV309" i="33"/>
  <c r="AV293" i="33"/>
  <c r="AV281" i="33"/>
  <c r="AV269" i="33"/>
  <c r="AV253" i="33"/>
  <c r="AV241" i="33"/>
  <c r="AV225" i="33"/>
  <c r="AV209" i="33"/>
  <c r="AV193" i="33"/>
  <c r="AV177" i="33"/>
  <c r="AV161" i="33"/>
  <c r="AV145" i="33"/>
  <c r="AV125" i="33"/>
  <c r="AV105" i="33"/>
  <c r="AV14" i="33"/>
  <c r="AV10" i="33"/>
  <c r="AV496" i="33"/>
  <c r="AV492" i="33"/>
  <c r="AV488" i="33"/>
  <c r="AV484" i="33"/>
  <c r="AV480" i="33"/>
  <c r="AV476" i="33"/>
  <c r="AV472" i="33"/>
  <c r="AV468" i="33"/>
  <c r="AV464" i="33"/>
  <c r="AV460" i="33"/>
  <c r="AV456" i="33"/>
  <c r="AV452" i="33"/>
  <c r="AV448" i="33"/>
  <c r="AV443" i="33"/>
  <c r="AV439" i="33"/>
  <c r="AV435" i="33"/>
  <c r="AV431" i="33"/>
  <c r="AV427" i="33"/>
  <c r="AV423" i="33"/>
  <c r="AV419" i="33"/>
  <c r="AV415" i="33"/>
  <c r="AV411" i="33"/>
  <c r="AV407" i="33"/>
  <c r="AV403" i="33"/>
  <c r="AV399" i="33"/>
  <c r="AV395" i="33"/>
  <c r="AV391" i="33"/>
  <c r="AV387" i="33"/>
  <c r="AV383" i="33"/>
  <c r="AV379" i="33"/>
  <c r="AV375" i="33"/>
  <c r="AV371" i="33"/>
  <c r="AV367" i="33"/>
  <c r="AV363" i="33"/>
  <c r="AV359" i="33"/>
  <c r="AV355" i="33"/>
  <c r="AV351" i="33"/>
  <c r="AV347" i="33"/>
  <c r="AV343" i="33"/>
  <c r="AV339" i="33"/>
  <c r="AV334" i="33"/>
  <c r="AV330" i="33"/>
  <c r="AV326" i="33"/>
  <c r="AV322" i="33"/>
  <c r="AV318" i="33"/>
  <c r="AV314" i="33"/>
  <c r="AV310" i="33"/>
  <c r="AV306" i="33"/>
  <c r="AV302" i="33"/>
  <c r="AV298" i="33"/>
  <c r="AV294" i="33"/>
  <c r="AV290" i="33"/>
  <c r="AV286" i="33"/>
  <c r="AV282" i="33"/>
  <c r="AV278" i="33"/>
  <c r="AV274" i="33"/>
  <c r="AV270" i="33"/>
  <c r="AV266" i="33"/>
  <c r="AV262" i="33"/>
  <c r="AV258" i="33"/>
  <c r="AV254" i="33"/>
  <c r="AV250" i="33"/>
  <c r="AV246" i="33"/>
  <c r="AV242" i="33"/>
  <c r="AV238" i="33"/>
  <c r="AV234" i="33"/>
  <c r="AV230" i="33"/>
  <c r="AV226" i="33"/>
  <c r="AV222" i="33"/>
  <c r="AV218" i="33"/>
  <c r="AV214" i="33"/>
  <c r="AV210" i="33"/>
  <c r="AV206" i="33"/>
  <c r="AV202" i="33"/>
  <c r="AV198" i="33"/>
  <c r="AV194" i="33"/>
  <c r="AV190" i="33"/>
  <c r="AV186" i="33"/>
  <c r="AV182" i="33"/>
  <c r="AV178" i="33"/>
  <c r="AV174" i="33"/>
  <c r="AV170" i="33"/>
  <c r="AV166" i="33"/>
  <c r="AV162" i="33"/>
  <c r="AV158" i="33"/>
  <c r="AV154" i="33"/>
  <c r="AV150" i="33"/>
  <c r="AV146" i="33"/>
  <c r="AV142" i="33"/>
  <c r="AV138" i="33"/>
  <c r="AV134" i="33"/>
  <c r="AV130" i="33"/>
  <c r="AV126" i="33"/>
  <c r="AV122" i="33"/>
  <c r="AV118" i="33"/>
  <c r="AV114" i="33"/>
  <c r="AV110" i="33"/>
  <c r="AV106" i="33"/>
  <c r="AV102" i="33"/>
  <c r="AV98" i="33"/>
  <c r="AV94" i="33"/>
  <c r="AV90" i="33"/>
  <c r="AV86" i="33"/>
  <c r="AV82" i="33"/>
  <c r="AV78" i="33"/>
  <c r="AV74" i="33"/>
  <c r="AV70" i="33"/>
  <c r="AV66" i="33"/>
  <c r="AV62" i="33"/>
  <c r="AV58" i="33"/>
  <c r="AV54" i="33"/>
  <c r="AV50" i="33"/>
  <c r="AV46" i="33"/>
  <c r="AV42" i="33"/>
  <c r="AV38" i="33"/>
  <c r="AV34" i="33"/>
  <c r="AV30" i="33"/>
  <c r="AV26" i="33"/>
  <c r="AV22" i="33"/>
  <c r="AV18" i="33"/>
  <c r="BP198" i="33"/>
  <c r="BY168" i="33"/>
  <c r="BW168" i="33"/>
  <c r="BZ87" i="33"/>
  <c r="BY316" i="33"/>
  <c r="BZ316" i="33" s="1"/>
  <c r="BX307" i="33"/>
  <c r="BZ307" i="33" s="1"/>
  <c r="BW237" i="33"/>
  <c r="BO217" i="33"/>
  <c r="BX237" i="33"/>
  <c r="BO275" i="33"/>
  <c r="BP174" i="33"/>
  <c r="BP220" i="33"/>
  <c r="BO269" i="33"/>
  <c r="BZ150" i="33"/>
  <c r="BX306" i="33"/>
  <c r="BZ306" i="33" s="1"/>
  <c r="BO171" i="33"/>
  <c r="BX168" i="33"/>
  <c r="BP171" i="33"/>
  <c r="BY311" i="33"/>
  <c r="BZ311" i="33" s="1"/>
  <c r="BP226" i="33"/>
  <c r="BO444" i="33"/>
  <c r="BO398" i="33"/>
  <c r="BO473" i="33"/>
  <c r="BO83" i="33"/>
  <c r="BO100" i="33"/>
  <c r="BO246" i="33"/>
  <c r="BO380" i="33"/>
  <c r="BO235" i="33"/>
  <c r="BO294" i="33"/>
  <c r="BO453" i="33"/>
  <c r="BO278" i="33"/>
  <c r="BO422" i="33"/>
  <c r="BO431" i="33"/>
  <c r="BP13" i="33"/>
  <c r="BP52" i="33"/>
  <c r="BP77" i="33"/>
  <c r="BO88" i="33"/>
  <c r="BO110" i="33"/>
  <c r="BR110" i="33" s="1"/>
  <c r="BO99" i="33"/>
  <c r="BO120" i="33"/>
  <c r="BO72" i="33"/>
  <c r="BP116" i="33"/>
  <c r="AB8" i="33"/>
  <c r="BO58" i="33"/>
  <c r="BP46" i="33"/>
  <c r="BP80" i="33"/>
  <c r="BO112" i="33"/>
  <c r="BP214" i="33"/>
  <c r="BO279" i="33"/>
  <c r="BO84" i="33"/>
  <c r="BP208" i="33"/>
  <c r="BP217" i="33"/>
  <c r="BO223" i="33"/>
  <c r="BY235" i="33"/>
  <c r="BX235" i="33"/>
  <c r="BO247" i="33"/>
  <c r="BO251" i="33"/>
  <c r="BP321" i="33"/>
  <c r="BP330" i="33"/>
  <c r="BP105" i="33"/>
  <c r="BP117" i="33"/>
  <c r="BY160" i="33"/>
  <c r="BZ160" i="33" s="1"/>
  <c r="BP187" i="33"/>
  <c r="BO191" i="33"/>
  <c r="BO231" i="33"/>
  <c r="BO250" i="33"/>
  <c r="BP257" i="33"/>
  <c r="BO298" i="33"/>
  <c r="BO365" i="33"/>
  <c r="BO227" i="33"/>
  <c r="BO238" i="33"/>
  <c r="BZ498" i="33"/>
  <c r="BZ5" i="33"/>
  <c r="BO126" i="33"/>
  <c r="BO128" i="33"/>
  <c r="BO130" i="33"/>
  <c r="BO150" i="33"/>
  <c r="BZ152" i="33"/>
  <c r="BY236" i="33"/>
  <c r="BX236" i="33"/>
  <c r="BO249" i="33"/>
  <c r="BP255" i="33"/>
  <c r="BO308" i="33"/>
  <c r="BP316" i="33"/>
  <c r="BZ298" i="33"/>
  <c r="BO299" i="33"/>
  <c r="BP351" i="33"/>
  <c r="BP367" i="33"/>
  <c r="BP372" i="33"/>
  <c r="BO469" i="33"/>
  <c r="AB470" i="33"/>
  <c r="BO289" i="33"/>
  <c r="BP299" i="33"/>
  <c r="BO271" i="33"/>
  <c r="BO329" i="33"/>
  <c r="BO341" i="33"/>
  <c r="BO383" i="33"/>
  <c r="BO369" i="33"/>
  <c r="BO446" i="33"/>
  <c r="BO358" i="33"/>
  <c r="BO366" i="33"/>
  <c r="BP387" i="33"/>
  <c r="BO403" i="33"/>
  <c r="BO425" i="33"/>
  <c r="BO445" i="33"/>
  <c r="BP358" i="33"/>
  <c r="BO386" i="33"/>
  <c r="BO390" i="33"/>
  <c r="BO407" i="33"/>
  <c r="BO452" i="33"/>
  <c r="BP478" i="33"/>
  <c r="BO458" i="33"/>
  <c r="BO462" i="33"/>
  <c r="BZ469" i="33"/>
  <c r="BO483" i="33"/>
  <c r="BO490" i="33"/>
  <c r="AE490" i="33"/>
  <c r="BO495" i="33"/>
  <c r="BP469" i="33"/>
  <c r="AY62" i="33" l="1"/>
  <c r="AZ62" i="33" s="1"/>
  <c r="AY126" i="33"/>
  <c r="AZ126" i="33" s="1"/>
  <c r="AY174" i="33"/>
  <c r="AZ174" i="33" s="1"/>
  <c r="AY448" i="33"/>
  <c r="AZ448" i="33" s="1"/>
  <c r="AY480" i="33"/>
  <c r="AZ480" i="33" s="1"/>
  <c r="AY193" i="33"/>
  <c r="AZ193" i="33" s="1"/>
  <c r="AY402" i="33"/>
  <c r="AZ402" i="33" s="1"/>
  <c r="AY39" i="33"/>
  <c r="AZ39" i="33" s="1"/>
  <c r="AY71" i="33"/>
  <c r="AZ71" i="33" s="1"/>
  <c r="AY103" i="33"/>
  <c r="AZ103" i="33" s="1"/>
  <c r="AY135" i="33"/>
  <c r="AZ135" i="33" s="1"/>
  <c r="AY167" i="33"/>
  <c r="AZ167" i="33" s="1"/>
  <c r="AY183" i="33"/>
  <c r="AZ183" i="33" s="1"/>
  <c r="AY215" i="33"/>
  <c r="AZ215" i="33" s="1"/>
  <c r="AY231" i="33"/>
  <c r="AZ231" i="33" s="1"/>
  <c r="AY247" i="33"/>
  <c r="AZ247" i="33" s="1"/>
  <c r="AY263" i="33"/>
  <c r="AZ263" i="33" s="1"/>
  <c r="AY279" i="33"/>
  <c r="AZ279" i="33" s="1"/>
  <c r="AY295" i="33"/>
  <c r="AZ295" i="33" s="1"/>
  <c r="AY327" i="33"/>
  <c r="AZ327" i="33" s="1"/>
  <c r="AY344" i="33"/>
  <c r="AZ344" i="33" s="1"/>
  <c r="AY360" i="33"/>
  <c r="AY376" i="33"/>
  <c r="AZ376" i="33" s="1"/>
  <c r="AY408" i="33"/>
  <c r="AZ408" i="33" s="1"/>
  <c r="AY424" i="33"/>
  <c r="AZ424" i="33" s="1"/>
  <c r="AY489" i="33"/>
  <c r="AZ489" i="33" s="1"/>
  <c r="AY15" i="33"/>
  <c r="AZ15" i="33" s="1"/>
  <c r="AY133" i="33"/>
  <c r="AZ133" i="33" s="1"/>
  <c r="AY197" i="33"/>
  <c r="AZ197" i="33" s="1"/>
  <c r="AY261" i="33"/>
  <c r="AZ261" i="33" s="1"/>
  <c r="AY422" i="33"/>
  <c r="AZ422" i="33" s="1"/>
  <c r="AY491" i="33"/>
  <c r="AZ491" i="33" s="1"/>
  <c r="AY32" i="33"/>
  <c r="AZ32" i="33" s="1"/>
  <c r="AY64" i="33"/>
  <c r="AZ64" i="33" s="1"/>
  <c r="AY80" i="33"/>
  <c r="AZ80" i="33" s="1"/>
  <c r="AY96" i="33"/>
  <c r="AZ96" i="33" s="1"/>
  <c r="AY112" i="33"/>
  <c r="AZ112" i="33" s="1"/>
  <c r="AY144" i="33"/>
  <c r="AZ144" i="33" s="1"/>
  <c r="AY160" i="33"/>
  <c r="AZ160" i="33" s="1"/>
  <c r="AY176" i="33"/>
  <c r="AZ176" i="33" s="1"/>
  <c r="AY192" i="33"/>
  <c r="AZ192" i="33" s="1"/>
  <c r="AY208" i="33"/>
  <c r="AZ208" i="33" s="1"/>
  <c r="AY224" i="33"/>
  <c r="AZ224" i="33" s="1"/>
  <c r="AY240" i="33"/>
  <c r="AZ240" i="33" s="1"/>
  <c r="AY256" i="33"/>
  <c r="AZ256" i="33" s="1"/>
  <c r="AY272" i="33"/>
  <c r="AZ272" i="33" s="1"/>
  <c r="AY288" i="33"/>
  <c r="AZ288" i="33" s="1"/>
  <c r="AY304" i="33"/>
  <c r="AZ304" i="33" s="1"/>
  <c r="AY337" i="33"/>
  <c r="AZ337" i="33" s="1"/>
  <c r="AY353" i="33"/>
  <c r="AZ353" i="33" s="1"/>
  <c r="AY369" i="33"/>
  <c r="AZ369" i="33" s="1"/>
  <c r="AY385" i="33"/>
  <c r="AZ385" i="33" s="1"/>
  <c r="AY401" i="33"/>
  <c r="AZ401" i="33" s="1"/>
  <c r="AY417" i="33"/>
  <c r="AZ417" i="33" s="1"/>
  <c r="AY450" i="33"/>
  <c r="AZ450" i="33" s="1"/>
  <c r="AY466" i="33"/>
  <c r="AZ466" i="33" s="1"/>
  <c r="AY482" i="33"/>
  <c r="AZ482" i="33" s="1"/>
  <c r="AY8" i="33"/>
  <c r="AZ8" i="33" s="1"/>
  <c r="AY25" i="33"/>
  <c r="AZ25" i="33" s="1"/>
  <c r="AY41" i="33"/>
  <c r="AZ41" i="33" s="1"/>
  <c r="AY69" i="33"/>
  <c r="AZ69" i="33" s="1"/>
  <c r="AY113" i="33"/>
  <c r="AZ113" i="33" s="1"/>
  <c r="AY173" i="33"/>
  <c r="AZ173" i="33" s="1"/>
  <c r="AY233" i="33"/>
  <c r="AZ233" i="33" s="1"/>
  <c r="AY338" i="33"/>
  <c r="AY382" i="33"/>
  <c r="AZ382" i="33" s="1"/>
  <c r="AY438" i="33"/>
  <c r="AZ438" i="33" s="1"/>
  <c r="AY13" i="33"/>
  <c r="AZ13" i="33" s="1"/>
  <c r="AY65" i="33"/>
  <c r="AZ65" i="33" s="1"/>
  <c r="AY97" i="33"/>
  <c r="AZ97" i="33" s="1"/>
  <c r="AY149" i="33"/>
  <c r="AZ149" i="33" s="1"/>
  <c r="AY221" i="33"/>
  <c r="AZ221" i="33" s="1"/>
  <c r="AY285" i="33"/>
  <c r="AZ285" i="33" s="1"/>
  <c r="AY414" i="33"/>
  <c r="AZ414" i="33" s="1"/>
  <c r="AY479" i="33"/>
  <c r="AZ479" i="33" s="1"/>
  <c r="AY17" i="33"/>
  <c r="AZ17" i="33" s="1"/>
  <c r="AY94" i="33"/>
  <c r="AZ94" i="33" s="1"/>
  <c r="AY158" i="33"/>
  <c r="AZ158" i="33" s="1"/>
  <c r="AY222" i="33"/>
  <c r="AZ222" i="33" s="1"/>
  <c r="AY286" i="33"/>
  <c r="AZ286" i="33" s="1"/>
  <c r="AY318" i="33"/>
  <c r="AZ318" i="33" s="1"/>
  <c r="AY431" i="33"/>
  <c r="AZ431" i="33" s="1"/>
  <c r="AY464" i="33"/>
  <c r="AZ464" i="33" s="1"/>
  <c r="AY496" i="33"/>
  <c r="AZ496" i="33" s="1"/>
  <c r="AY125" i="33"/>
  <c r="AZ125" i="33" s="1"/>
  <c r="AY253" i="33"/>
  <c r="AZ253" i="33" s="1"/>
  <c r="AY354" i="33"/>
  <c r="AZ354" i="33" s="1"/>
  <c r="AY467" i="33"/>
  <c r="AZ467" i="33" s="1"/>
  <c r="AY23" i="33"/>
  <c r="AZ23" i="33" s="1"/>
  <c r="AY55" i="33"/>
  <c r="AZ55" i="33" s="1"/>
  <c r="AY87" i="33"/>
  <c r="AZ87" i="33" s="1"/>
  <c r="AY119" i="33"/>
  <c r="AZ119" i="33" s="1"/>
  <c r="AY151" i="33"/>
  <c r="AZ151" i="33" s="1"/>
  <c r="AY18" i="33"/>
  <c r="AZ18" i="33" s="1"/>
  <c r="AY34" i="33"/>
  <c r="AZ34" i="33" s="1"/>
  <c r="AY50" i="33"/>
  <c r="AZ50" i="33" s="1"/>
  <c r="AY66" i="33"/>
  <c r="AZ66" i="33" s="1"/>
  <c r="AY82" i="33"/>
  <c r="AZ82" i="33" s="1"/>
  <c r="AY114" i="33"/>
  <c r="AZ114" i="33" s="1"/>
  <c r="AY130" i="33"/>
  <c r="AZ130" i="33" s="1"/>
  <c r="AY146" i="33"/>
  <c r="AZ146" i="33" s="1"/>
  <c r="AY162" i="33"/>
  <c r="AZ162" i="33" s="1"/>
  <c r="AY178" i="33"/>
  <c r="AZ178" i="33" s="1"/>
  <c r="AY194" i="33"/>
  <c r="AZ194" i="33" s="1"/>
  <c r="AY210" i="33"/>
  <c r="AZ210" i="33" s="1"/>
  <c r="AY258" i="33"/>
  <c r="AZ258" i="33" s="1"/>
  <c r="AY274" i="33"/>
  <c r="AZ274" i="33" s="1"/>
  <c r="AY290" i="33"/>
  <c r="AZ290" i="33" s="1"/>
  <c r="AY322" i="33"/>
  <c r="AZ322" i="33" s="1"/>
  <c r="AY355" i="33"/>
  <c r="AZ355" i="33" s="1"/>
  <c r="AY371" i="33"/>
  <c r="AZ371" i="33" s="1"/>
  <c r="AY387" i="33"/>
  <c r="AZ387" i="33" s="1"/>
  <c r="AY403" i="33"/>
  <c r="AZ403" i="33" s="1"/>
  <c r="AY435" i="33"/>
  <c r="AZ435" i="33" s="1"/>
  <c r="AY468" i="33"/>
  <c r="AZ468" i="33" s="1"/>
  <c r="AY484" i="33"/>
  <c r="AZ484" i="33" s="1"/>
  <c r="AY10" i="33"/>
  <c r="AZ10" i="33" s="1"/>
  <c r="AY145" i="33"/>
  <c r="AZ145" i="33" s="1"/>
  <c r="AY209" i="33"/>
  <c r="AZ209" i="33" s="1"/>
  <c r="AY269" i="33"/>
  <c r="AZ269" i="33" s="1"/>
  <c r="AY366" i="33"/>
  <c r="AZ366" i="33" s="1"/>
  <c r="AY487" i="33"/>
  <c r="AZ487" i="33" s="1"/>
  <c r="AY27" i="33"/>
  <c r="AZ27" i="33" s="1"/>
  <c r="AY43" i="33"/>
  <c r="AZ43" i="33" s="1"/>
  <c r="AY59" i="33"/>
  <c r="AZ59" i="33" s="1"/>
  <c r="AY75" i="33"/>
  <c r="AZ75" i="33" s="1"/>
  <c r="AY91" i="33"/>
  <c r="AZ91" i="33" s="1"/>
  <c r="AY107" i="33"/>
  <c r="AZ107" i="33" s="1"/>
  <c r="AY123" i="33"/>
  <c r="AZ123" i="33" s="1"/>
  <c r="AY139" i="33"/>
  <c r="AZ139" i="33" s="1"/>
  <c r="AY155" i="33"/>
  <c r="AZ155" i="33" s="1"/>
  <c r="AY171" i="33"/>
  <c r="AZ171" i="33" s="1"/>
  <c r="AY187" i="33"/>
  <c r="AZ187" i="33" s="1"/>
  <c r="AY203" i="33"/>
  <c r="AZ203" i="33" s="1"/>
  <c r="AY219" i="33"/>
  <c r="AZ219" i="33" s="1"/>
  <c r="AY251" i="33"/>
  <c r="AZ251" i="33" s="1"/>
  <c r="AY267" i="33"/>
  <c r="AZ267" i="33" s="1"/>
  <c r="AY283" i="33"/>
  <c r="AZ283" i="33" s="1"/>
  <c r="AY299" i="33"/>
  <c r="AZ299" i="33" s="1"/>
  <c r="AY331" i="33"/>
  <c r="AZ331" i="33" s="1"/>
  <c r="AY364" i="33"/>
  <c r="AZ364" i="33" s="1"/>
  <c r="AY380" i="33"/>
  <c r="AZ380" i="33" s="1"/>
  <c r="AY396" i="33"/>
  <c r="AZ396" i="33" s="1"/>
  <c r="AY412" i="33"/>
  <c r="AZ412" i="33" s="1"/>
  <c r="AY428" i="33"/>
  <c r="AZ428" i="33" s="1"/>
  <c r="AY461" i="33"/>
  <c r="AZ461" i="33" s="1"/>
  <c r="AY7" i="33"/>
  <c r="AZ7" i="33" s="1"/>
  <c r="AY153" i="33"/>
  <c r="AZ153" i="33" s="1"/>
  <c r="AY213" i="33"/>
  <c r="AZ213" i="33" s="1"/>
  <c r="AY378" i="33"/>
  <c r="AZ378" i="33" s="1"/>
  <c r="AY442" i="33"/>
  <c r="AZ442" i="33" s="1"/>
  <c r="AY20" i="33"/>
  <c r="AZ20" i="33" s="1"/>
  <c r="AY36" i="33"/>
  <c r="AZ36" i="33" s="1"/>
  <c r="AY52" i="33"/>
  <c r="AZ52" i="33" s="1"/>
  <c r="AY68" i="33"/>
  <c r="AZ68" i="33" s="1"/>
  <c r="AY84" i="33"/>
  <c r="AZ84" i="33" s="1"/>
  <c r="AY116" i="33"/>
  <c r="AZ116" i="33" s="1"/>
  <c r="AY132" i="33"/>
  <c r="AZ132" i="33" s="1"/>
  <c r="AY148" i="33"/>
  <c r="AZ148" i="33" s="1"/>
  <c r="AY164" i="33"/>
  <c r="AZ164" i="33" s="1"/>
  <c r="AY180" i="33"/>
  <c r="AZ180" i="33" s="1"/>
  <c r="AY212" i="33"/>
  <c r="AZ212" i="33" s="1"/>
  <c r="AY228" i="33"/>
  <c r="AZ228" i="33" s="1"/>
  <c r="AY244" i="33"/>
  <c r="AZ244" i="33" s="1"/>
  <c r="AY260" i="33"/>
  <c r="AZ260" i="33" s="1"/>
  <c r="AY276" i="33"/>
  <c r="AZ276" i="33" s="1"/>
  <c r="AY292" i="33"/>
  <c r="AZ292" i="33" s="1"/>
  <c r="AY308" i="33"/>
  <c r="AZ308" i="33" s="1"/>
  <c r="AY324" i="33"/>
  <c r="AZ324" i="33" s="1"/>
  <c r="AY357" i="33"/>
  <c r="AZ357" i="33" s="1"/>
  <c r="AY373" i="33"/>
  <c r="AZ373" i="33" s="1"/>
  <c r="AY389" i="33"/>
  <c r="AZ389" i="33" s="1"/>
  <c r="AY405" i="33"/>
  <c r="AZ405" i="33" s="1"/>
  <c r="AY421" i="33"/>
  <c r="AZ421" i="33" s="1"/>
  <c r="AY470" i="33"/>
  <c r="AZ470" i="33" s="1"/>
  <c r="AY486" i="33"/>
  <c r="AZ486" i="33" s="1"/>
  <c r="AY12" i="33"/>
  <c r="AZ12" i="33" s="1"/>
  <c r="AY29" i="33"/>
  <c r="AZ29" i="33" s="1"/>
  <c r="AY45" i="33"/>
  <c r="AZ45" i="33" s="1"/>
  <c r="AY77" i="33"/>
  <c r="AZ77" i="33" s="1"/>
  <c r="AY185" i="33"/>
  <c r="AZ185" i="33" s="1"/>
  <c r="AY249" i="33"/>
  <c r="AZ249" i="33" s="1"/>
  <c r="AY301" i="33"/>
  <c r="AZ301" i="33" s="1"/>
  <c r="AY398" i="33"/>
  <c r="AZ398" i="33" s="1"/>
  <c r="AY455" i="33"/>
  <c r="AZ455" i="33" s="1"/>
  <c r="AY21" i="33"/>
  <c r="AZ21" i="33" s="1"/>
  <c r="AY73" i="33"/>
  <c r="AZ73" i="33" s="1"/>
  <c r="AY109" i="33"/>
  <c r="AZ109" i="33" s="1"/>
  <c r="AY297" i="33"/>
  <c r="AZ297" i="33" s="1"/>
  <c r="AY430" i="33"/>
  <c r="AZ430" i="33" s="1"/>
  <c r="AY30" i="33"/>
  <c r="AZ30" i="33" s="1"/>
  <c r="AY110" i="33"/>
  <c r="AZ110" i="33" s="1"/>
  <c r="AY190" i="33"/>
  <c r="AZ190" i="33" s="1"/>
  <c r="AY254" i="33"/>
  <c r="AZ254" i="33" s="1"/>
  <c r="AY334" i="33"/>
  <c r="AZ334" i="33" s="1"/>
  <c r="AY399" i="33"/>
  <c r="AZ399" i="33" s="1"/>
  <c r="AY38" i="33"/>
  <c r="AZ38" i="33" s="1"/>
  <c r="AY70" i="33"/>
  <c r="AZ70" i="33" s="1"/>
  <c r="AY102" i="33"/>
  <c r="AZ102" i="33" s="1"/>
  <c r="AY134" i="33"/>
  <c r="AZ134" i="33" s="1"/>
  <c r="AY166" i="33"/>
  <c r="AZ166" i="33" s="1"/>
  <c r="AY198" i="33"/>
  <c r="AZ198" i="33" s="1"/>
  <c r="AY214" i="33"/>
  <c r="AZ214" i="33" s="1"/>
  <c r="AY230" i="33"/>
  <c r="AZ230" i="33" s="1"/>
  <c r="AY246" i="33"/>
  <c r="AZ246" i="33" s="1"/>
  <c r="AY262" i="33"/>
  <c r="AZ262" i="33" s="1"/>
  <c r="AY278" i="33"/>
  <c r="AZ278" i="33" s="1"/>
  <c r="AY326" i="33"/>
  <c r="AZ326" i="33" s="1"/>
  <c r="AY343" i="33"/>
  <c r="AZ343" i="33" s="1"/>
  <c r="AY359" i="33"/>
  <c r="AZ359" i="33" s="1"/>
  <c r="AY391" i="33"/>
  <c r="AZ391" i="33" s="1"/>
  <c r="AY407" i="33"/>
  <c r="AZ407" i="33" s="1"/>
  <c r="AY423" i="33"/>
  <c r="AZ423" i="33" s="1"/>
  <c r="AY456" i="33"/>
  <c r="AZ456" i="33" s="1"/>
  <c r="AY488" i="33"/>
  <c r="AZ488" i="33" s="1"/>
  <c r="AY14" i="33"/>
  <c r="AZ14" i="33" s="1"/>
  <c r="AY161" i="33"/>
  <c r="AZ161" i="33" s="1"/>
  <c r="AY225" i="33"/>
  <c r="AZ225" i="33" s="1"/>
  <c r="AY281" i="33"/>
  <c r="AZ281" i="33" s="1"/>
  <c r="AY333" i="33"/>
  <c r="AZ333" i="33" s="1"/>
  <c r="AY374" i="33"/>
  <c r="AZ374" i="33" s="1"/>
  <c r="AY434" i="33"/>
  <c r="AZ434" i="33" s="1"/>
  <c r="AY9" i="33"/>
  <c r="AZ9" i="33" s="1"/>
  <c r="AY31" i="33"/>
  <c r="AZ31" i="33" s="1"/>
  <c r="AY47" i="33"/>
  <c r="AZ47" i="33" s="1"/>
  <c r="AY63" i="33"/>
  <c r="AZ63" i="33" s="1"/>
  <c r="AY79" i="33"/>
  <c r="AZ79" i="33" s="1"/>
  <c r="AY95" i="33"/>
  <c r="AZ95" i="33" s="1"/>
  <c r="AY111" i="33"/>
  <c r="AZ111" i="33" s="1"/>
  <c r="AY127" i="33"/>
  <c r="AZ127" i="33" s="1"/>
  <c r="AY143" i="33"/>
  <c r="AZ143" i="33" s="1"/>
  <c r="AY159" i="33"/>
  <c r="AZ159" i="33" s="1"/>
  <c r="AY175" i="33"/>
  <c r="AZ175" i="33" s="1"/>
  <c r="AY191" i="33"/>
  <c r="AZ191" i="33" s="1"/>
  <c r="AY207" i="33"/>
  <c r="AZ207" i="33" s="1"/>
  <c r="AY223" i="33"/>
  <c r="AZ223" i="33" s="1"/>
  <c r="AY239" i="33"/>
  <c r="AZ239" i="33" s="1"/>
  <c r="AY255" i="33"/>
  <c r="AZ255" i="33" s="1"/>
  <c r="AY271" i="33"/>
  <c r="AZ271" i="33" s="1"/>
  <c r="AY303" i="33"/>
  <c r="AZ303" i="33" s="1"/>
  <c r="AY319" i="33"/>
  <c r="AZ319" i="33" s="1"/>
  <c r="AY336" i="33"/>
  <c r="AZ336" i="33" s="1"/>
  <c r="AY352" i="33"/>
  <c r="AZ352" i="33" s="1"/>
  <c r="AY368" i="33"/>
  <c r="AZ368" i="33" s="1"/>
  <c r="AY384" i="33"/>
  <c r="AZ384" i="33" s="1"/>
  <c r="AY400" i="33"/>
  <c r="AZ400" i="33" s="1"/>
  <c r="AY416" i="33"/>
  <c r="AZ416" i="33" s="1"/>
  <c r="AY432" i="33"/>
  <c r="AZ432" i="33" s="1"/>
  <c r="AY449" i="33"/>
  <c r="AZ449" i="33" s="1"/>
  <c r="AY465" i="33"/>
  <c r="AZ465" i="33" s="1"/>
  <c r="AY481" i="33"/>
  <c r="AZ481" i="33" s="1"/>
  <c r="AY497" i="33"/>
  <c r="AZ497" i="33" s="1"/>
  <c r="AY101" i="33"/>
  <c r="AZ101" i="33" s="1"/>
  <c r="AY169" i="33"/>
  <c r="AZ169" i="33" s="1"/>
  <c r="AY229" i="33"/>
  <c r="AZ229" i="33" s="1"/>
  <c r="AY390" i="33"/>
  <c r="AZ390" i="33" s="1"/>
  <c r="AY459" i="33"/>
  <c r="AZ459" i="33" s="1"/>
  <c r="AY24" i="33"/>
  <c r="AZ24" i="33" s="1"/>
  <c r="AY40" i="33"/>
  <c r="AZ40" i="33" s="1"/>
  <c r="AY56" i="33"/>
  <c r="AZ56" i="33" s="1"/>
  <c r="AY72" i="33"/>
  <c r="AZ72" i="33" s="1"/>
  <c r="AY88" i="33"/>
  <c r="AZ88" i="33" s="1"/>
  <c r="AY104" i="33"/>
  <c r="AZ104" i="33" s="1"/>
  <c r="AY120" i="33"/>
  <c r="AZ120" i="33" s="1"/>
  <c r="AY136" i="33"/>
  <c r="AZ136" i="33" s="1"/>
  <c r="AY168" i="33"/>
  <c r="AZ168" i="33" s="1"/>
  <c r="AY184" i="33"/>
  <c r="AZ184" i="33" s="1"/>
  <c r="AY200" i="33"/>
  <c r="AZ200" i="33" s="1"/>
  <c r="AY216" i="33"/>
  <c r="AZ216" i="33" s="1"/>
  <c r="AY232" i="33"/>
  <c r="AZ232" i="33" s="1"/>
  <c r="AY248" i="33"/>
  <c r="AZ248" i="33" s="1"/>
  <c r="AY264" i="33"/>
  <c r="AZ264" i="33" s="1"/>
  <c r="AY280" i="33"/>
  <c r="AZ280" i="33" s="1"/>
  <c r="AY296" i="33"/>
  <c r="AZ296" i="33" s="1"/>
  <c r="AY312" i="33"/>
  <c r="AZ312" i="33" s="1"/>
  <c r="AY328" i="33"/>
  <c r="AZ328" i="33" s="1"/>
  <c r="AY345" i="33"/>
  <c r="AZ345" i="33" s="1"/>
  <c r="AY361" i="33"/>
  <c r="AZ361" i="33" s="1"/>
  <c r="AY377" i="33"/>
  <c r="AZ377" i="33" s="1"/>
  <c r="AY393" i="33"/>
  <c r="AZ393" i="33" s="1"/>
  <c r="AY409" i="33"/>
  <c r="AZ409" i="33" s="1"/>
  <c r="AY425" i="33"/>
  <c r="AZ425" i="33" s="1"/>
  <c r="AY458" i="33"/>
  <c r="AZ458" i="33" s="1"/>
  <c r="AY16" i="33"/>
  <c r="AZ16" i="33" s="1"/>
  <c r="AY33" i="33"/>
  <c r="AZ33" i="33" s="1"/>
  <c r="AY49" i="33"/>
  <c r="AZ49" i="33" s="1"/>
  <c r="AY85" i="33"/>
  <c r="AZ85" i="33" s="1"/>
  <c r="AY141" i="33"/>
  <c r="AZ141" i="33" s="1"/>
  <c r="AY201" i="33"/>
  <c r="AZ201" i="33" s="1"/>
  <c r="AY265" i="33"/>
  <c r="AZ265" i="33" s="1"/>
  <c r="AY313" i="33"/>
  <c r="AZ313" i="33" s="1"/>
  <c r="AY362" i="33"/>
  <c r="AZ362" i="33" s="1"/>
  <c r="AY410" i="33"/>
  <c r="AZ410" i="33" s="1"/>
  <c r="AY471" i="33"/>
  <c r="AZ471" i="33" s="1"/>
  <c r="AY53" i="33"/>
  <c r="AZ53" i="33" s="1"/>
  <c r="AY81" i="33"/>
  <c r="AZ81" i="33" s="1"/>
  <c r="AY189" i="33"/>
  <c r="AZ189" i="33" s="1"/>
  <c r="AY305" i="33"/>
  <c r="AZ305" i="33" s="1"/>
  <c r="AY358" i="33"/>
  <c r="AZ358" i="33" s="1"/>
  <c r="AY142" i="33"/>
  <c r="AZ142" i="33" s="1"/>
  <c r="AY206" i="33"/>
  <c r="AZ206" i="33" s="1"/>
  <c r="AY302" i="33"/>
  <c r="AZ302" i="33" s="1"/>
  <c r="AY367" i="33"/>
  <c r="AZ367" i="33" s="1"/>
  <c r="AY22" i="33"/>
  <c r="AZ22" i="33" s="1"/>
  <c r="AY54" i="33"/>
  <c r="AZ54" i="33" s="1"/>
  <c r="AY86" i="33"/>
  <c r="AZ86" i="33" s="1"/>
  <c r="AY118" i="33"/>
  <c r="AZ118" i="33" s="1"/>
  <c r="AY182" i="33"/>
  <c r="AZ182" i="33" s="1"/>
  <c r="AY26" i="33"/>
  <c r="AZ26" i="33" s="1"/>
  <c r="AY42" i="33"/>
  <c r="AZ42" i="33" s="1"/>
  <c r="AY58" i="33"/>
  <c r="AZ58" i="33" s="1"/>
  <c r="AY74" i="33"/>
  <c r="AZ74" i="33" s="1"/>
  <c r="AY106" i="33"/>
  <c r="AZ106" i="33" s="1"/>
  <c r="AY122" i="33"/>
  <c r="AZ122" i="33" s="1"/>
  <c r="AY138" i="33"/>
  <c r="AZ138" i="33" s="1"/>
  <c r="AY154" i="33"/>
  <c r="AZ154" i="33" s="1"/>
  <c r="AY170" i="33"/>
  <c r="AZ170" i="33" s="1"/>
  <c r="AY186" i="33"/>
  <c r="AZ186" i="33" s="1"/>
  <c r="AY202" i="33"/>
  <c r="AZ202" i="33" s="1"/>
  <c r="AY218" i="33"/>
  <c r="AZ218" i="33" s="1"/>
  <c r="AY234" i="33"/>
  <c r="AZ234" i="33" s="1"/>
  <c r="AY250" i="33"/>
  <c r="AZ250" i="33" s="1"/>
  <c r="AY266" i="33"/>
  <c r="AZ266" i="33" s="1"/>
  <c r="AY282" i="33"/>
  <c r="AZ282" i="33" s="1"/>
  <c r="AY314" i="33"/>
  <c r="AZ314" i="33" s="1"/>
  <c r="AY347" i="33"/>
  <c r="AZ347" i="33" s="1"/>
  <c r="AY363" i="33"/>
  <c r="AZ363" i="33" s="1"/>
  <c r="AY379" i="33"/>
  <c r="AZ379" i="33" s="1"/>
  <c r="AY395" i="33"/>
  <c r="AZ395" i="33" s="1"/>
  <c r="AY427" i="33"/>
  <c r="AZ427" i="33" s="1"/>
  <c r="AY443" i="33"/>
  <c r="AZ443" i="33" s="1"/>
  <c r="AY460" i="33"/>
  <c r="AZ460" i="33" s="1"/>
  <c r="AY492" i="33"/>
  <c r="AZ492" i="33" s="1"/>
  <c r="AY105" i="33"/>
  <c r="AZ105" i="33" s="1"/>
  <c r="AY241" i="33"/>
  <c r="AZ241" i="33" s="1"/>
  <c r="AY346" i="33"/>
  <c r="AZ346" i="33" s="1"/>
  <c r="AY386" i="33"/>
  <c r="AZ386" i="33" s="1"/>
  <c r="AY451" i="33"/>
  <c r="AZ451" i="33" s="1"/>
  <c r="AY35" i="33"/>
  <c r="AZ35" i="33" s="1"/>
  <c r="AY51" i="33"/>
  <c r="AZ51" i="33" s="1"/>
  <c r="AY67" i="33"/>
  <c r="AZ67" i="33" s="1"/>
  <c r="AY83" i="33"/>
  <c r="AZ83" i="33" s="1"/>
  <c r="AY115" i="33"/>
  <c r="AZ115" i="33" s="1"/>
  <c r="AY131" i="33"/>
  <c r="AZ131" i="33" s="1"/>
  <c r="AY147" i="33"/>
  <c r="AZ147" i="33" s="1"/>
  <c r="AY163" i="33"/>
  <c r="AZ163" i="33" s="1"/>
  <c r="AY179" i="33"/>
  <c r="AZ179" i="33" s="1"/>
  <c r="AY195" i="33"/>
  <c r="AZ195" i="33" s="1"/>
  <c r="AY227" i="33"/>
  <c r="AZ227" i="33" s="1"/>
  <c r="AY243" i="33"/>
  <c r="AZ243" i="33" s="1"/>
  <c r="AY259" i="33"/>
  <c r="AZ259" i="33" s="1"/>
  <c r="AY275" i="33"/>
  <c r="AZ275" i="33" s="1"/>
  <c r="AY291" i="33"/>
  <c r="AZ291" i="33" s="1"/>
  <c r="AY340" i="33"/>
  <c r="AZ340" i="33" s="1"/>
  <c r="AY356" i="33"/>
  <c r="AZ356" i="33" s="1"/>
  <c r="AY372" i="33"/>
  <c r="AZ372" i="33" s="1"/>
  <c r="AY388" i="33"/>
  <c r="AZ388" i="33" s="1"/>
  <c r="AY404" i="33"/>
  <c r="AZ404" i="33" s="1"/>
  <c r="AY420" i="33"/>
  <c r="AZ420" i="33" s="1"/>
  <c r="AY436" i="33"/>
  <c r="AZ436" i="33" s="1"/>
  <c r="AY469" i="33"/>
  <c r="AZ469" i="33" s="1"/>
  <c r="AY485" i="33"/>
  <c r="AZ485" i="33" s="1"/>
  <c r="AY11" i="33"/>
  <c r="AZ11" i="33" s="1"/>
  <c r="AY121" i="33"/>
  <c r="AZ121" i="33" s="1"/>
  <c r="AY181" i="33"/>
  <c r="AZ181" i="33" s="1"/>
  <c r="AY245" i="33"/>
  <c r="AZ245" i="33" s="1"/>
  <c r="AY406" i="33"/>
  <c r="AZ406" i="33" s="1"/>
  <c r="AY28" i="33"/>
  <c r="AZ28" i="33" s="1"/>
  <c r="AY44" i="33"/>
  <c r="AZ44" i="33" s="1"/>
  <c r="AY60" i="33"/>
  <c r="AZ60" i="33" s="1"/>
  <c r="AY76" i="33"/>
  <c r="AZ76" i="33" s="1"/>
  <c r="AY92" i="33"/>
  <c r="AZ92" i="33" s="1"/>
  <c r="AY108" i="33"/>
  <c r="AZ108" i="33" s="1"/>
  <c r="AY124" i="33"/>
  <c r="AZ124" i="33" s="1"/>
  <c r="AY140" i="33"/>
  <c r="AZ140" i="33" s="1"/>
  <c r="AY156" i="33"/>
  <c r="AZ156" i="33" s="1"/>
  <c r="AY172" i="33"/>
  <c r="AZ172" i="33" s="1"/>
  <c r="AY188" i="33"/>
  <c r="AZ188" i="33" s="1"/>
  <c r="AY204" i="33"/>
  <c r="AZ204" i="33" s="1"/>
  <c r="AY236" i="33"/>
  <c r="AZ236" i="33" s="1"/>
  <c r="AY252" i="33"/>
  <c r="AZ252" i="33" s="1"/>
  <c r="AY268" i="33"/>
  <c r="AZ268" i="33" s="1"/>
  <c r="AY284" i="33"/>
  <c r="AZ284" i="33" s="1"/>
  <c r="AY300" i="33"/>
  <c r="AZ300" i="33" s="1"/>
  <c r="AY316" i="33"/>
  <c r="AZ316" i="33" s="1"/>
  <c r="AY332" i="33"/>
  <c r="AZ332" i="33" s="1"/>
  <c r="AY365" i="33"/>
  <c r="AZ365" i="33" s="1"/>
  <c r="AY381" i="33"/>
  <c r="AZ381" i="33" s="1"/>
  <c r="AY397" i="33"/>
  <c r="AZ397" i="33" s="1"/>
  <c r="AY413" i="33"/>
  <c r="AZ413" i="33" s="1"/>
  <c r="AY429" i="33"/>
  <c r="AZ429" i="33" s="1"/>
  <c r="AY445" i="33"/>
  <c r="AZ445" i="33" s="1"/>
  <c r="AY6" i="33"/>
  <c r="AZ6" i="33" s="1"/>
  <c r="AY37" i="33"/>
  <c r="AZ37" i="33" s="1"/>
  <c r="AY61" i="33"/>
  <c r="AZ61" i="33" s="1"/>
  <c r="AY93" i="33"/>
  <c r="AZ93" i="33" s="1"/>
  <c r="AY157" i="33"/>
  <c r="AZ157" i="33" s="1"/>
  <c r="AY217" i="33"/>
  <c r="AZ217" i="33" s="1"/>
  <c r="AY277" i="33"/>
  <c r="AZ277" i="33" s="1"/>
  <c r="AY325" i="33"/>
  <c r="AZ325" i="33" s="1"/>
  <c r="AY370" i="33"/>
  <c r="AZ370" i="33" s="1"/>
  <c r="AY426" i="33"/>
  <c r="AZ426" i="33" s="1"/>
  <c r="AY57" i="33"/>
  <c r="AZ57" i="33" s="1"/>
  <c r="AY89" i="33"/>
  <c r="AZ89" i="33" s="1"/>
  <c r="AY137" i="33"/>
  <c r="AZ137" i="33" s="1"/>
  <c r="AY273" i="33"/>
  <c r="AZ273" i="33" s="1"/>
  <c r="AY317" i="33"/>
  <c r="AZ317" i="33" s="1"/>
  <c r="AY394" i="33"/>
  <c r="AZ394" i="33" s="1"/>
  <c r="AY463" i="33"/>
  <c r="AZ463" i="33" s="1"/>
  <c r="AE500" i="33"/>
  <c r="AY4" i="33"/>
  <c r="AZ4" i="33" s="1"/>
  <c r="BP14" i="33"/>
  <c r="BP15" i="33"/>
  <c r="AZ5" i="33"/>
  <c r="AW5" i="33"/>
  <c r="AX5" i="33" s="1"/>
  <c r="AW4" i="33"/>
  <c r="AX4" i="33" s="1"/>
  <c r="AW13" i="33"/>
  <c r="AX13" i="33" s="1"/>
  <c r="AW226" i="33"/>
  <c r="AY226" i="33" s="1"/>
  <c r="AW350" i="33"/>
  <c r="AY350" i="33" s="1"/>
  <c r="AW199" i="33"/>
  <c r="AY199" i="33" s="1"/>
  <c r="AW475" i="33"/>
  <c r="AY475" i="33" s="1"/>
  <c r="AW100" i="33"/>
  <c r="AY100" i="33" s="1"/>
  <c r="AW457" i="33"/>
  <c r="AY457" i="33" s="1"/>
  <c r="AW411" i="33"/>
  <c r="AY411" i="33" s="1"/>
  <c r="AW177" i="33"/>
  <c r="AY177" i="33" s="1"/>
  <c r="AW270" i="33"/>
  <c r="AY270" i="33" s="1"/>
  <c r="AW351" i="33"/>
  <c r="AY351" i="33" s="1"/>
  <c r="AW477" i="33"/>
  <c r="AY477" i="33" s="1"/>
  <c r="AW165" i="33"/>
  <c r="AY165" i="33" s="1"/>
  <c r="AW446" i="33"/>
  <c r="AY446" i="33" s="1"/>
  <c r="AW31" i="33"/>
  <c r="AX31" i="33" s="1"/>
  <c r="AW127" i="33"/>
  <c r="AX127" i="33" s="1"/>
  <c r="AW6" i="33"/>
  <c r="AX6" i="33" s="1"/>
  <c r="AW251" i="33"/>
  <c r="AX251" i="33" s="1"/>
  <c r="AW283" i="33"/>
  <c r="AX283" i="33" s="1"/>
  <c r="AW416" i="33"/>
  <c r="AX416" i="33" s="1"/>
  <c r="AW40" i="33"/>
  <c r="AX40" i="33" s="1"/>
  <c r="AW108" i="33"/>
  <c r="AX108" i="33" s="1"/>
  <c r="AW236" i="33"/>
  <c r="AX236" i="33" s="1"/>
  <c r="AW397" i="33"/>
  <c r="AX397" i="33" s="1"/>
  <c r="AW36" i="33"/>
  <c r="AX36" i="33" s="1"/>
  <c r="AW160" i="33"/>
  <c r="AX160" i="33" s="1"/>
  <c r="AW288" i="33"/>
  <c r="AX288" i="33" s="1"/>
  <c r="AW417" i="33"/>
  <c r="AX417" i="33" s="1"/>
  <c r="AW74" i="33"/>
  <c r="AX74" i="33" s="1"/>
  <c r="AW106" i="33"/>
  <c r="AX106" i="33" s="1"/>
  <c r="AW202" i="33"/>
  <c r="AX202" i="33" s="1"/>
  <c r="AW298" i="33"/>
  <c r="AW330" i="33"/>
  <c r="AY330" i="33" s="1"/>
  <c r="AW363" i="33"/>
  <c r="AX363" i="33" s="1"/>
  <c r="AW395" i="33"/>
  <c r="AX395" i="33" s="1"/>
  <c r="AW427" i="33"/>
  <c r="AX427" i="33" s="1"/>
  <c r="AW461" i="33"/>
  <c r="AX461" i="33" s="1"/>
  <c r="AW45" i="33"/>
  <c r="AX45" i="33" s="1"/>
  <c r="AW366" i="33"/>
  <c r="AX366" i="33" s="1"/>
  <c r="AW41" i="33"/>
  <c r="AX41" i="33" s="1"/>
  <c r="AW101" i="33"/>
  <c r="AX101" i="33" s="1"/>
  <c r="AW83" i="33"/>
  <c r="AX83" i="33" s="1"/>
  <c r="AW115" i="33"/>
  <c r="AX115" i="33" s="1"/>
  <c r="AW223" i="33"/>
  <c r="AX223" i="33" s="1"/>
  <c r="AW271" i="33"/>
  <c r="AX271" i="33" s="1"/>
  <c r="AW303" i="33"/>
  <c r="AX303" i="33" s="1"/>
  <c r="AW372" i="33"/>
  <c r="AX372" i="33" s="1"/>
  <c r="AW436" i="33"/>
  <c r="AX436" i="33" s="1"/>
  <c r="AW483" i="33"/>
  <c r="AY483" i="33" s="1"/>
  <c r="AW84" i="33"/>
  <c r="AX84" i="33" s="1"/>
  <c r="AW180" i="33"/>
  <c r="AX180" i="33" s="1"/>
  <c r="AW341" i="33"/>
  <c r="AW405" i="33"/>
  <c r="AX405" i="33" s="1"/>
  <c r="AW44" i="33"/>
  <c r="AX44" i="33" s="1"/>
  <c r="AW104" i="33"/>
  <c r="AX104" i="33" s="1"/>
  <c r="AW361" i="33"/>
  <c r="AX361" i="33" s="1"/>
  <c r="AW425" i="33"/>
  <c r="AX425" i="33" s="1"/>
  <c r="AW46" i="33"/>
  <c r="AW78" i="33"/>
  <c r="AW110" i="33"/>
  <c r="AX110" i="33" s="1"/>
  <c r="AW238" i="33"/>
  <c r="AY238" i="33" s="1"/>
  <c r="AW367" i="33"/>
  <c r="AX367" i="33" s="1"/>
  <c r="AW383" i="33"/>
  <c r="AY383" i="33" s="1"/>
  <c r="AW431" i="33"/>
  <c r="AX431" i="33" s="1"/>
  <c r="AW472" i="33"/>
  <c r="AW121" i="33"/>
  <c r="AX121" i="33" s="1"/>
  <c r="AW185" i="33"/>
  <c r="AX185" i="33" s="1"/>
  <c r="AW245" i="33"/>
  <c r="AX245" i="33" s="1"/>
  <c r="AW378" i="33"/>
  <c r="AX378" i="33" s="1"/>
  <c r="AW434" i="33"/>
  <c r="AX434" i="33" s="1"/>
  <c r="AW493" i="33"/>
  <c r="AY493" i="33" s="1"/>
  <c r="AW55" i="33"/>
  <c r="AX55" i="33" s="1"/>
  <c r="AW119" i="33"/>
  <c r="AX119" i="33" s="1"/>
  <c r="AW183" i="33"/>
  <c r="AX183" i="33" s="1"/>
  <c r="AW211" i="33"/>
  <c r="AY211" i="33" s="1"/>
  <c r="AW243" i="33"/>
  <c r="AX243" i="33" s="1"/>
  <c r="AW275" i="33"/>
  <c r="AX275" i="33" s="1"/>
  <c r="AW307" i="33"/>
  <c r="AW392" i="33"/>
  <c r="AW408" i="33"/>
  <c r="AX408" i="33" s="1"/>
  <c r="AW424" i="33"/>
  <c r="AX424" i="33" s="1"/>
  <c r="AW440" i="33"/>
  <c r="AY440" i="33" s="1"/>
  <c r="AW60" i="33"/>
  <c r="AX60" i="33" s="1"/>
  <c r="AW92" i="33"/>
  <c r="AX92" i="33" s="1"/>
  <c r="AW152" i="33"/>
  <c r="AY152" i="33" s="1"/>
  <c r="AW188" i="33"/>
  <c r="AX188" i="33" s="1"/>
  <c r="AW220" i="33"/>
  <c r="AW252" i="33"/>
  <c r="AX252" i="33" s="1"/>
  <c r="AW316" i="33"/>
  <c r="AX316" i="33" s="1"/>
  <c r="AW413" i="33"/>
  <c r="AX413" i="33" s="1"/>
  <c r="AW28" i="33"/>
  <c r="AX28" i="33" s="1"/>
  <c r="AW48" i="33"/>
  <c r="AY48" i="33" s="1"/>
  <c r="AW80" i="33"/>
  <c r="AX80" i="33" s="1"/>
  <c r="AW112" i="33"/>
  <c r="AX112" i="33" s="1"/>
  <c r="AW369" i="33"/>
  <c r="AX369" i="33" s="1"/>
  <c r="AW401" i="33"/>
  <c r="AX401" i="33" s="1"/>
  <c r="AW18" i="33"/>
  <c r="AX18" i="33" s="1"/>
  <c r="AW66" i="33"/>
  <c r="AX66" i="33" s="1"/>
  <c r="AW82" i="33"/>
  <c r="AX82" i="33" s="1"/>
  <c r="AW98" i="33"/>
  <c r="AW114" i="33"/>
  <c r="AX114" i="33" s="1"/>
  <c r="AW130" i="33"/>
  <c r="AX130" i="33" s="1"/>
  <c r="AW194" i="33"/>
  <c r="AX194" i="33" s="1"/>
  <c r="AW242" i="33"/>
  <c r="AW306" i="33"/>
  <c r="AY306" i="33" s="1"/>
  <c r="AW322" i="33"/>
  <c r="AX322" i="33" s="1"/>
  <c r="AW339" i="33"/>
  <c r="AY339" i="33" s="1"/>
  <c r="AW371" i="33"/>
  <c r="AX371" i="33" s="1"/>
  <c r="AW387" i="33"/>
  <c r="AX387" i="33" s="1"/>
  <c r="AW403" i="33"/>
  <c r="AX403" i="33" s="1"/>
  <c r="AW435" i="33"/>
  <c r="AX435" i="33" s="1"/>
  <c r="AW474" i="33"/>
  <c r="AW16" i="33"/>
  <c r="AX16" i="33" s="1"/>
  <c r="AW65" i="33"/>
  <c r="AX65" i="33" s="1"/>
  <c r="AW93" i="33"/>
  <c r="AX93" i="33" s="1"/>
  <c r="AW129" i="33"/>
  <c r="AW161" i="33"/>
  <c r="AX161" i="33" s="1"/>
  <c r="AW193" i="33"/>
  <c r="AX193" i="33" s="1"/>
  <c r="AW253" i="33"/>
  <c r="AX253" i="33" s="1"/>
  <c r="AW289" i="33"/>
  <c r="AY289" i="33" s="1"/>
  <c r="AW386" i="33"/>
  <c r="AX386" i="33" s="1"/>
  <c r="AW433" i="33"/>
  <c r="AW14" i="33"/>
  <c r="AX14" i="33" s="1"/>
  <c r="AW89" i="33"/>
  <c r="AX89" i="33" s="1"/>
  <c r="AW117" i="33"/>
  <c r="AY117" i="33" s="1"/>
  <c r="AW181" i="33"/>
  <c r="AX181" i="33" s="1"/>
  <c r="AW249" i="33"/>
  <c r="AX249" i="33" s="1"/>
  <c r="AW309" i="33"/>
  <c r="AW374" i="33"/>
  <c r="AX374" i="33" s="1"/>
  <c r="AW473" i="33"/>
  <c r="AW15" i="33"/>
  <c r="AX15" i="33" s="1"/>
  <c r="AW79" i="33"/>
  <c r="AX79" i="33" s="1"/>
  <c r="AW111" i="33"/>
  <c r="AX111" i="33" s="1"/>
  <c r="AW235" i="33"/>
  <c r="AY235" i="33" s="1"/>
  <c r="AW299" i="33"/>
  <c r="AX299" i="33" s="1"/>
  <c r="AW368" i="33"/>
  <c r="AX368" i="33" s="1"/>
  <c r="AW400" i="33"/>
  <c r="AX400" i="33" s="1"/>
  <c r="AW432" i="33"/>
  <c r="AX432" i="33" s="1"/>
  <c r="AW495" i="33"/>
  <c r="AY495" i="33" s="1"/>
  <c r="AW76" i="33"/>
  <c r="AX76" i="33" s="1"/>
  <c r="AW168" i="33"/>
  <c r="AX168" i="33" s="1"/>
  <c r="AW365" i="33"/>
  <c r="AX365" i="33" s="1"/>
  <c r="AW20" i="33"/>
  <c r="AX20" i="33" s="1"/>
  <c r="AW64" i="33"/>
  <c r="AX64" i="33" s="1"/>
  <c r="AW128" i="33"/>
  <c r="AW192" i="33"/>
  <c r="AX192" i="33" s="1"/>
  <c r="AW256" i="33"/>
  <c r="AX256" i="33" s="1"/>
  <c r="AW320" i="33"/>
  <c r="AW26" i="33"/>
  <c r="AX26" i="33" s="1"/>
  <c r="AW58" i="33"/>
  <c r="AX58" i="33" s="1"/>
  <c r="AW90" i="33"/>
  <c r="AW186" i="33"/>
  <c r="AX186" i="33" s="1"/>
  <c r="AW250" i="33"/>
  <c r="AX250" i="33" s="1"/>
  <c r="AW282" i="33"/>
  <c r="AX282" i="33" s="1"/>
  <c r="AW314" i="33"/>
  <c r="AX314" i="33" s="1"/>
  <c r="AW379" i="33"/>
  <c r="AX379" i="33" s="1"/>
  <c r="AW437" i="33"/>
  <c r="AW77" i="33"/>
  <c r="AX77" i="33" s="1"/>
  <c r="AW73" i="33"/>
  <c r="AX73" i="33" s="1"/>
  <c r="AW197" i="33"/>
  <c r="AX197" i="33" s="1"/>
  <c r="AW35" i="33"/>
  <c r="AX35" i="33" s="1"/>
  <c r="AW67" i="33"/>
  <c r="AX67" i="33" s="1"/>
  <c r="AW99" i="33"/>
  <c r="AY99" i="33" s="1"/>
  <c r="AW255" i="33"/>
  <c r="AX255" i="33" s="1"/>
  <c r="AW287" i="33"/>
  <c r="AW323" i="33"/>
  <c r="AY323" i="33" s="1"/>
  <c r="AW388" i="33"/>
  <c r="AX388" i="33" s="1"/>
  <c r="AW452" i="33"/>
  <c r="AW52" i="33"/>
  <c r="AX52" i="33" s="1"/>
  <c r="AW116" i="33"/>
  <c r="AX116" i="33" s="1"/>
  <c r="AW244" i="33"/>
  <c r="AX244" i="33" s="1"/>
  <c r="AW308" i="33"/>
  <c r="AX308" i="33" s="1"/>
  <c r="AW24" i="33"/>
  <c r="AX24" i="33" s="1"/>
  <c r="AW72" i="33"/>
  <c r="AX72" i="33" s="1"/>
  <c r="AW136" i="33"/>
  <c r="AX136" i="33" s="1"/>
  <c r="AW393" i="33"/>
  <c r="AX393" i="33" s="1"/>
  <c r="AW62" i="33"/>
  <c r="AX62" i="33" s="1"/>
  <c r="AW126" i="33"/>
  <c r="AX126" i="33" s="1"/>
  <c r="AW190" i="33"/>
  <c r="AX190" i="33" s="1"/>
  <c r="AW254" i="33"/>
  <c r="AX254" i="33" s="1"/>
  <c r="AW399" i="33"/>
  <c r="AX399" i="33" s="1"/>
  <c r="AW415" i="33"/>
  <c r="AY415" i="33" s="1"/>
  <c r="AW441" i="33"/>
  <c r="AY441" i="33" s="1"/>
  <c r="AW85" i="33"/>
  <c r="AX85" i="33" s="1"/>
  <c r="AW342" i="33"/>
  <c r="AW406" i="33"/>
  <c r="AX406" i="33" s="1"/>
  <c r="AW469" i="33"/>
  <c r="AX469" i="33" s="1"/>
  <c r="AW237" i="33"/>
  <c r="AW398" i="33"/>
  <c r="AX398" i="33" s="1"/>
  <c r="AW462" i="33"/>
  <c r="AY462" i="33" s="1"/>
  <c r="AW39" i="33"/>
  <c r="AX39" i="33" s="1"/>
  <c r="AW71" i="33"/>
  <c r="AX71" i="33" s="1"/>
  <c r="AW135" i="33"/>
  <c r="AX135" i="33" s="1"/>
  <c r="AW27" i="33"/>
  <c r="AX27" i="33" s="1"/>
  <c r="AW59" i="33"/>
  <c r="AX59" i="33" s="1"/>
  <c r="AW107" i="33"/>
  <c r="AX107" i="33" s="1"/>
  <c r="AW187" i="33"/>
  <c r="AX187" i="33" s="1"/>
  <c r="AW247" i="33"/>
  <c r="AX247" i="33" s="1"/>
  <c r="AW315" i="33"/>
  <c r="AW348" i="33"/>
  <c r="AY348" i="33" s="1"/>
  <c r="AW364" i="33"/>
  <c r="AX364" i="33" s="1"/>
  <c r="AW380" i="33"/>
  <c r="AX380" i="33" s="1"/>
  <c r="AW396" i="33"/>
  <c r="AX396" i="33" s="1"/>
  <c r="AW412" i="33"/>
  <c r="AX412" i="33" s="1"/>
  <c r="AW428" i="33"/>
  <c r="AX428" i="33" s="1"/>
  <c r="AW444" i="33"/>
  <c r="AY444" i="33" s="1"/>
  <c r="AW17" i="33"/>
  <c r="AX17" i="33" s="1"/>
  <c r="AW68" i="33"/>
  <c r="AX68" i="33" s="1"/>
  <c r="AW385" i="33"/>
  <c r="AX385" i="33" s="1"/>
  <c r="AW421" i="33"/>
  <c r="AX421" i="33" s="1"/>
  <c r="AW88" i="33"/>
  <c r="AX88" i="33" s="1"/>
  <c r="AW120" i="33"/>
  <c r="AX120" i="33" s="1"/>
  <c r="AW248" i="33"/>
  <c r="AX248" i="33" s="1"/>
  <c r="AW377" i="33"/>
  <c r="AX377" i="33" s="1"/>
  <c r="AW409" i="33"/>
  <c r="AX409" i="33" s="1"/>
  <c r="AW22" i="33"/>
  <c r="AX22" i="33" s="1"/>
  <c r="AW150" i="33"/>
  <c r="AY150" i="33" s="1"/>
  <c r="AW182" i="33"/>
  <c r="AX182" i="33" s="1"/>
  <c r="AW198" i="33"/>
  <c r="AX198" i="33" s="1"/>
  <c r="AW246" i="33"/>
  <c r="AX246" i="33" s="1"/>
  <c r="AW294" i="33"/>
  <c r="AY294" i="33" s="1"/>
  <c r="AW310" i="33"/>
  <c r="AY310" i="33" s="1"/>
  <c r="AW375" i="33"/>
  <c r="AW391" i="33"/>
  <c r="AX391" i="33" s="1"/>
  <c r="AW407" i="33"/>
  <c r="AX407" i="33" s="1"/>
  <c r="AW439" i="33"/>
  <c r="AY439" i="33" s="1"/>
  <c r="AW478" i="33"/>
  <c r="AY478" i="33" s="1"/>
  <c r="AW494" i="33"/>
  <c r="AW429" i="33"/>
  <c r="AX429" i="33" s="1"/>
  <c r="AW453" i="33"/>
  <c r="AY453" i="33" s="1"/>
  <c r="AW37" i="33"/>
  <c r="AX37" i="33" s="1"/>
  <c r="AW105" i="33"/>
  <c r="AX105" i="33" s="1"/>
  <c r="AW201" i="33"/>
  <c r="AX201" i="33" s="1"/>
  <c r="AW358" i="33"/>
  <c r="AX358" i="33" s="1"/>
  <c r="AW394" i="33"/>
  <c r="AX394" i="33" s="1"/>
  <c r="AW454" i="33"/>
  <c r="AY454" i="33" s="1"/>
  <c r="AW476" i="33"/>
  <c r="AY476" i="33" s="1"/>
  <c r="AW33" i="33"/>
  <c r="AX33" i="33" s="1"/>
  <c r="AW61" i="33"/>
  <c r="AX61" i="33" s="1"/>
  <c r="AW125" i="33"/>
  <c r="AX125" i="33" s="1"/>
  <c r="AW189" i="33"/>
  <c r="AX189" i="33" s="1"/>
  <c r="AW257" i="33"/>
  <c r="AW321" i="33"/>
  <c r="AW382" i="33"/>
  <c r="AX382" i="33" s="1"/>
  <c r="AW414" i="33"/>
  <c r="AX414" i="33" s="1"/>
  <c r="AW21" i="33"/>
  <c r="AX21" i="33" s="1"/>
  <c r="AW311" i="33"/>
  <c r="AY311" i="33" s="1"/>
  <c r="AW293" i="33"/>
  <c r="AY293" i="33" s="1"/>
  <c r="AW329" i="33"/>
  <c r="AW390" i="33"/>
  <c r="AX390" i="33" s="1"/>
  <c r="AW422" i="33"/>
  <c r="AX422" i="33" s="1"/>
  <c r="AW25" i="33"/>
  <c r="AX25" i="33" s="1"/>
  <c r="AW490" i="33"/>
  <c r="BZ499" i="33"/>
  <c r="BW499" i="33"/>
  <c r="BX499" i="33"/>
  <c r="BY499" i="33"/>
  <c r="AB50" i="33"/>
  <c r="AW349" i="33"/>
  <c r="AY349" i="33" s="1"/>
  <c r="AW418" i="33"/>
  <c r="AW87" i="33"/>
  <c r="AX87" i="33" s="1"/>
  <c r="AW205" i="33"/>
  <c r="AW196" i="33"/>
  <c r="AW328" i="33"/>
  <c r="AX328" i="33" s="1"/>
  <c r="AW269" i="33"/>
  <c r="AX269" i="33" s="1"/>
  <c r="AW419" i="33"/>
  <c r="AW184" i="33"/>
  <c r="AX184" i="33" s="1"/>
  <c r="AW200" i="33"/>
  <c r="AX200" i="33" s="1"/>
  <c r="AW278" i="33"/>
  <c r="AX278" i="33" s="1"/>
  <c r="AW327" i="33"/>
  <c r="AX327" i="33" s="1"/>
  <c r="BZ237" i="33"/>
  <c r="BW498" i="33"/>
  <c r="BX498" i="33"/>
  <c r="BZ168" i="33"/>
  <c r="BZ235" i="33"/>
  <c r="BQ490" i="33"/>
  <c r="BP490" i="33"/>
  <c r="BY498" i="33"/>
  <c r="BO470" i="33"/>
  <c r="BZ236" i="33"/>
  <c r="AX338" i="33" l="1"/>
  <c r="AX472" i="33"/>
  <c r="AX418" i="33"/>
  <c r="AX342" i="33"/>
  <c r="AX287" i="33"/>
  <c r="AX437" i="33"/>
  <c r="AX128" i="33"/>
  <c r="AX196" i="33"/>
  <c r="AX315" i="33"/>
  <c r="AX452" i="33"/>
  <c r="AX320" i="33"/>
  <c r="AX309" i="33"/>
  <c r="AX289" i="33"/>
  <c r="AX242" i="33"/>
  <c r="AX98" i="33"/>
  <c r="AY287" i="33"/>
  <c r="AY342" i="33"/>
  <c r="AY437" i="33"/>
  <c r="AY418" i="33"/>
  <c r="AY452" i="33"/>
  <c r="AY320" i="33"/>
  <c r="AY128" i="33"/>
  <c r="AY309" i="33"/>
  <c r="AX257" i="33"/>
  <c r="AX462" i="33"/>
  <c r="AX220" i="33"/>
  <c r="AX383" i="33"/>
  <c r="AY257" i="33"/>
  <c r="AY315" i="33"/>
  <c r="AX46" i="33"/>
  <c r="AY220" i="33"/>
  <c r="AY472" i="33"/>
  <c r="AY196" i="33"/>
  <c r="AY242" i="33"/>
  <c r="AY98" i="33"/>
  <c r="AY46" i="33"/>
  <c r="AX419" i="33"/>
  <c r="AY490" i="33"/>
  <c r="AX329" i="33"/>
  <c r="AX494" i="33"/>
  <c r="AX321" i="33"/>
  <c r="AX375" i="33"/>
  <c r="AX237" i="33"/>
  <c r="AX129" i="33"/>
  <c r="AX474" i="33"/>
  <c r="AX341" i="33"/>
  <c r="AY494" i="33"/>
  <c r="AY321" i="33"/>
  <c r="AX392" i="33"/>
  <c r="AX78" i="33"/>
  <c r="AY474" i="33"/>
  <c r="AY375" i="33"/>
  <c r="AY237" i="33"/>
  <c r="AY419" i="33"/>
  <c r="AX99" i="33"/>
  <c r="AX473" i="33"/>
  <c r="AX433" i="33"/>
  <c r="AX440" i="33"/>
  <c r="AY129" i="33"/>
  <c r="AY329" i="33"/>
  <c r="AX293" i="33"/>
  <c r="AX330" i="33"/>
  <c r="AY78" i="33"/>
  <c r="AY341" i="33"/>
  <c r="AY433" i="33"/>
  <c r="AY473" i="33"/>
  <c r="AY392" i="33"/>
  <c r="AX307" i="33"/>
  <c r="AY307" i="33"/>
  <c r="AX48" i="33"/>
  <c r="AX298" i="33"/>
  <c r="AX205" i="33"/>
  <c r="AX453" i="33"/>
  <c r="AY298" i="33"/>
  <c r="AX441" i="33"/>
  <c r="AX90" i="33"/>
  <c r="AX415" i="33"/>
  <c r="AX323" i="33"/>
  <c r="AX117" i="33"/>
  <c r="AX306" i="33"/>
  <c r="AX152" i="33"/>
  <c r="AY205" i="33"/>
  <c r="AY90" i="33"/>
  <c r="BP17" i="33"/>
  <c r="AX439" i="33"/>
  <c r="AX310" i="33"/>
  <c r="AX444" i="33"/>
  <c r="AX495" i="33"/>
  <c r="AX339" i="33"/>
  <c r="AX211" i="33"/>
  <c r="AX493" i="33"/>
  <c r="AX477" i="33"/>
  <c r="AX411" i="33"/>
  <c r="AX199" i="33"/>
  <c r="AX490" i="33"/>
  <c r="AX476" i="33"/>
  <c r="AX294" i="33"/>
  <c r="AX150" i="33"/>
  <c r="AX235" i="33"/>
  <c r="AX446" i="33"/>
  <c r="AX351" i="33"/>
  <c r="AX457" i="33"/>
  <c r="AX350" i="33"/>
  <c r="AX454" i="33"/>
  <c r="AX348" i="33"/>
  <c r="AX238" i="33"/>
  <c r="AX483" i="33"/>
  <c r="AX270" i="33"/>
  <c r="AX100" i="33"/>
  <c r="AX226" i="33"/>
  <c r="AX349" i="33"/>
  <c r="AX311" i="33"/>
  <c r="AX478" i="33"/>
  <c r="AX165" i="33"/>
  <c r="AX177" i="33"/>
  <c r="AX475" i="33"/>
  <c r="AB56" i="33"/>
  <c r="AB69" i="33" s="1"/>
  <c r="AB123" i="33" s="1"/>
  <c r="AB132" i="33"/>
  <c r="AB148" i="33" s="1"/>
  <c r="AB163" i="33" s="1"/>
  <c r="BO163" i="33" s="1"/>
  <c r="AL11" i="33"/>
  <c r="AM11" i="33" s="1"/>
  <c r="BR490" i="33"/>
  <c r="AZ338" i="33" l="1"/>
  <c r="AZ383" i="33"/>
  <c r="AZ462" i="33"/>
  <c r="AZ289" i="33"/>
  <c r="AZ242" i="33"/>
  <c r="AZ128" i="33"/>
  <c r="AZ437" i="33"/>
  <c r="AZ196" i="33"/>
  <c r="AZ315" i="33"/>
  <c r="AZ320" i="33"/>
  <c r="AZ342" i="33"/>
  <c r="AZ46" i="33"/>
  <c r="AZ472" i="33"/>
  <c r="AZ257" i="33"/>
  <c r="AZ452" i="33"/>
  <c r="AZ287" i="33"/>
  <c r="AZ98" i="33"/>
  <c r="AZ220" i="33"/>
  <c r="AZ309" i="33"/>
  <c r="AZ418" i="33"/>
  <c r="AZ99" i="33"/>
  <c r="AZ330" i="33"/>
  <c r="AZ440" i="33"/>
  <c r="AZ293" i="33"/>
  <c r="AZ341" i="33"/>
  <c r="AZ329" i="33"/>
  <c r="AZ375" i="33"/>
  <c r="AZ321" i="33"/>
  <c r="AZ78" i="33"/>
  <c r="AZ129" i="33"/>
  <c r="AZ474" i="33"/>
  <c r="AZ494" i="33"/>
  <c r="AZ473" i="33"/>
  <c r="AZ419" i="33"/>
  <c r="AZ392" i="33"/>
  <c r="AZ433" i="33"/>
  <c r="AZ237" i="33"/>
  <c r="AZ307" i="33"/>
  <c r="AZ323" i="33"/>
  <c r="AZ117" i="33"/>
  <c r="AZ152" i="33"/>
  <c r="AZ415" i="33"/>
  <c r="AZ453" i="33"/>
  <c r="AZ306" i="33"/>
  <c r="AZ441" i="33"/>
  <c r="AZ48" i="33"/>
  <c r="AZ298" i="33"/>
  <c r="AB155" i="33"/>
  <c r="AZ90" i="33"/>
  <c r="AZ205" i="33"/>
  <c r="AZ360" i="33"/>
  <c r="BP21" i="33"/>
  <c r="BP22" i="33"/>
  <c r="BP172" i="33"/>
  <c r="AB169" i="33"/>
  <c r="BP27" i="33" l="1"/>
  <c r="BP175" i="33"/>
  <c r="AB172" i="33"/>
  <c r="BO172" i="33" s="1"/>
  <c r="BP31" i="33" l="1"/>
  <c r="AB175" i="33"/>
  <c r="BO175" i="33" s="1"/>
  <c r="AB178" i="33" l="1"/>
  <c r="AL158" i="33"/>
  <c r="AM158" i="33" s="1"/>
  <c r="BO155" i="33"/>
  <c r="BP33" i="33" l="1"/>
  <c r="AB203" i="33"/>
  <c r="BP36" i="33" l="1"/>
  <c r="BP35" i="33"/>
  <c r="AB206" i="33"/>
  <c r="BP40" i="33" l="1"/>
  <c r="AB209" i="33"/>
  <c r="BP39" i="33" l="1"/>
  <c r="AB212" i="33"/>
  <c r="BP41" i="33" l="1"/>
  <c r="AB215" i="33"/>
  <c r="BP44" i="33" l="1"/>
  <c r="BP45" i="33"/>
  <c r="AB218" i="33"/>
  <c r="BP209" i="33"/>
  <c r="BO209" i="33"/>
  <c r="AB221" i="33" l="1"/>
  <c r="BP48" i="33" l="1"/>
  <c r="BP215" i="33"/>
  <c r="BO215" i="33"/>
  <c r="AB232" i="33"/>
  <c r="AB224" i="33"/>
  <c r="AB229" i="33" s="1"/>
  <c r="BP218" i="33" l="1"/>
  <c r="BO218" i="33"/>
  <c r="AB240" i="33"/>
  <c r="AB260" i="33" s="1"/>
  <c r="AB273" i="33" l="1"/>
  <c r="BP221" i="33"/>
  <c r="BP232" i="33"/>
  <c r="BO232" i="33"/>
  <c r="AB276" i="33" l="1"/>
  <c r="AB280" i="33" s="1"/>
  <c r="AB285" i="33" s="1"/>
  <c r="BO224" i="33"/>
  <c r="AL267" i="33"/>
  <c r="AM267" i="33" s="1"/>
  <c r="AL263" i="33"/>
  <c r="AM263" i="33" s="1"/>
  <c r="AB291" i="33" l="1"/>
  <c r="AB296" i="33" s="1"/>
  <c r="BO276" i="33"/>
  <c r="BO273" i="33" l="1"/>
  <c r="BO280" i="33"/>
  <c r="AB304" i="33"/>
  <c r="AB312" i="33" l="1"/>
  <c r="AB318" i="33" s="1"/>
  <c r="BO318" i="33" s="1"/>
  <c r="AB325" i="33" l="1"/>
  <c r="AB332" i="33" s="1"/>
  <c r="AB343" i="33" s="1"/>
  <c r="AB353" i="33" s="1"/>
  <c r="BO353" i="33" s="1"/>
  <c r="BO304" i="33"/>
  <c r="AB442" i="33" l="1"/>
  <c r="AL356" i="33"/>
  <c r="AM356" i="33" s="1"/>
  <c r="BO312" i="33"/>
  <c r="AL346" i="33" l="1"/>
  <c r="AM346" i="33" s="1"/>
  <c r="AB450" i="33"/>
  <c r="AB455" i="33" l="1"/>
  <c r="AB459" i="33" l="1"/>
  <c r="AB464" i="33" s="1"/>
  <c r="AB487" i="33" s="1"/>
  <c r="AB491" i="33"/>
  <c r="BO491" i="33" s="1"/>
  <c r="AB480" i="33" l="1"/>
  <c r="AE491" i="33"/>
  <c r="BP491" i="33" s="1"/>
  <c r="AB498" i="33"/>
  <c r="BQ491" i="33"/>
  <c r="BR491" i="33" l="1"/>
  <c r="BP92" i="33" l="1"/>
  <c r="BO212" i="33" l="1"/>
  <c r="BO367" i="33" l="1"/>
  <c r="BO394" i="33" l="1"/>
  <c r="BO408" i="33" l="1"/>
  <c r="BO413" i="33" l="1"/>
  <c r="AL467" i="33" l="1"/>
  <c r="AM467" i="33" s="1"/>
  <c r="BO487" i="33" l="1"/>
  <c r="BP148" i="33" l="1"/>
  <c r="BO450" i="33" l="1"/>
  <c r="AL491" i="33"/>
  <c r="AM491" i="33" s="1"/>
  <c r="BO436" i="33"/>
  <c r="BO433" i="33"/>
  <c r="BO414" i="33"/>
  <c r="BO396" i="33"/>
  <c r="BO371" i="33"/>
  <c r="AM336" i="33"/>
  <c r="BO296" i="33"/>
  <c r="BO293" i="33"/>
  <c r="BP229" i="33"/>
  <c r="BP135" i="33"/>
  <c r="BP37" i="33"/>
  <c r="BP28" i="33"/>
  <c r="BP16" i="33"/>
  <c r="O132" i="33"/>
  <c r="O220" i="33"/>
  <c r="O456" i="33"/>
  <c r="O377" i="33"/>
  <c r="O468" i="33"/>
  <c r="O411" i="33"/>
  <c r="O492" i="33"/>
  <c r="O418" i="33"/>
  <c r="O461" i="33"/>
  <c r="O427" i="33"/>
  <c r="O392" i="33"/>
  <c r="O361" i="33"/>
  <c r="O303" i="33"/>
  <c r="O464" i="33"/>
  <c r="O366" i="33"/>
  <c r="O108" i="33"/>
  <c r="O253" i="33"/>
  <c r="O435" i="33"/>
  <c r="O439" i="33"/>
  <c r="BQ377" i="33"/>
  <c r="O406" i="33"/>
  <c r="O26" i="33"/>
  <c r="O365" i="33"/>
  <c r="O321" i="33"/>
  <c r="O70" i="33"/>
  <c r="O246" i="33"/>
  <c r="O405" i="33"/>
  <c r="O237" i="33"/>
  <c r="O177" i="33"/>
  <c r="O382" i="33"/>
  <c r="O105" i="33"/>
  <c r="O318" i="33"/>
  <c r="O275" i="33"/>
  <c r="O186" i="33"/>
  <c r="O487" i="33"/>
  <c r="O184" i="33"/>
  <c r="O87" i="33"/>
  <c r="O471" i="33"/>
  <c r="O493" i="33"/>
  <c r="O226" i="33"/>
  <c r="O391" i="33"/>
  <c r="O341" i="33"/>
  <c r="O313" i="33"/>
  <c r="O73" i="33"/>
  <c r="O347" i="33"/>
  <c r="O268" i="33"/>
  <c r="O247" i="33"/>
  <c r="O338" i="33"/>
  <c r="O393" i="33"/>
  <c r="O198" i="33"/>
  <c r="O181" i="33"/>
  <c r="O403" i="33"/>
  <c r="O276" i="33"/>
  <c r="O65" i="33"/>
  <c r="O477" i="33"/>
  <c r="O374" i="33"/>
  <c r="O225" i="33"/>
  <c r="O363" i="33"/>
  <c r="O25" i="33"/>
  <c r="O211" i="33"/>
  <c r="O455" i="33"/>
  <c r="O135" i="33"/>
  <c r="O187" i="33"/>
  <c r="BQ187" i="33"/>
  <c r="O325" i="33"/>
  <c r="O483" i="33"/>
  <c r="O176" i="33"/>
  <c r="O13" i="33"/>
  <c r="O68" i="33"/>
  <c r="O395" i="33"/>
  <c r="O401" i="33"/>
  <c r="O408" i="33"/>
  <c r="O378" i="33"/>
  <c r="O312" i="33"/>
  <c r="AE411" i="33"/>
  <c r="O165" i="33"/>
  <c r="O421" i="33"/>
  <c r="O274" i="33"/>
  <c r="O436" i="33"/>
  <c r="O428" i="33"/>
  <c r="O188" i="33"/>
  <c r="O454" i="33"/>
  <c r="O407" i="33"/>
  <c r="O342" i="33"/>
  <c r="AE378" i="33"/>
  <c r="AE303" i="33"/>
  <c r="AE393" i="33"/>
  <c r="O133" i="33"/>
  <c r="O415" i="33"/>
  <c r="O59" i="33"/>
  <c r="BQ59" i="33"/>
  <c r="BQ477" i="33"/>
  <c r="O88" i="33"/>
  <c r="O379" i="33"/>
  <c r="O44" i="33"/>
  <c r="O52" i="33"/>
  <c r="O296" i="33"/>
  <c r="O470" i="33"/>
  <c r="O46" i="33"/>
  <c r="O339" i="33"/>
  <c r="AE255" i="33"/>
  <c r="O255" i="33"/>
  <c r="O15" i="33"/>
  <c r="O183" i="33"/>
  <c r="O111" i="33"/>
  <c r="O155" i="33"/>
  <c r="O424" i="33"/>
  <c r="AE424" i="33"/>
  <c r="O114" i="33"/>
  <c r="O398" i="33"/>
  <c r="O189" i="33"/>
  <c r="O441" i="33"/>
  <c r="O51" i="33"/>
  <c r="O282" i="33"/>
  <c r="O20" i="33"/>
  <c r="AE66" i="33"/>
  <c r="O66" i="33"/>
  <c r="O178" i="33"/>
  <c r="BQ427" i="33"/>
  <c r="O311" i="33"/>
  <c r="O192" i="33"/>
  <c r="O39" i="33"/>
  <c r="AE39" i="33"/>
  <c r="O280" i="33"/>
  <c r="O76" i="33"/>
  <c r="O48" i="33"/>
  <c r="BQ108" i="33"/>
  <c r="O123" i="33"/>
  <c r="O256" i="33"/>
  <c r="BQ441" i="33"/>
  <c r="O22" i="33"/>
  <c r="O202" i="33"/>
  <c r="AE181" i="33"/>
  <c r="BO181" i="33" s="1"/>
  <c r="BQ181" i="33"/>
  <c r="O397" i="33"/>
  <c r="AE361" i="33"/>
  <c r="BO361" i="33" s="1"/>
  <c r="O199" i="33"/>
  <c r="O371" i="33"/>
  <c r="O305" i="33"/>
  <c r="O291" i="33"/>
  <c r="O394" i="33"/>
  <c r="O244" i="33"/>
  <c r="O24" i="33"/>
  <c r="O433" i="33"/>
  <c r="O92" i="33"/>
  <c r="AE92" i="33"/>
  <c r="O251" i="33"/>
  <c r="O60" i="33"/>
  <c r="AE415" i="33"/>
  <c r="BP415" i="33" s="1"/>
  <c r="O82" i="33"/>
  <c r="O16" i="33"/>
  <c r="O429" i="33"/>
  <c r="O367" i="33"/>
  <c r="AE119" i="33"/>
  <c r="O119" i="33"/>
  <c r="O490" i="33"/>
  <c r="O254" i="33"/>
  <c r="O55" i="33"/>
  <c r="AE271" i="33"/>
  <c r="BR271" i="33" s="1"/>
  <c r="O124" i="33"/>
  <c r="O200" i="33"/>
  <c r="AE395" i="33"/>
  <c r="BQ395" i="33" s="1"/>
  <c r="O298" i="33"/>
  <c r="O319" i="33"/>
  <c r="O446" i="33"/>
  <c r="O72" i="33"/>
  <c r="AE342" i="33"/>
  <c r="BP342" i="33" s="1"/>
  <c r="O472" i="33"/>
  <c r="AE68" i="33"/>
  <c r="O107" i="33"/>
  <c r="AE408" i="33"/>
  <c r="O56" i="33"/>
  <c r="O444" i="33"/>
  <c r="O287" i="33"/>
  <c r="O149" i="33"/>
  <c r="O443" i="33"/>
  <c r="O349" i="33"/>
  <c r="O159" i="33"/>
  <c r="BQ341" i="33"/>
  <c r="AE82" i="33"/>
  <c r="BQ254" i="33"/>
  <c r="O386" i="33"/>
  <c r="O385" i="33"/>
  <c r="O243" i="33"/>
  <c r="O440" i="33"/>
  <c r="O33" i="33"/>
  <c r="AE22" i="33"/>
  <c r="O78" i="33"/>
  <c r="AE78" i="33"/>
  <c r="O434" i="33"/>
  <c r="AE107" i="33"/>
  <c r="O327" i="33"/>
  <c r="O396" i="33"/>
  <c r="O180" i="33"/>
  <c r="O413" i="33"/>
  <c r="O488" i="33"/>
  <c r="O432" i="33"/>
  <c r="O79" i="33"/>
  <c r="O293" i="33"/>
  <c r="O125" i="33"/>
  <c r="O412" i="33"/>
  <c r="AE493" i="33"/>
  <c r="O481" i="33"/>
  <c r="BQ439" i="33"/>
  <c r="O28" i="33"/>
  <c r="AE299" i="33"/>
  <c r="BR299" i="33" s="1"/>
  <c r="O14" i="33"/>
  <c r="O190" i="33"/>
  <c r="BQ190" i="33"/>
  <c r="AE339" i="33"/>
  <c r="O67" i="33"/>
  <c r="AE311" i="33"/>
  <c r="BQ311" i="33" s="1"/>
  <c r="O304" i="33"/>
  <c r="BQ186" i="33"/>
  <c r="O21" i="33"/>
  <c r="O307" i="33"/>
  <c r="AE24" i="33"/>
  <c r="AE385" i="33"/>
  <c r="O491" i="33"/>
  <c r="O252" i="33"/>
  <c r="O152" i="33"/>
  <c r="BQ26" i="33"/>
  <c r="O452" i="33"/>
  <c r="O206" i="33"/>
  <c r="AE20" i="33"/>
  <c r="AE338" i="33"/>
  <c r="AE432" i="33"/>
  <c r="O210" i="33"/>
  <c r="BQ279" i="33"/>
  <c r="O260" i="33"/>
  <c r="O185" i="33"/>
  <c r="O368" i="33"/>
  <c r="O474" i="33"/>
  <c r="O278" i="33"/>
  <c r="O292" i="33"/>
  <c r="O36" i="33"/>
  <c r="O37" i="33"/>
  <c r="BQ183" i="33"/>
  <c r="AE183" i="33"/>
  <c r="O358" i="33"/>
  <c r="O194" i="33"/>
  <c r="O353" i="33"/>
  <c r="O431" i="33"/>
  <c r="BQ351" i="33"/>
  <c r="O416" i="33"/>
  <c r="O35" i="33"/>
  <c r="O257" i="33"/>
  <c r="AE257" i="33"/>
  <c r="BQ407" i="33"/>
  <c r="AE407" i="33"/>
  <c r="BP407" i="33" s="1"/>
  <c r="AE433" i="33"/>
  <c r="O306" i="33"/>
  <c r="AE414" i="33"/>
  <c r="O414" i="33"/>
  <c r="O41" i="33"/>
  <c r="O337" i="33"/>
  <c r="AE453" i="33"/>
  <c r="O453" i="33"/>
  <c r="BQ21" i="33"/>
  <c r="O223" i="33"/>
  <c r="O476" i="33"/>
  <c r="AE199" i="33"/>
  <c r="BO199" i="33" s="1"/>
  <c r="O245" i="33"/>
  <c r="AE386" i="33"/>
  <c r="BQ65" i="33"/>
  <c r="O164" i="33"/>
  <c r="AE275" i="33"/>
  <c r="BQ174" i="33"/>
  <c r="O98" i="33"/>
  <c r="O58" i="33"/>
  <c r="O27" i="33"/>
  <c r="BQ185" i="33"/>
  <c r="AE418" i="33"/>
  <c r="O322" i="33"/>
  <c r="AE306" i="33"/>
  <c r="BQ306" i="33" s="1"/>
  <c r="BQ14" i="33"/>
  <c r="O31" i="33"/>
  <c r="AE60" i="33"/>
  <c r="O326" i="33"/>
  <c r="O286" i="33"/>
  <c r="O348" i="33"/>
  <c r="O182" i="33"/>
  <c r="O71" i="33"/>
  <c r="O17" i="33"/>
  <c r="O475" i="33"/>
  <c r="BQ476" i="33"/>
  <c r="O320" i="33"/>
  <c r="AE177" i="33"/>
  <c r="O45" i="33"/>
  <c r="O417" i="33"/>
  <c r="O106" i="33"/>
  <c r="O77" i="33"/>
  <c r="O277" i="33"/>
  <c r="O8" i="33"/>
  <c r="BQ73" i="33"/>
  <c r="AE73" i="33"/>
  <c r="BO73" i="33" s="1"/>
  <c r="O64" i="33"/>
  <c r="O469" i="33"/>
  <c r="O12" i="33"/>
  <c r="O104" i="33"/>
  <c r="O269" i="33"/>
  <c r="O357" i="33"/>
  <c r="O241" i="33"/>
  <c r="O236" i="33"/>
  <c r="O460" i="33"/>
  <c r="O240" i="33"/>
  <c r="O204" i="33"/>
  <c r="AE88" i="33"/>
  <c r="AE98" i="33"/>
  <c r="BQ401" i="33"/>
  <c r="BQ27" i="33"/>
  <c r="AE428" i="33"/>
  <c r="O201" i="33"/>
  <c r="O480" i="33"/>
  <c r="AE227" i="33"/>
  <c r="BR227" i="33" s="1"/>
  <c r="BQ31" i="33"/>
  <c r="AE85" i="33"/>
  <c r="BR85" i="33" s="1"/>
  <c r="O179" i="33"/>
  <c r="O442" i="33"/>
  <c r="O473" i="33"/>
  <c r="AE475" i="33"/>
  <c r="BP475" i="33" s="1"/>
  <c r="BQ44" i="33"/>
  <c r="O249" i="33"/>
  <c r="O203" i="33"/>
  <c r="O69" i="33"/>
  <c r="O6" i="33"/>
  <c r="AD132" i="33"/>
  <c r="O314" i="33"/>
  <c r="O400" i="33"/>
  <c r="BQ474" i="33"/>
  <c r="BQ35" i="33"/>
  <c r="AE182" i="33"/>
  <c r="BQ435" i="33"/>
  <c r="O387" i="33"/>
  <c r="O89" i="33"/>
  <c r="O494" i="33"/>
  <c r="AE369" i="33"/>
  <c r="BR369" i="33" s="1"/>
  <c r="AE365" i="33"/>
  <c r="BP365" i="33" s="1"/>
  <c r="O451" i="33"/>
  <c r="AE398" i="33"/>
  <c r="BQ374" i="33"/>
  <c r="AE4" i="33"/>
  <c r="BR4" i="33" s="1"/>
  <c r="BQ17" i="33"/>
  <c r="O248" i="33"/>
  <c r="O205" i="33"/>
  <c r="O150" i="33"/>
  <c r="O50" i="33"/>
  <c r="AE64" i="33"/>
  <c r="O235" i="33"/>
  <c r="O168" i="33"/>
  <c r="BQ188" i="33"/>
  <c r="O229" i="33"/>
  <c r="O457" i="33"/>
  <c r="O343" i="33"/>
  <c r="O212" i="33"/>
  <c r="BQ409" i="33"/>
  <c r="O399" i="33"/>
  <c r="AE399" i="33"/>
  <c r="O390" i="33"/>
  <c r="AE390" i="33"/>
  <c r="AE104" i="33"/>
  <c r="O40" i="33"/>
  <c r="BQ391" i="33"/>
  <c r="AE368" i="33"/>
  <c r="AD273" i="33"/>
  <c r="AE273" i="33" s="1"/>
  <c r="AD470" i="33"/>
  <c r="AE470" i="33" s="1"/>
  <c r="BQ445" i="33"/>
  <c r="O281" i="33"/>
  <c r="AD487" i="33"/>
  <c r="AE246" i="33"/>
  <c r="BP246" i="33" s="1"/>
  <c r="O193" i="33"/>
  <c r="BQ40" i="33"/>
  <c r="AD221" i="33"/>
  <c r="BQ115" i="33"/>
  <c r="BQ406" i="33"/>
  <c r="O222" i="33"/>
  <c r="O160" i="33"/>
  <c r="AE33" i="33"/>
  <c r="O219" i="33"/>
  <c r="AE436" i="33"/>
  <c r="BP436" i="33" s="1"/>
  <c r="O163" i="33"/>
  <c r="AE6" i="33"/>
  <c r="AE236" i="33"/>
  <c r="BQ449" i="33"/>
  <c r="BQ128" i="33"/>
  <c r="O196" i="33"/>
  <c r="BQ196" i="33"/>
  <c r="AE446" i="33"/>
  <c r="O273" i="33"/>
  <c r="O297" i="33"/>
  <c r="AE211" i="33"/>
  <c r="BQ36" i="33"/>
  <c r="AE36" i="33"/>
  <c r="AE350" i="33"/>
  <c r="O350" i="33"/>
  <c r="BQ417" i="33"/>
  <c r="AE417" i="33"/>
  <c r="BO417" i="33" s="1"/>
  <c r="AD218" i="33"/>
  <c r="AE218" i="33" s="1"/>
  <c r="BR218" i="33" s="1"/>
  <c r="BQ364" i="33"/>
  <c r="O364" i="33"/>
  <c r="AE495" i="33"/>
  <c r="BR495" i="33" s="1"/>
  <c r="AE235" i="33"/>
  <c r="O148" i="33"/>
  <c r="BQ413" i="33"/>
  <c r="BQ201" i="33"/>
  <c r="BQ330" i="33"/>
  <c r="O250" i="33"/>
  <c r="AE106" i="33"/>
  <c r="BO106" i="33" s="1"/>
  <c r="AE321" i="33"/>
  <c r="BQ321" i="33" s="1"/>
  <c r="BQ171" i="33"/>
  <c r="O242" i="33"/>
  <c r="AE242" i="33"/>
  <c r="BQ100" i="33"/>
  <c r="AE100" i="33"/>
  <c r="BR100" i="33" s="1"/>
  <c r="O169" i="33"/>
  <c r="BQ189" i="33"/>
  <c r="AE189" i="33"/>
  <c r="BO189" i="33" s="1"/>
  <c r="O197" i="33"/>
  <c r="AE197" i="33"/>
  <c r="O233" i="33"/>
  <c r="BQ383" i="33"/>
  <c r="BQ83" i="33"/>
  <c r="AE101" i="33"/>
  <c r="BR101" i="33" s="1"/>
  <c r="BQ120" i="33"/>
  <c r="BQ294" i="33"/>
  <c r="BQ397" i="33"/>
  <c r="AE371" i="33"/>
  <c r="BP371" i="33" s="1"/>
  <c r="AE307" i="33"/>
  <c r="BQ458" i="33"/>
  <c r="AE425" i="33"/>
  <c r="BR425" i="33" s="1"/>
  <c r="BQ308" i="33"/>
  <c r="AE308" i="33"/>
  <c r="BR308" i="33" s="1"/>
  <c r="AE462" i="33"/>
  <c r="BR462" i="33" s="1"/>
  <c r="O459" i="33"/>
  <c r="BQ323" i="33"/>
  <c r="O285" i="33"/>
  <c r="BQ80" i="33"/>
  <c r="O224" i="33"/>
  <c r="BQ99" i="33"/>
  <c r="O57" i="33"/>
  <c r="BQ37" i="33"/>
  <c r="BQ380" i="33"/>
  <c r="BQ270" i="33"/>
  <c r="BQ289" i="33"/>
  <c r="BQ372" i="33"/>
  <c r="O221" i="33"/>
  <c r="BQ309" i="33"/>
  <c r="BQ195" i="33"/>
  <c r="O332" i="33"/>
  <c r="AE256" i="33"/>
  <c r="AE416" i="33"/>
  <c r="AD498" i="33"/>
  <c r="AE498" i="33" s="1"/>
  <c r="AE243" i="33"/>
  <c r="BQ478" i="33"/>
  <c r="BQ117" i="33"/>
  <c r="BQ112" i="33"/>
  <c r="AE238" i="33"/>
  <c r="BR238" i="33" s="1"/>
  <c r="BQ191" i="33"/>
  <c r="AE249" i="33"/>
  <c r="BQ361" i="33" l="1"/>
  <c r="AE128" i="33"/>
  <c r="BR128" i="33" s="1"/>
  <c r="AE374" i="33"/>
  <c r="BO374" i="33" s="1"/>
  <c r="BR374" i="33" s="1"/>
  <c r="AE435" i="33"/>
  <c r="BO435" i="33" s="1"/>
  <c r="BR435" i="33" s="1"/>
  <c r="BQ177" i="33"/>
  <c r="BQ22" i="33"/>
  <c r="AE114" i="33"/>
  <c r="BQ114" i="33" s="1"/>
  <c r="BQ371" i="33"/>
  <c r="BR371" i="33" s="1"/>
  <c r="AE31" i="33"/>
  <c r="BO31" i="33" s="1"/>
  <c r="BR31" i="33" s="1"/>
  <c r="AE14" i="33"/>
  <c r="AE186" i="33"/>
  <c r="BO186" i="33" s="1"/>
  <c r="AE487" i="33"/>
  <c r="BP487" i="33" s="1"/>
  <c r="BQ487" i="33"/>
  <c r="AE115" i="33"/>
  <c r="BR115" i="33" s="1"/>
  <c r="BQ64" i="33"/>
  <c r="AE35" i="33"/>
  <c r="BO35" i="33" s="1"/>
  <c r="BR35" i="33" s="1"/>
  <c r="BQ85" i="33"/>
  <c r="AE439" i="33"/>
  <c r="BO439" i="33" s="1"/>
  <c r="BR439" i="33" s="1"/>
  <c r="BQ493" i="33"/>
  <c r="BQ68" i="33"/>
  <c r="AE282" i="33"/>
  <c r="BO282" i="33" s="1"/>
  <c r="AE112" i="33"/>
  <c r="BR112" i="33" s="1"/>
  <c r="AE323" i="33"/>
  <c r="BR323" i="33" s="1"/>
  <c r="BQ33" i="33"/>
  <c r="AD172" i="33"/>
  <c r="BQ172" i="33" s="1"/>
  <c r="BQ433" i="33"/>
  <c r="BR433" i="33" s="1"/>
  <c r="AE254" i="33"/>
  <c r="BP254" i="33" s="1"/>
  <c r="AE25" i="33"/>
  <c r="BQ25" i="33" s="1"/>
  <c r="AE195" i="33"/>
  <c r="BR195" i="33" s="1"/>
  <c r="AE37" i="33"/>
  <c r="BO37" i="33" s="1"/>
  <c r="BR37" i="33" s="1"/>
  <c r="AE458" i="33"/>
  <c r="BR458" i="33" s="1"/>
  <c r="AD212" i="33"/>
  <c r="AD8" i="33"/>
  <c r="AE83" i="33"/>
  <c r="BR83" i="33" s="1"/>
  <c r="AE87" i="33"/>
  <c r="BQ87" i="33" s="1"/>
  <c r="AE65" i="33"/>
  <c r="BP65" i="33" s="1"/>
  <c r="AE379" i="33"/>
  <c r="BQ379" i="33" s="1"/>
  <c r="AE477" i="33"/>
  <c r="BP477" i="33" s="1"/>
  <c r="AE364" i="33"/>
  <c r="BO364" i="33" s="1"/>
  <c r="BQ6" i="33"/>
  <c r="BP104" i="33"/>
  <c r="BO104" i="33"/>
  <c r="BO493" i="33"/>
  <c r="BR493" i="33" s="1"/>
  <c r="BQ415" i="33"/>
  <c r="BR415" i="33" s="1"/>
  <c r="AE117" i="33"/>
  <c r="BR117" i="33" s="1"/>
  <c r="AE397" i="33"/>
  <c r="BO397" i="33" s="1"/>
  <c r="BR397" i="33" s="1"/>
  <c r="AE120" i="33"/>
  <c r="BR120" i="33" s="1"/>
  <c r="AE270" i="33"/>
  <c r="BR270" i="33" s="1"/>
  <c r="AE201" i="33"/>
  <c r="BO201" i="33" s="1"/>
  <c r="BR201" i="33" s="1"/>
  <c r="BQ246" i="33"/>
  <c r="BR246" i="33" s="1"/>
  <c r="AE188" i="33"/>
  <c r="BO188" i="33" s="1"/>
  <c r="BR188" i="33" s="1"/>
  <c r="AE79" i="33"/>
  <c r="BQ79" i="33" s="1"/>
  <c r="BQ428" i="33"/>
  <c r="AE27" i="33"/>
  <c r="BO27" i="33" s="1"/>
  <c r="BR27" i="33" s="1"/>
  <c r="BQ88" i="33"/>
  <c r="BQ243" i="33"/>
  <c r="AE185" i="33"/>
  <c r="BO185" i="33" s="1"/>
  <c r="BR185" i="33" s="1"/>
  <c r="BQ257" i="33"/>
  <c r="BQ342" i="33"/>
  <c r="BQ227" i="33"/>
  <c r="AE26" i="33"/>
  <c r="AE441" i="33"/>
  <c r="BO441" i="33" s="1"/>
  <c r="BQ78" i="33"/>
  <c r="AE252" i="33"/>
  <c r="BQ252" i="33" s="1"/>
  <c r="BQ106" i="33"/>
  <c r="BR106" i="33" s="1"/>
  <c r="BR417" i="33"/>
  <c r="BQ462" i="33"/>
  <c r="AE444" i="33"/>
  <c r="BQ444" i="33" s="1"/>
  <c r="BR444" i="33" s="1"/>
  <c r="AE413" i="33"/>
  <c r="BP413" i="33" s="1"/>
  <c r="BR413" i="33" s="1"/>
  <c r="BQ446" i="33"/>
  <c r="AE194" i="33"/>
  <c r="BQ194" i="33" s="1"/>
  <c r="AE391" i="33"/>
  <c r="BP391" i="33" s="1"/>
  <c r="BR391" i="33" s="1"/>
  <c r="AE474" i="33"/>
  <c r="BO474" i="33" s="1"/>
  <c r="BR474" i="33" s="1"/>
  <c r="AE44" i="33"/>
  <c r="AE409" i="33"/>
  <c r="BR409" i="33" s="1"/>
  <c r="BQ365" i="33"/>
  <c r="BR365" i="33" s="1"/>
  <c r="AE21" i="33"/>
  <c r="BO21" i="33" s="1"/>
  <c r="BQ414" i="33"/>
  <c r="BR414" i="33" s="1"/>
  <c r="BQ425" i="33"/>
  <c r="AE427" i="33"/>
  <c r="BQ92" i="33"/>
  <c r="BQ303" i="33"/>
  <c r="BP256" i="33"/>
  <c r="AE251" i="33"/>
  <c r="BQ251" i="33"/>
  <c r="AE315" i="33"/>
  <c r="BR315" i="33" s="1"/>
  <c r="BQ315" i="33"/>
  <c r="AE358" i="33"/>
  <c r="BQ358" i="33" s="1"/>
  <c r="BP236" i="33"/>
  <c r="AE132" i="33"/>
  <c r="BQ132" i="33" s="1"/>
  <c r="BQ136" i="33"/>
  <c r="AE136" i="33"/>
  <c r="BR136" i="33" s="1"/>
  <c r="BQ388" i="33"/>
  <c r="AE388" i="33"/>
  <c r="BR388" i="33" s="1"/>
  <c r="AE45" i="33"/>
  <c r="BQ45" i="33"/>
  <c r="BQ288" i="33"/>
  <c r="AE288" i="33"/>
  <c r="BR288" i="33" s="1"/>
  <c r="BQ130" i="33"/>
  <c r="AE130" i="33"/>
  <c r="BR130" i="33" s="1"/>
  <c r="AE72" i="33"/>
  <c r="BQ72" i="33" s="1"/>
  <c r="AE452" i="33"/>
  <c r="BQ452" i="33" s="1"/>
  <c r="O499" i="33"/>
  <c r="BP418" i="33"/>
  <c r="BO418" i="33"/>
  <c r="BQ418" i="33"/>
  <c r="AE76" i="33"/>
  <c r="BO416" i="33"/>
  <c r="BQ127" i="33"/>
  <c r="AE127" i="33"/>
  <c r="BR127" i="33" s="1"/>
  <c r="AE48" i="33"/>
  <c r="BQ48" i="33"/>
  <c r="AE160" i="33"/>
  <c r="AD163" i="33"/>
  <c r="AD169" i="33" s="1"/>
  <c r="AE169" i="33" s="1"/>
  <c r="BO169" i="33" s="1"/>
  <c r="BQ422" i="33"/>
  <c r="AE422" i="33"/>
  <c r="BR422" i="33" s="1"/>
  <c r="AE247" i="33"/>
  <c r="BQ247" i="33" s="1"/>
  <c r="BQ231" i="33"/>
  <c r="AD232" i="33"/>
  <c r="BQ218" i="33"/>
  <c r="BO36" i="33"/>
  <c r="BR36" i="33" s="1"/>
  <c r="BP446" i="33"/>
  <c r="BO33" i="33"/>
  <c r="AE221" i="33"/>
  <c r="BQ221" i="33" s="1"/>
  <c r="BQ273" i="33"/>
  <c r="BQ368" i="33"/>
  <c r="AE320" i="33"/>
  <c r="AE67" i="33"/>
  <c r="BQ67" i="33"/>
  <c r="BO64" i="33"/>
  <c r="BP64" i="33"/>
  <c r="BR189" i="33"/>
  <c r="BO182" i="33"/>
  <c r="AE348" i="33"/>
  <c r="BQ348" i="33"/>
  <c r="AE472" i="33"/>
  <c r="AE396" i="33"/>
  <c r="BQ396" i="33" s="1"/>
  <c r="AE298" i="33"/>
  <c r="BQ298" i="33" s="1"/>
  <c r="BQ77" i="33"/>
  <c r="AE77" i="33"/>
  <c r="BQ322" i="33"/>
  <c r="AE322" i="33"/>
  <c r="BQ202" i="33"/>
  <c r="AE202" i="33"/>
  <c r="AL276" i="33"/>
  <c r="AM276" i="33" s="1"/>
  <c r="BP275" i="33"/>
  <c r="BQ249" i="33"/>
  <c r="BR249" i="33" s="1"/>
  <c r="BQ116" i="33"/>
  <c r="AE116" i="33"/>
  <c r="BR116" i="33" s="1"/>
  <c r="BP498" i="33"/>
  <c r="BO498" i="33"/>
  <c r="AE366" i="33"/>
  <c r="BQ366" i="33" s="1"/>
  <c r="BQ375" i="33"/>
  <c r="AE375" i="33"/>
  <c r="BR375" i="33" s="1"/>
  <c r="BP273" i="33"/>
  <c r="BQ278" i="33"/>
  <c r="AE278" i="33"/>
  <c r="AD280" i="33"/>
  <c r="AE403" i="33"/>
  <c r="BP98" i="33"/>
  <c r="BO98" i="33"/>
  <c r="BQ98" i="33"/>
  <c r="AE431" i="33"/>
  <c r="BQ431" i="33" s="1"/>
  <c r="BQ498" i="33"/>
  <c r="BP307" i="33"/>
  <c r="BP350" i="33"/>
  <c r="AE193" i="33"/>
  <c r="BQ193" i="33" s="1"/>
  <c r="AE461" i="33"/>
  <c r="BO368" i="33"/>
  <c r="BP368" i="33"/>
  <c r="BO197" i="33"/>
  <c r="AE46" i="33"/>
  <c r="BQ46" i="33"/>
  <c r="BP243" i="33"/>
  <c r="BQ13" i="33"/>
  <c r="AE13" i="33"/>
  <c r="BQ214" i="33"/>
  <c r="AE214" i="33"/>
  <c r="AD215" i="33"/>
  <c r="BQ250" i="33"/>
  <c r="AE250" i="33"/>
  <c r="BQ90" i="33"/>
  <c r="AE90" i="33"/>
  <c r="BR90" i="33" s="1"/>
  <c r="AE473" i="33"/>
  <c r="BP242" i="33"/>
  <c r="BQ329" i="33"/>
  <c r="AE329" i="33"/>
  <c r="BR329" i="33" s="1"/>
  <c r="BP6" i="33"/>
  <c r="BO6" i="33"/>
  <c r="BQ382" i="33"/>
  <c r="AE382" i="33"/>
  <c r="BQ470" i="33"/>
  <c r="BR470" i="33" s="1"/>
  <c r="AE192" i="33"/>
  <c r="BQ192" i="33"/>
  <c r="AE135" i="33"/>
  <c r="AD148" i="33"/>
  <c r="AD155" i="33" s="1"/>
  <c r="AE155" i="33" s="1"/>
  <c r="BP155" i="33" s="1"/>
  <c r="BQ226" i="33"/>
  <c r="AE226" i="33"/>
  <c r="AE184" i="33"/>
  <c r="BQ15" i="33"/>
  <c r="AE15" i="33"/>
  <c r="BQ349" i="33"/>
  <c r="AE349" i="33"/>
  <c r="BQ161" i="33"/>
  <c r="AE161" i="33"/>
  <c r="BR161" i="33" s="1"/>
  <c r="BQ307" i="33"/>
  <c r="AL178" i="33"/>
  <c r="AM178" i="33" s="1"/>
  <c r="BP177" i="33"/>
  <c r="BO177" i="33"/>
  <c r="BP60" i="33"/>
  <c r="BQ60" i="33"/>
  <c r="BO14" i="33"/>
  <c r="BR14" i="33" s="1"/>
  <c r="BQ121" i="33"/>
  <c r="AE121" i="33"/>
  <c r="BR121" i="33" s="1"/>
  <c r="BQ369" i="33"/>
  <c r="AE231" i="33"/>
  <c r="BQ416" i="33"/>
  <c r="BQ256" i="33"/>
  <c r="BQ208" i="33"/>
  <c r="AE208" i="33"/>
  <c r="AE309" i="33"/>
  <c r="BR309" i="33" s="1"/>
  <c r="AE380" i="33"/>
  <c r="BR380" i="33" s="1"/>
  <c r="AE383" i="33"/>
  <c r="BR383" i="33" s="1"/>
  <c r="AE289" i="33"/>
  <c r="BR289" i="33" s="1"/>
  <c r="BQ5" i="33"/>
  <c r="AE5" i="33"/>
  <c r="BO321" i="33"/>
  <c r="BR321" i="33" s="1"/>
  <c r="BQ316" i="33"/>
  <c r="AE316" i="33"/>
  <c r="BR316" i="33" s="1"/>
  <c r="AE80" i="33"/>
  <c r="BR80" i="33" s="1"/>
  <c r="AE449" i="33"/>
  <c r="BR449" i="33" s="1"/>
  <c r="BQ236" i="33"/>
  <c r="AE406" i="33"/>
  <c r="AE220" i="33"/>
  <c r="AE40" i="33"/>
  <c r="BQ197" i="33"/>
  <c r="AE330" i="33"/>
  <c r="BQ390" i="33"/>
  <c r="BR390" i="33" s="1"/>
  <c r="AD209" i="33"/>
  <c r="AE191" i="33"/>
  <c r="BR191" i="33" s="1"/>
  <c r="AE99" i="33"/>
  <c r="BR99" i="33" s="1"/>
  <c r="BQ495" i="33"/>
  <c r="AE17" i="33"/>
  <c r="BQ4" i="33"/>
  <c r="AE405" i="33"/>
  <c r="BQ405" i="33" s="1"/>
  <c r="BQ398" i="33"/>
  <c r="BR398" i="33" s="1"/>
  <c r="AE248" i="33"/>
  <c r="BQ248" i="33" s="1"/>
  <c r="BQ182" i="33"/>
  <c r="AE401" i="33"/>
  <c r="AE454" i="33"/>
  <c r="AE71" i="33"/>
  <c r="BQ71" i="33" s="1"/>
  <c r="AD178" i="33"/>
  <c r="AE476" i="33"/>
  <c r="BQ350" i="33"/>
  <c r="AE171" i="33"/>
  <c r="AE245" i="33"/>
  <c r="AE287" i="33"/>
  <c r="BQ338" i="33"/>
  <c r="BP385" i="33"/>
  <c r="BO385" i="33"/>
  <c r="BP339" i="33"/>
  <c r="BQ339" i="33"/>
  <c r="BR73" i="33"/>
  <c r="AE478" i="33"/>
  <c r="BR478" i="33" s="1"/>
  <c r="BP82" i="33"/>
  <c r="BO82" i="33"/>
  <c r="BP453" i="33"/>
  <c r="BP235" i="33"/>
  <c r="BQ180" i="33"/>
  <c r="AE180" i="33"/>
  <c r="BQ217" i="33"/>
  <c r="AE217" i="33"/>
  <c r="AE445" i="33"/>
  <c r="BR445" i="33" s="1"/>
  <c r="BQ101" i="33"/>
  <c r="AE387" i="33"/>
  <c r="BQ387" i="33" s="1"/>
  <c r="AE314" i="33"/>
  <c r="BQ314" i="33" s="1"/>
  <c r="BQ475" i="33"/>
  <c r="BR475" i="33" s="1"/>
  <c r="BP428" i="33"/>
  <c r="BP88" i="33"/>
  <c r="BQ242" i="33"/>
  <c r="BQ238" i="33"/>
  <c r="AE58" i="33"/>
  <c r="BQ58" i="33"/>
  <c r="BQ28" i="33"/>
  <c r="AE28" i="33"/>
  <c r="BQ41" i="33"/>
  <c r="AE41" i="33"/>
  <c r="BQ105" i="33"/>
  <c r="AE105" i="33"/>
  <c r="BR407" i="33"/>
  <c r="AE293" i="33"/>
  <c r="BP432" i="33"/>
  <c r="BO432" i="33"/>
  <c r="BP338" i="33"/>
  <c r="AE294" i="33"/>
  <c r="BR294" i="33" s="1"/>
  <c r="BQ200" i="33"/>
  <c r="AE200" i="33"/>
  <c r="AE351" i="33"/>
  <c r="BR351" i="33" s="1"/>
  <c r="BO399" i="33"/>
  <c r="AE244" i="33"/>
  <c r="BQ244" i="33"/>
  <c r="BP68" i="33"/>
  <c r="BO68" i="33"/>
  <c r="BO92" i="33"/>
  <c r="AE52" i="33"/>
  <c r="BO183" i="33"/>
  <c r="BR183" i="33" s="1"/>
  <c r="BO20" i="33"/>
  <c r="BO107" i="33"/>
  <c r="BP107" i="33"/>
  <c r="BQ107" i="33"/>
  <c r="BQ453" i="33"/>
  <c r="AE494" i="33"/>
  <c r="BQ494" i="33" s="1"/>
  <c r="BQ437" i="33"/>
  <c r="AE437" i="33"/>
  <c r="BR437" i="33" s="1"/>
  <c r="BQ129" i="33"/>
  <c r="AE129" i="33"/>
  <c r="BR129" i="33" s="1"/>
  <c r="AE93" i="33"/>
  <c r="BR93" i="33" s="1"/>
  <c r="BQ93" i="33"/>
  <c r="AE372" i="33"/>
  <c r="BR372" i="33" s="1"/>
  <c r="BQ126" i="33"/>
  <c r="AE126" i="33"/>
  <c r="BR126" i="33" s="1"/>
  <c r="BQ235" i="33"/>
  <c r="AL212" i="33"/>
  <c r="AM212" i="33" s="1"/>
  <c r="BP211" i="33"/>
  <c r="BQ436" i="33"/>
  <c r="BR436" i="33" s="1"/>
  <c r="BQ483" i="33"/>
  <c r="AE483" i="33"/>
  <c r="BQ150" i="33"/>
  <c r="AE150" i="33"/>
  <c r="AE269" i="33"/>
  <c r="BQ269" i="33" s="1"/>
  <c r="BQ104" i="33"/>
  <c r="AE196" i="33"/>
  <c r="AE469" i="33"/>
  <c r="BQ84" i="33"/>
  <c r="AE84" i="33"/>
  <c r="BR84" i="33" s="1"/>
  <c r="AE457" i="33"/>
  <c r="BQ457" i="33"/>
  <c r="AE168" i="33"/>
  <c r="BQ168" i="33" s="1"/>
  <c r="AE165" i="33"/>
  <c r="AD206" i="33"/>
  <c r="BQ205" i="33"/>
  <c r="AE205" i="33"/>
  <c r="AE89" i="33"/>
  <c r="BQ89" i="33" s="1"/>
  <c r="BQ400" i="33"/>
  <c r="AE400" i="33"/>
  <c r="AD459" i="33"/>
  <c r="AD464" i="33" s="1"/>
  <c r="AD480" i="33" s="1"/>
  <c r="BP306" i="33"/>
  <c r="BR306" i="33" s="1"/>
  <c r="AD318" i="33"/>
  <c r="BQ275" i="33"/>
  <c r="AD276" i="33"/>
  <c r="AD332" i="33"/>
  <c r="AE327" i="33"/>
  <c r="BQ327" i="33" s="1"/>
  <c r="BQ223" i="33"/>
  <c r="AE223" i="33"/>
  <c r="AD224" i="33"/>
  <c r="AD229" i="33" s="1"/>
  <c r="BO257" i="33"/>
  <c r="BQ399" i="33"/>
  <c r="AE125" i="33"/>
  <c r="AE412" i="33"/>
  <c r="BQ412" i="33"/>
  <c r="AE152" i="33"/>
  <c r="BP24" i="33"/>
  <c r="BO24" i="33"/>
  <c r="BQ211" i="33"/>
  <c r="AE394" i="33"/>
  <c r="BQ394" i="33" s="1"/>
  <c r="BQ386" i="33"/>
  <c r="BR386" i="33" s="1"/>
  <c r="BO22" i="33"/>
  <c r="AE429" i="33"/>
  <c r="BQ429" i="33"/>
  <c r="BO378" i="33"/>
  <c r="BP378" i="33"/>
  <c r="BQ378" i="33"/>
  <c r="AE367" i="33"/>
  <c r="AE279" i="33"/>
  <c r="BR279" i="33" s="1"/>
  <c r="BQ432" i="33"/>
  <c r="AD343" i="33"/>
  <c r="AD353" i="33" s="1"/>
  <c r="BQ20" i="33"/>
  <c r="BQ385" i="33"/>
  <c r="BQ24" i="33"/>
  <c r="BQ82" i="33"/>
  <c r="AE341" i="33"/>
  <c r="AL343" i="33" s="1"/>
  <c r="AM343" i="33" s="1"/>
  <c r="BQ408" i="33"/>
  <c r="BR408" i="33" s="1"/>
  <c r="BO424" i="33"/>
  <c r="BP424" i="33"/>
  <c r="AE421" i="33"/>
  <c r="BP66" i="33"/>
  <c r="BP311" i="33"/>
  <c r="BR311" i="33" s="1"/>
  <c r="AE174" i="33"/>
  <c r="AE440" i="33"/>
  <c r="AE190" i="33"/>
  <c r="BO119" i="33"/>
  <c r="BP119" i="33"/>
  <c r="BQ119" i="33"/>
  <c r="BQ424" i="33"/>
  <c r="BQ199" i="33"/>
  <c r="BR199" i="33" s="1"/>
  <c r="AD175" i="33"/>
  <c r="AE434" i="33"/>
  <c r="BO78" i="33"/>
  <c r="BP78" i="33"/>
  <c r="BO342" i="33"/>
  <c r="BO395" i="33"/>
  <c r="BP395" i="33"/>
  <c r="BQ299" i="33"/>
  <c r="AE253" i="33"/>
  <c r="BQ253" i="33" s="1"/>
  <c r="BQ271" i="33"/>
  <c r="BQ16" i="33"/>
  <c r="AE16" i="33"/>
  <c r="AE108" i="33"/>
  <c r="AE363" i="33"/>
  <c r="BQ363" i="33" s="1"/>
  <c r="BO255" i="33"/>
  <c r="BP393" i="33"/>
  <c r="BO393" i="33"/>
  <c r="BO411" i="33"/>
  <c r="BQ55" i="33"/>
  <c r="AE55" i="33"/>
  <c r="BP361" i="33"/>
  <c r="BR361" i="33" s="1"/>
  <c r="AE198" i="33"/>
  <c r="BQ39" i="33"/>
  <c r="BR181" i="33"/>
  <c r="BO39" i="33"/>
  <c r="BQ66" i="33"/>
  <c r="AE111" i="33"/>
  <c r="BP303" i="33"/>
  <c r="BQ411" i="33"/>
  <c r="BQ255" i="33"/>
  <c r="BQ393" i="33"/>
  <c r="AE59" i="33"/>
  <c r="AE392" i="33"/>
  <c r="BQ392" i="33" s="1"/>
  <c r="AE187" i="33"/>
  <c r="AE377" i="33"/>
  <c r="AE237" i="33"/>
  <c r="BP252" i="33" l="1"/>
  <c r="BR252" i="33" s="1"/>
  <c r="AD291" i="33"/>
  <c r="AD285" i="33"/>
  <c r="AE285" i="33" s="1"/>
  <c r="BQ285" i="33" s="1"/>
  <c r="BO330" i="33"/>
  <c r="BR330" i="33" s="1"/>
  <c r="AD240" i="33"/>
  <c r="AE240" i="33" s="1"/>
  <c r="BQ240" i="33" s="1"/>
  <c r="AD50" i="33"/>
  <c r="AD56" i="33" s="1"/>
  <c r="AD69" i="33" s="1"/>
  <c r="AD123" i="33" s="1"/>
  <c r="AE123" i="33" s="1"/>
  <c r="BQ123" i="33" s="1"/>
  <c r="BP169" i="33"/>
  <c r="BQ169" i="33"/>
  <c r="BQ155" i="33"/>
  <c r="BR155" i="33" s="1"/>
  <c r="AD203" i="33"/>
  <c r="AE203" i="33" s="1"/>
  <c r="BQ203" i="33" s="1"/>
  <c r="BR446" i="33"/>
  <c r="BP282" i="33"/>
  <c r="BP379" i="33"/>
  <c r="BO114" i="33"/>
  <c r="BR22" i="33"/>
  <c r="AE172" i="33"/>
  <c r="BR172" i="33" s="1"/>
  <c r="AE8" i="33"/>
  <c r="BP8" i="33" s="1"/>
  <c r="BO477" i="33"/>
  <c r="BR477" i="33" s="1"/>
  <c r="BP114" i="33"/>
  <c r="BR428" i="33"/>
  <c r="BO379" i="33"/>
  <c r="BR338" i="33"/>
  <c r="BR350" i="33"/>
  <c r="BR342" i="33"/>
  <c r="BO254" i="33"/>
  <c r="BR254" i="33" s="1"/>
  <c r="BR235" i="33"/>
  <c r="BR88" i="33"/>
  <c r="BP87" i="33"/>
  <c r="BO87" i="33"/>
  <c r="BR211" i="33"/>
  <c r="BR186" i="33"/>
  <c r="BR92" i="33"/>
  <c r="BR21" i="33"/>
  <c r="BO79" i="33"/>
  <c r="BR79" i="33" s="1"/>
  <c r="BR243" i="33"/>
  <c r="BR33" i="33"/>
  <c r="BR104" i="33"/>
  <c r="BQ282" i="33"/>
  <c r="BR411" i="33"/>
  <c r="BR395" i="33"/>
  <c r="BR257" i="33"/>
  <c r="BR255" i="33"/>
  <c r="BP25" i="33"/>
  <c r="BR107" i="33"/>
  <c r="BR364" i="33"/>
  <c r="BR64" i="33"/>
  <c r="BR487" i="33"/>
  <c r="BO25" i="33"/>
  <c r="BR441" i="33"/>
  <c r="BR432" i="33"/>
  <c r="BR236" i="33"/>
  <c r="BR177" i="33"/>
  <c r="BR273" i="33"/>
  <c r="BO65" i="33"/>
  <c r="BR65" i="33" s="1"/>
  <c r="BR393" i="33"/>
  <c r="BR303" i="33"/>
  <c r="BR78" i="33"/>
  <c r="BR378" i="33"/>
  <c r="BO194" i="33"/>
  <c r="BR194" i="33" s="1"/>
  <c r="BR60" i="33"/>
  <c r="BR66" i="33"/>
  <c r="BR68" i="33"/>
  <c r="BR275" i="33"/>
  <c r="BR418" i="33"/>
  <c r="AE212" i="33"/>
  <c r="BP212" i="33" s="1"/>
  <c r="BQ212" i="33"/>
  <c r="BR39" i="33"/>
  <c r="BR119" i="33"/>
  <c r="BR424" i="33"/>
  <c r="BR399" i="33"/>
  <c r="BR82" i="33"/>
  <c r="BR385" i="33"/>
  <c r="BR6" i="33"/>
  <c r="BR197" i="33"/>
  <c r="BR98" i="33"/>
  <c r="BR256" i="33"/>
  <c r="BR20" i="33"/>
  <c r="BR242" i="33"/>
  <c r="BR368" i="33"/>
  <c r="BO26" i="33"/>
  <c r="BR26" i="33" s="1"/>
  <c r="BR24" i="33"/>
  <c r="BR339" i="33"/>
  <c r="BR307" i="33"/>
  <c r="BR182" i="33"/>
  <c r="BO44" i="33"/>
  <c r="BR44" i="33" s="1"/>
  <c r="BR453" i="33"/>
  <c r="BR416" i="33"/>
  <c r="BO427" i="33"/>
  <c r="BP427" i="33"/>
  <c r="BP461" i="33"/>
  <c r="BO461" i="33"/>
  <c r="AE280" i="33"/>
  <c r="AL291" i="33" s="1"/>
  <c r="AM291" i="33" s="1"/>
  <c r="BQ280" i="33"/>
  <c r="BP322" i="33"/>
  <c r="BO322" i="33"/>
  <c r="BO472" i="33"/>
  <c r="BP348" i="33"/>
  <c r="BR348" i="33" s="1"/>
  <c r="BR247" i="33"/>
  <c r="AL163" i="33"/>
  <c r="AM163" i="33" s="1"/>
  <c r="BP160" i="33"/>
  <c r="BO55" i="33"/>
  <c r="BP55" i="33"/>
  <c r="BQ175" i="33"/>
  <c r="AE175" i="33"/>
  <c r="BR175" i="33" s="1"/>
  <c r="BO412" i="33"/>
  <c r="BR412" i="33" s="1"/>
  <c r="AL224" i="33"/>
  <c r="AM224" i="33" s="1"/>
  <c r="BP223" i="33"/>
  <c r="BR223" i="33" s="1"/>
  <c r="AE206" i="33"/>
  <c r="BQ206" i="33"/>
  <c r="AL487" i="33"/>
  <c r="AM487" i="33" s="1"/>
  <c r="BP483" i="33"/>
  <c r="BR483" i="33" s="1"/>
  <c r="BO41" i="33"/>
  <c r="BR41" i="33" s="1"/>
  <c r="AL218" i="33"/>
  <c r="AM218" i="33" s="1"/>
  <c r="BR217" i="33"/>
  <c r="BP287" i="33"/>
  <c r="BO287" i="33"/>
  <c r="AL232" i="33"/>
  <c r="AM232" i="33" s="1"/>
  <c r="BR231" i="33"/>
  <c r="BP382" i="33"/>
  <c r="BO382" i="33"/>
  <c r="BP250" i="33"/>
  <c r="BR250" i="33" s="1"/>
  <c r="BR366" i="33"/>
  <c r="BO77" i="33"/>
  <c r="BR77" i="33" s="1"/>
  <c r="BP67" i="33"/>
  <c r="BR67" i="33" s="1"/>
  <c r="AE163" i="33"/>
  <c r="BQ163" i="33" s="1"/>
  <c r="BO48" i="33"/>
  <c r="BR48" i="33" s="1"/>
  <c r="BP251" i="33"/>
  <c r="BR251" i="33" s="1"/>
  <c r="BP59" i="33"/>
  <c r="BO59" i="33"/>
  <c r="BO198" i="33"/>
  <c r="BP363" i="33"/>
  <c r="BR363" i="33" s="1"/>
  <c r="BP253" i="33"/>
  <c r="BR253" i="33" s="1"/>
  <c r="AL175" i="33"/>
  <c r="AM175" i="33" s="1"/>
  <c r="BR174" i="33"/>
  <c r="BO125" i="33"/>
  <c r="BP125" i="33"/>
  <c r="AE459" i="33"/>
  <c r="AL464" i="33" s="1"/>
  <c r="AM464" i="33" s="1"/>
  <c r="BQ459" i="33"/>
  <c r="BP165" i="33"/>
  <c r="BO165" i="33"/>
  <c r="BO245" i="33"/>
  <c r="BP245" i="33"/>
  <c r="BP454" i="33"/>
  <c r="BO454" i="33"/>
  <c r="BO17" i="33"/>
  <c r="BR17" i="33" s="1"/>
  <c r="BO192" i="33"/>
  <c r="BR192" i="33" s="1"/>
  <c r="BO377" i="33"/>
  <c r="BR377" i="33" s="1"/>
  <c r="BQ198" i="33"/>
  <c r="BO434" i="33"/>
  <c r="BP434" i="33"/>
  <c r="BP327" i="33"/>
  <c r="BO327" i="33"/>
  <c r="BO400" i="33"/>
  <c r="BP400" i="33"/>
  <c r="BO205" i="33"/>
  <c r="AL206" i="33"/>
  <c r="AM206" i="33" s="1"/>
  <c r="BP205" i="33"/>
  <c r="BQ165" i="33"/>
  <c r="BO457" i="33"/>
  <c r="BP457" i="33"/>
  <c r="AL459" i="33"/>
  <c r="AM459" i="33" s="1"/>
  <c r="BO196" i="33"/>
  <c r="BR196" i="33" s="1"/>
  <c r="BP150" i="33"/>
  <c r="BR150" i="33" s="1"/>
  <c r="BO52" i="33"/>
  <c r="BP244" i="33"/>
  <c r="BR244" i="33" s="1"/>
  <c r="BO105" i="33"/>
  <c r="BR105" i="33" s="1"/>
  <c r="BP314" i="33"/>
  <c r="BR314" i="33" s="1"/>
  <c r="BO180" i="33"/>
  <c r="BR180" i="33" s="1"/>
  <c r="BQ287" i="33"/>
  <c r="BQ245" i="33"/>
  <c r="AE178" i="33"/>
  <c r="BP401" i="33"/>
  <c r="BR401" i="33" s="1"/>
  <c r="BQ209" i="33"/>
  <c r="AE209" i="33"/>
  <c r="BR209" i="33" s="1"/>
  <c r="BO406" i="33"/>
  <c r="BR406" i="33" s="1"/>
  <c r="AL8" i="33"/>
  <c r="AM8" i="33" s="1"/>
  <c r="BR5" i="33"/>
  <c r="BP349" i="33"/>
  <c r="BR349" i="33" s="1"/>
  <c r="BO184" i="33"/>
  <c r="BO226" i="33"/>
  <c r="BR226" i="33" s="1"/>
  <c r="BO135" i="33"/>
  <c r="AL148" i="33"/>
  <c r="AM148" i="33" s="1"/>
  <c r="BQ215" i="33"/>
  <c r="AE215" i="33"/>
  <c r="BR215" i="33" s="1"/>
  <c r="BQ461" i="33"/>
  <c r="BQ403" i="33"/>
  <c r="BR403" i="33" s="1"/>
  <c r="BP278" i="33"/>
  <c r="BR278" i="33" s="1"/>
  <c r="AL280" i="33"/>
  <c r="AM280" i="33" s="1"/>
  <c r="BR498" i="33"/>
  <c r="BQ454" i="33"/>
  <c r="BQ472" i="33"/>
  <c r="AE353" i="33"/>
  <c r="BQ353" i="33" s="1"/>
  <c r="BP320" i="33"/>
  <c r="BO320" i="33"/>
  <c r="BQ232" i="33"/>
  <c r="AE232" i="33"/>
  <c r="BR232" i="33" s="1"/>
  <c r="BQ160" i="33"/>
  <c r="BO132" i="33"/>
  <c r="BP132" i="33"/>
  <c r="BO392" i="33"/>
  <c r="BP392" i="33"/>
  <c r="BO16" i="33"/>
  <c r="BR16" i="33" s="1"/>
  <c r="BP440" i="33"/>
  <c r="BO440" i="33"/>
  <c r="BO421" i="33"/>
  <c r="BP421" i="33"/>
  <c r="AE343" i="33"/>
  <c r="AL353" i="33" s="1"/>
  <c r="AM353" i="33" s="1"/>
  <c r="BQ276" i="33"/>
  <c r="AE276" i="33"/>
  <c r="BP269" i="33"/>
  <c r="BR269" i="33" s="1"/>
  <c r="AL273" i="33"/>
  <c r="AM273" i="33" s="1"/>
  <c r="BO494" i="33"/>
  <c r="BP494" i="33"/>
  <c r="BP293" i="33"/>
  <c r="AL221" i="33"/>
  <c r="AM221" i="33" s="1"/>
  <c r="BO220" i="33"/>
  <c r="BO15" i="33"/>
  <c r="BR15" i="33" s="1"/>
  <c r="AE464" i="33"/>
  <c r="AL480" i="33" s="1"/>
  <c r="AM480" i="33" s="1"/>
  <c r="BR72" i="33"/>
  <c r="BO45" i="33"/>
  <c r="BR45" i="33" s="1"/>
  <c r="BP237" i="33"/>
  <c r="BO237" i="33"/>
  <c r="BO429" i="33"/>
  <c r="BP429" i="33"/>
  <c r="BQ152" i="33"/>
  <c r="BR152" i="33" s="1"/>
  <c r="BP89" i="33"/>
  <c r="BO89" i="33"/>
  <c r="AL470" i="33"/>
  <c r="AM470" i="33" s="1"/>
  <c r="AE69" i="33"/>
  <c r="BQ69" i="33" s="1"/>
  <c r="BO476" i="33"/>
  <c r="BP476" i="33"/>
  <c r="BO248" i="33"/>
  <c r="BP248" i="33"/>
  <c r="BQ220" i="33"/>
  <c r="AL209" i="33"/>
  <c r="AM209" i="33" s="1"/>
  <c r="BR208" i="33"/>
  <c r="AE148" i="33"/>
  <c r="BQ148" i="33" s="1"/>
  <c r="BO111" i="33"/>
  <c r="BP111" i="33"/>
  <c r="BQ237" i="33"/>
  <c r="BO190" i="33"/>
  <c r="BR190" i="33" s="1"/>
  <c r="AE318" i="33"/>
  <c r="BO187" i="33"/>
  <c r="BR187" i="33" s="1"/>
  <c r="BQ111" i="33"/>
  <c r="BP108" i="33"/>
  <c r="BO108" i="33"/>
  <c r="BO285" i="33"/>
  <c r="BP285" i="33"/>
  <c r="BQ434" i="33"/>
  <c r="BQ440" i="33"/>
  <c r="BQ421" i="33"/>
  <c r="BP341" i="33"/>
  <c r="BR341" i="33" s="1"/>
  <c r="BR394" i="33"/>
  <c r="BQ367" i="33"/>
  <c r="BR367" i="33" s="1"/>
  <c r="BQ224" i="33"/>
  <c r="AE224" i="33"/>
  <c r="AL229" i="33" s="1"/>
  <c r="AM229" i="33" s="1"/>
  <c r="AE332" i="33"/>
  <c r="BO168" i="33"/>
  <c r="BP168" i="33"/>
  <c r="BQ52" i="33"/>
  <c r="BO200" i="33"/>
  <c r="BP200" i="33"/>
  <c r="BO28" i="33"/>
  <c r="BR28" i="33" s="1"/>
  <c r="BP58" i="33"/>
  <c r="BR58" i="33" s="1"/>
  <c r="BO387" i="33"/>
  <c r="BR387" i="33" s="1"/>
  <c r="BQ293" i="33"/>
  <c r="BQ469" i="33"/>
  <c r="BR469" i="33" s="1"/>
  <c r="AE291" i="33"/>
  <c r="BQ291" i="33" s="1"/>
  <c r="BR171" i="33"/>
  <c r="AL172" i="33"/>
  <c r="AM172" i="33" s="1"/>
  <c r="BP71" i="33"/>
  <c r="BO71" i="33"/>
  <c r="BQ125" i="33"/>
  <c r="BP405" i="33"/>
  <c r="BR405" i="33" s="1"/>
  <c r="BO40" i="33"/>
  <c r="BR40" i="33" s="1"/>
  <c r="BQ184" i="33"/>
  <c r="BQ229" i="33"/>
  <c r="AE229" i="33"/>
  <c r="BQ135" i="33"/>
  <c r="BQ473" i="33"/>
  <c r="BR473" i="33" s="1"/>
  <c r="BR214" i="33"/>
  <c r="AL215" i="33"/>
  <c r="AM215" i="33" s="1"/>
  <c r="BO13" i="33"/>
  <c r="BR13" i="33" s="1"/>
  <c r="BO46" i="33"/>
  <c r="BR46" i="33" s="1"/>
  <c r="BO193" i="33"/>
  <c r="BR193" i="33" s="1"/>
  <c r="BP431" i="33"/>
  <c r="BR431" i="33" s="1"/>
  <c r="BO202" i="33"/>
  <c r="BR202" i="33" s="1"/>
  <c r="BR298" i="33"/>
  <c r="BR396" i="33"/>
  <c r="AE480" i="33"/>
  <c r="BQ480" i="33" s="1"/>
  <c r="BQ320" i="33"/>
  <c r="BO221" i="33"/>
  <c r="BR221" i="33" s="1"/>
  <c r="BQ76" i="33"/>
  <c r="BR76" i="33" s="1"/>
  <c r="BP452" i="33"/>
  <c r="BR452" i="33" s="1"/>
  <c r="BR358" i="33"/>
  <c r="BQ8" i="33" l="1"/>
  <c r="AL285" i="33"/>
  <c r="AM285" i="33" s="1"/>
  <c r="AD296" i="33"/>
  <c r="AD304" i="33" s="1"/>
  <c r="BR379" i="33"/>
  <c r="AE50" i="33"/>
  <c r="AL56" i="33" s="1"/>
  <c r="AM56" i="33" s="1"/>
  <c r="BR169" i="33"/>
  <c r="BO240" i="33"/>
  <c r="BP240" i="33"/>
  <c r="AD260" i="33"/>
  <c r="AL240" i="33"/>
  <c r="AM240" i="33" s="1"/>
  <c r="AE56" i="33"/>
  <c r="BQ56" i="33" s="1"/>
  <c r="AL203" i="33"/>
  <c r="AM203" i="33" s="1"/>
  <c r="AL260" i="33"/>
  <c r="AM260" i="33" s="1"/>
  <c r="AL169" i="33"/>
  <c r="AM169" i="33" s="1"/>
  <c r="BR293" i="33"/>
  <c r="BR282" i="33"/>
  <c r="BO8" i="33"/>
  <c r="BR8" i="33" s="1"/>
  <c r="AL50" i="33"/>
  <c r="AM50" i="33" s="1"/>
  <c r="AL296" i="33"/>
  <c r="AM296" i="33" s="1"/>
  <c r="AL325" i="33"/>
  <c r="AM325" i="33" s="1"/>
  <c r="AL155" i="33"/>
  <c r="AM155" i="33" s="1"/>
  <c r="AL132" i="33"/>
  <c r="AM132" i="33" s="1"/>
  <c r="BR114" i="33"/>
  <c r="BR87" i="33"/>
  <c r="BR89" i="33"/>
  <c r="BR322" i="33"/>
  <c r="BR285" i="33"/>
  <c r="BR287" i="33"/>
  <c r="BR382" i="33"/>
  <c r="BR25" i="33"/>
  <c r="BR108" i="33"/>
  <c r="BR198" i="33"/>
  <c r="BR200" i="33"/>
  <c r="BR476" i="33"/>
  <c r="BR429" i="33"/>
  <c r="BR59" i="33"/>
  <c r="BR212" i="33"/>
  <c r="BR472" i="33"/>
  <c r="BR52" i="33"/>
  <c r="BR55" i="33"/>
  <c r="BR125" i="33"/>
  <c r="BR132" i="33"/>
  <c r="BR111" i="33"/>
  <c r="BR392" i="33"/>
  <c r="BR320" i="33"/>
  <c r="BR135" i="33"/>
  <c r="BR427" i="33"/>
  <c r="BR220" i="33"/>
  <c r="BR168" i="33"/>
  <c r="BR457" i="33"/>
  <c r="BR205" i="33"/>
  <c r="BR327" i="33"/>
  <c r="BR71" i="33"/>
  <c r="BR248" i="33"/>
  <c r="BR184" i="33"/>
  <c r="BR237" i="33"/>
  <c r="BR245" i="33"/>
  <c r="BR160" i="33"/>
  <c r="BR494" i="33"/>
  <c r="BR421" i="33"/>
  <c r="BR400" i="33"/>
  <c r="BR165" i="33"/>
  <c r="BR440" i="33"/>
  <c r="BR434" i="33"/>
  <c r="BR454" i="33"/>
  <c r="BR461" i="33"/>
  <c r="BO229" i="33"/>
  <c r="BR229" i="33" s="1"/>
  <c r="BO332" i="33"/>
  <c r="BP332" i="33"/>
  <c r="BO343" i="33"/>
  <c r="BP343" i="33"/>
  <c r="BO50" i="33"/>
  <c r="BP50" i="33"/>
  <c r="BO459" i="33"/>
  <c r="BP459" i="33"/>
  <c r="BP280" i="33"/>
  <c r="BR280" i="33" s="1"/>
  <c r="BQ332" i="33"/>
  <c r="BP318" i="33"/>
  <c r="BP69" i="33"/>
  <c r="BO69" i="33"/>
  <c r="BP464" i="33"/>
  <c r="BO464" i="33"/>
  <c r="BP276" i="33"/>
  <c r="BR276" i="33" s="1"/>
  <c r="BQ343" i="33"/>
  <c r="BO206" i="33"/>
  <c r="BP206" i="33"/>
  <c r="BP224" i="33"/>
  <c r="BR224" i="33" s="1"/>
  <c r="BQ318" i="33"/>
  <c r="BO148" i="33"/>
  <c r="BR148" i="33" s="1"/>
  <c r="BQ464" i="33"/>
  <c r="BO178" i="33"/>
  <c r="BP178" i="33"/>
  <c r="BP163" i="33"/>
  <c r="BR163" i="33" s="1"/>
  <c r="BO480" i="33"/>
  <c r="BP480" i="33"/>
  <c r="BP291" i="33"/>
  <c r="BO291" i="33"/>
  <c r="BP353" i="33"/>
  <c r="BR353" i="33" s="1"/>
  <c r="BO123" i="33"/>
  <c r="BP123" i="33"/>
  <c r="BQ50" i="33"/>
  <c r="BQ178" i="33"/>
  <c r="BO203" i="33"/>
  <c r="BP203" i="33"/>
  <c r="AE296" i="33" l="1"/>
  <c r="BP296" i="33" s="1"/>
  <c r="AD312" i="33"/>
  <c r="AE304" i="33"/>
  <c r="BP304" i="33" s="1"/>
  <c r="AE260" i="33"/>
  <c r="BP260" i="33" s="1"/>
  <c r="BP56" i="33"/>
  <c r="BR240" i="33"/>
  <c r="BO56" i="33"/>
  <c r="AL69" i="33"/>
  <c r="AM69" i="33" s="1"/>
  <c r="AL123" i="33"/>
  <c r="AM123" i="33" s="1"/>
  <c r="BR178" i="33"/>
  <c r="BR332" i="33"/>
  <c r="BR464" i="33"/>
  <c r="BR69" i="33"/>
  <c r="BR459" i="33"/>
  <c r="BR318" i="33"/>
  <c r="BR123" i="33"/>
  <c r="BR203" i="33"/>
  <c r="BR343" i="33"/>
  <c r="BR291" i="33"/>
  <c r="BR480" i="33"/>
  <c r="BR50" i="33"/>
  <c r="BR206" i="33"/>
  <c r="AZ490" i="33"/>
  <c r="BQ296" i="33" l="1"/>
  <c r="BR296" i="33" s="1"/>
  <c r="BR56" i="33"/>
  <c r="AL304" i="33"/>
  <c r="AM304" i="33" s="1"/>
  <c r="BQ304" i="33"/>
  <c r="AL312" i="33"/>
  <c r="AM312" i="33" s="1"/>
  <c r="AD325" i="33"/>
  <c r="AE312" i="33"/>
  <c r="BP312" i="33" s="1"/>
  <c r="BR304" i="33"/>
  <c r="BO260" i="33"/>
  <c r="BQ260" i="33"/>
  <c r="AZ270" i="33"/>
  <c r="AZ477" i="33"/>
  <c r="AZ350" i="33"/>
  <c r="AZ310" i="33"/>
  <c r="AZ454" i="33"/>
  <c r="AZ446" i="33"/>
  <c r="AZ199" i="33"/>
  <c r="AZ476" i="33"/>
  <c r="AZ444" i="33"/>
  <c r="AZ226" i="33"/>
  <c r="AZ483" i="33"/>
  <c r="AZ235" i="33"/>
  <c r="AZ457" i="33"/>
  <c r="AZ294" i="33"/>
  <c r="AZ165" i="33"/>
  <c r="AZ495" i="33"/>
  <c r="AZ493" i="33"/>
  <c r="AZ150" i="33"/>
  <c r="AZ348" i="33"/>
  <c r="AZ238" i="33"/>
  <c r="AZ211" i="33"/>
  <c r="AZ475" i="33"/>
  <c r="AZ411" i="33"/>
  <c r="AZ478" i="33"/>
  <c r="AZ177" i="33"/>
  <c r="AZ339" i="33"/>
  <c r="AZ349" i="33"/>
  <c r="AZ100" i="33"/>
  <c r="AZ311" i="33"/>
  <c r="AZ351" i="33"/>
  <c r="AZ439" i="33"/>
  <c r="BQ312" i="33" l="1"/>
  <c r="BR312" i="33" s="1"/>
  <c r="AL318" i="33"/>
  <c r="AL442" i="33"/>
  <c r="AM442" i="33" s="1"/>
  <c r="AE325" i="33"/>
  <c r="BQ325" i="33" s="1"/>
  <c r="AD442" i="33"/>
  <c r="BR260" i="33"/>
  <c r="BO325" i="33" l="1"/>
  <c r="BP325" i="33"/>
  <c r="AE442" i="33"/>
  <c r="AD450" i="33"/>
  <c r="AM318" i="33"/>
  <c r="AL332" i="33"/>
  <c r="BR325" i="33"/>
  <c r="BP442" i="33" l="1"/>
  <c r="BO442" i="33"/>
  <c r="BQ442" i="33"/>
  <c r="AM332" i="33"/>
  <c r="AD455" i="33"/>
  <c r="AE450" i="33"/>
  <c r="BQ450" i="33" s="1"/>
  <c r="AL450" i="33"/>
  <c r="BR442" i="33" l="1"/>
  <c r="AM450" i="33"/>
  <c r="AB499" i="33"/>
  <c r="AC499" i="33"/>
  <c r="BP450" i="33"/>
  <c r="BR450" i="33" s="1"/>
  <c r="AL455" i="33"/>
  <c r="AE455" i="33"/>
  <c r="BQ455" i="33" s="1"/>
  <c r="BO455" i="33" l="1"/>
  <c r="BP455" i="33"/>
  <c r="AM455" i="33"/>
  <c r="AE499" i="33"/>
  <c r="AD499" i="33"/>
  <c r="AL499" i="33"/>
  <c r="AM499" i="33" s="1"/>
  <c r="BR455" i="33" l="1"/>
</calcChain>
</file>

<file path=xl/connections.xml><?xml version="1.0" encoding="utf-8"?>
<connections xmlns="http://schemas.openxmlformats.org/spreadsheetml/2006/main">
  <connection id="1" keepAlive="1" name="Query - 2(a)(ii) WSRs" description="Connection to the '2(a)(ii) WSRs' query in the workbook." type="5" refreshedVersion="5" background="1" saveData="1">
    <dbPr connection="provider=Microsoft.Mashup.OleDb.1;data source=$EmbeddedMashup(b16fbe11-cecb-400a-9501-9690c1193d0b)$;location=&quot;2(a)(ii) WSRs&quot;;extended properties=&quot;UEsDBBQAAgAIANtpfUsCz48hqgAAAPoAAAASABwAQ29uZmlnL1BhY2thZ2UueG1sIKIYACigFAAAAAAAAAAAAAAAAAAAAAAAAAAAAIVPwQqCQBT8Fdm7+3QtM3muh64JgRRdF9t0Sddw1/TfOvRJ/UJCGd2COcwMMzDzvD8wHZvaucnOqFYnxKcecaQu2pPSZUJ6e3YjknLcieIiSulMYW3i0aiEVNZeY4BhGOgQ0LYrgXmeD8dsmxeVbISrtLFCF5J8W6f/LcLx8B7DGV2sJoQhZZGPMNuYKT1zny5pwNYh9RB+bNz0te07yaV29znCLBE+P/gLUEsDBBQAAgAIANtpfU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aX1LyoElhS4DAABjDgAAEwAcAEZvcm11bGFzL1NlY3Rpb24xLm0gohgAKKAUAAAAAAAAAAAAAAAAAAAAAAAAAAAA7VbRatswFH0P5B+Mi8GB4JFRNkbpQ+Yso9A2xXYXSinGie8SE1sKsrw1hPz7JDuRHes6sOctL4FzrHOudaV7nMOSJ5QYfvU/uun3+r18HTGIjSvzox0N7CQZGHPfy03j1kiB93uG+Pm0YEsQyLf3JaSOWzAGhM8p2ywo3diD/etjlMGtGUSLFEbX5tvh1aWEi2fehpXClemuI7ISPsFuC1K8fNYJWETyn5RlLk2LjEgytyu74X5v3k3CK3No3BH+6dqR5GFo7M1nP3RpDCXFBWhEZFcSD9E2lJWccA7vvCTGKyDLnZ0PwvFiwZwOvoP8ev8Qzk8oKbIFMIX7HbjXgQcIPp37pX7rLSXst99Qgh4GBrrA45OP1i1xrG6JY3VLHKv72Z/iBiWBOZQEZlESmIfPIw6oScVgLhWD2VQM5hPMAtRF4piHxDEHiaP6ixTXFziqL3BUX+Bd+ujJlwRyhaqdcGlBeAcpL8u0SFNN8ZFyyMPvQPSbMvN+5Bqo1C5ePdTqNJE6iXAKcXgfkVh74gUipr/ZHYnhPXxh2uMebLlTEa0lXkQ2KPGQpGIfaq1GNyrKLTIHIZ+ceyf0eRHvtComsinjgq/VulggPMlOfRGLQjXL9OUFhFKiPR+O68qZr+9/CaPrJsCBZc4HD5Y0y/TWVa8p1ROIO7dhHMcoa0km/JWf70V7oygLRVo54QTyZKWXUO7YOYdsmTyCRY5MyPIo472w0PtqobfVQu+qhd7UJ85QZYlj2hLH1CWO6VtdBlaXg9VlYWEeh4GKdA8y+ktE+oyvgRlVgud1tvuQiu+MI2y3vgCGZ2mNBHQ7k1UMq9xVQauSVUWpCk8VmCokVSyqHFTBp5KujrY6y+rwqtOqEU+NPGoEUCNxVMSoTFEholLjfLbqkxOde9Woa7TFp4yLbfbo72YzBGh3tUx+amHSMxYDc8b5EkickBXW+4Bu206bZGufVzG8/vwFrW/UWaDSlbUdh/nFcqgkxULtGB6p+hye+f/9OTwW8/88oucROSJIRyRRN0Rv3rD1SX6p06MLrW6X0Oq2/kJI//+lfqPzpXEIDoN+LyEXWnHzB1BLAQItABQAAgAIANtpfUsCz48hqgAAAPoAAAASAAAAAAAAAAAAAAAAAAAAAABDb25maWcvUGFja2FnZS54bWxQSwECLQAUAAIACADbaX1LD8rpq6QAAADpAAAAEwAAAAAAAAAAAAAAAAD2AAAAW0NvbnRlbnRfVHlwZXNdLnhtbFBLAQItABQAAgAIANtpfUvKgSWFLgMAAGMOAAATAAAAAAAAAAAAAAAAAOcBAABGb3JtdWxhcy9TZWN0aW9uMS5tUEsFBgAAAAADAAMAwgAAAGIFAAAAAA==&quot;" command="SELECT * FROM [2(a)(ii) WSRs]"/>
  </connection>
  <connection id="2" keepAlive="1" name="Query - 5(a) Studies" description="Connection to the '5(a) Studies' query in the workbook." type="5" refreshedVersion="5" background="1" saveData="1">
    <dbPr connection="provider=Microsoft.Mashup.OleDb.1;data source=$EmbeddedMashup(b16fbe11-cecb-400a-9501-9690c1193d0b)$;location=&quot;5(a) Studies&quot;;extended properties=&quot;UEsDBBQAAgAIANtpfUsCz48hqgAAAPoAAAASABwAQ29uZmlnL1BhY2thZ2UueG1sIKIYACigFAAAAAAAAAAAAAAAAAAAAAAAAAAAAIVPwQqCQBT8Fdm7+3QtM3muh64JgRRdF9t0Sddw1/TfOvRJ/UJCGd2COcwMMzDzvD8wHZvaucnOqFYnxKcecaQu2pPSZUJ6e3YjknLcieIiSulMYW3i0aiEVNZeY4BhGOgQ0LYrgXmeD8dsmxeVbISrtLFCF5J8W6f/LcLx8B7DGV2sJoQhZZGPMNuYKT1zny5pwNYh9RB+bNz0te07yaV29znCLBE+P/gLUEsDBBQAAgAIANtpfU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aX1LmvLOJewCAAAVDAAAEwAcAEZvcm11bGFzL1NlY3Rpb24xLm0gohgAKKAUAAAAAAAAAAAAAAAAAAAAAAAAAAAA3VZda9swFH0P5D8YF4MDwSNbu5fSh8xZRqFtiu2ulFKEE98lJrYUJLlrCP3vk+w2taXr/oDlJXCOdY50P3QlYCVzRp24+Z+cDwfDgdikHDLnxD3z05ETyyrLQbjOhVOAHA4c9YtZxVegkJ8vKyiCsOIcqLxnfLtkbOuPDo83aQkXbpIuC5icuk+vjyGjUn3zNG4UTtxwk9K1skn2O9Di9bdBwlMq/jBehqyoSqpJ4Td248PBvZyRE3fsXFL5/TTQ5OvYObh3MQlZBjUlFeikdF8T1+mO6J284xJeZE1M10BXe1+MyHS55EEP30P+uLom9+8orcol8CMe9+BRD54g+Pw+rvWNU2o4Nk+owQgDE1vg5jZG961xbN8ax/atcWzfd/EcN6gJzKEmMIuawDximUpATRoGc2kYzKZhMJ9kkaAuGsc8NI45aBzVXxa4vsJRfYWj+grv00crXxNICzWRCFlFZQ+pm2VeFYWleMMkCPILqN0pi+i3sMCj2qeth1p9VReSn+ejXoLMISNXKc2sLx4g5fbJLmkGL+SBW59HsJNBQxhLopRuUeI6L1QcPrRa2WiosCoDhLwNrgKib9m9tYuZTsq0kpvjukwhMi/f86IWkeNdZi+vgGgJ8354W1df+Xb8axhdNwMJvAy+RLBiZWmnrjlmMzCy3jBMswxlPc2QZ9GNhRkoxokaVgGZgcjX9hbqiHU5JGS6BCuB3JB1KeO58NB+9dBu9dBe9dBOvZUcVdY4pq1xTF3jmL7XZ+D1OXh9Fh7m8To6jvQISvasRvpCboA7zQQXH7M9hkI9M95g33gBjI/DvT217cui2y7dDkEaot0DZt0bpY6Ut1XRRgnbNdtTpEZdmmXYKbxWQGPGpQpQxP62w6hAvy/Y+pHUidCCZ8CDqVgBzXK6xtKVsJ1psc13ftd+/O1s0l7KtK4irSy/UR9ptmxaqf4smZ+XwX+c6gmSazPcOs+dcJl5Np6/dhkMBzlFzc//AVBLAQItABQAAgAIANtpfUsCz48hqgAAAPoAAAASAAAAAAAAAAAAAAAAAAAAAABDb25maWcvUGFja2FnZS54bWxQSwECLQAUAAIACADbaX1LD8rpq6QAAADpAAAAEwAAAAAAAAAAAAAAAAD2AAAAW0NvbnRlbnRfVHlwZXNdLnhtbFBLAQItABQAAgAIANtpfUua8s4l7AIAABUMAAATAAAAAAAAAAAAAAAAAOcBAABGb3JtdWxhcy9TZWN0aW9uMS5tUEsFBgAAAAADAAMAwgAAACAFAAAAAA==&quot;" command="SELECT * FROM [5(a) Studies]"/>
  </connection>
  <connection id="3" keepAlive="1" name="Query - Partnership WSRs" description="Connection to the 'Partnership WSRs' query in the workbook." type="5" refreshedVersion="5" background="1">
    <dbPr connection="provider=Microsoft.Mashup.OleDb.1;data source=$EmbeddedMashup(b16fbe11-cecb-400a-9501-9690c1193d0b)$;location=&quot;Partnership WSRs&quot;;extended properties=&quot;UEsDBBQAAgAIANtpfUsCz48hqgAAAPoAAAASABwAQ29uZmlnL1BhY2thZ2UueG1sIKIYACigFAAAAAAAAAAAAAAAAAAAAAAAAAAAAIVPwQqCQBT8Fdm7+3QtM3muh64JgRRdF9t0Sddw1/TfOvRJ/UJCGd2COcwMMzDzvD8wHZvaucnOqFYnxKcecaQu2pPSZUJ6e3YjknLcieIiSulMYW3i0aiEVNZeY4BhGOgQ0LYrgXmeD8dsmxeVbISrtLFCF5J8W6f/LcLx8B7DGV2sJoQhZZGPMNuYKT1zny5pwNYh9RB+bNz0te07yaV29znCLBE+P/gLUEsDBBQAAgAIANtpfU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aX1LImYmA+ECAAAZCwAAEwAcAEZvcm11bGFzL1NlY3Rpb24xLm0gohgAKKAUAAAAAAAAAAAAAAAAAAAAAAAAAAAArVZda9swFH0P5D8YF4MDxiOljEHpQ+Yso9A2wXYXSinCie8SE1sKstw1hP73SXbjJNZVYbC8BM6RzrkfvpJKWIqMUStq/ofX/V6/V64TDql1Yc8SLijwcp1trXkUlrZ1Y+Ug+j1L/iJW8SVI5MfbEnI/qDgHKuaMbxaMbdzB/vkhKeDGjpNFDsMr++X9OWBUyDUvXqNwYQfrhK6kVbzbghKv1/oxT2j5m/EiYHlVUEWWbmPn7ff27Zhc2J51S8XXK1+R7561tx8jErAUakpI0Eroribuky1RkRxwAW+iJkYroMudWw7IaLHgvoE3kN/v7sn8gNKqWABv8ciAhwY8RvDJPKr1O1kqOOpmqMAQA2Nd4GEWoXErHItb4VjcCsfifowmuEFNYA41gVnUBOYRiUQAatIwmEvDYDYNg/nE0xh1UTjmoXDMQeGo/iLH9SWO6ksc1Ze4SR/98hWBjFBTiYBVVBhINSyTKs81xQcmoCQ/geqTMg1/lRrYqn06eqjVpZsM3CwbGAkygZTcJTTVVjxBwvXMbmkKb+SJa8tD2Aq/ITpbwoRuUOI+y2Udjlon3WiooCp8hJz5dz6JRJXutCjGqimjSqzbfalERFYc+iI3kfYs07dXQJRE93z42Fcf+3r9axjdNwYBvPC/hLBkRaG3rklTqWeQGsswSlOUdRRDXsvzWnQLxTiRF5ZPxlBmKz2EumLnHFIy9QlWJXJC1p8y3gsHnVcHnVYHnVUHndSZ4KiywjFthWPqCsf0HZOBY3JwTBYO5vE+aK/0EAr2Kq/0qVgDt5obvDze7RHk8qnxAbudF4B3dlsjF7R+brSla2vVFqetxjH9Y77HBA8ZneQQMS5kTCH7cxq5BF1TfupdcrCb8hS4PyqXQNOMrrDixGzbVd9kW/fc2bv6donGNDQG1eqqeE5K+Q8hDT+LaWh7w9OtTOlKTmvzB3Xss27TabbeWaT9/7HZ/V5GzYlc/wVQSwECLQAUAAIACADbaX1LAs+PIaoAAAD6AAAAEgAAAAAAAAAAAAAAAAAAAAAAQ29uZmlnL1BhY2thZ2UueG1sUEsBAi0AFAACAAgA22l9Sw/K6aukAAAA6QAAABMAAAAAAAAAAAAAAAAA9gAAAFtDb250ZW50X1R5cGVzXS54bWxQSwECLQAUAAIACADbaX1LImYmA+ECAAAZCwAAEwAAAAAAAAAAAAAAAADnAQAARm9ybXVsYXMvU2VjdGlvbjEubVBLBQYAAAAAAwADAMIAAAAVBQAAAAA=&quot;" command="SELECT * FROM [Partnership WSRs]"/>
  </connection>
  <connection id="4" keepAlive="1" name="Query - WSR by Year" description="Connection to the 'WSR by Year' query in the workbook." type="5" refreshedVersion="5" background="1" saveData="1">
    <dbPr connection="provider=Microsoft.Mashup.OleDb.1;data source=$EmbeddedMashup(b16fbe11-cecb-400a-9501-9690c1193d0b)$;location=&quot;WSR by Year&quot;;extended properties=&quot;UEsDBBQAAgAIANtpfUsCz48hqgAAAPoAAAASABwAQ29uZmlnL1BhY2thZ2UueG1sIKIYACigFAAAAAAAAAAAAAAAAAAAAAAAAAAAAIVPwQqCQBT8Fdm7+3QtM3muh64JgRRdF9t0Sddw1/TfOvRJ/UJCGd2COcwMMzDzvD8wHZvaucnOqFYnxKcecaQu2pPSZUJ6e3YjknLcieIiSulMYW3i0aiEVNZeY4BhGOgQ0LYrgXmeD8dsmxeVbISrtLFCF5J8W6f/LcLx8B7DGV2sJoQhZZGPMNuYKT1zny5pwNYh9RB+bNz0te07yaV29znCLBE+P/gLUEsDBBQAAgAIANtpfU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aX1LE6OLujcBAADXAgAAEwAcAEZvcm11bGFzL1NlY3Rpb24xLm0gohgAKKAUAAAAAAAAAAAAAAAAAAAAAAAAAAAAlZDBa4MwFMbvgv9DSC8KIrjuVnoQu8MOW0GFUkoRtY9WGhOJcVsR//cltVpn7WG5+Hwv7/u+/EpIRcYoCtqvs9A1XStPMYcDmuFN4KPkgrYQc4yWiIDQNSRPwCqeguy8/aRAbK/iHKjYMH5OGDsbZr37jHNY4jBOCDiveN/sPEaFvLO3WoUZ9iFnX9JlLU7AkcdIldNSuVyX7ACIjHRrG62hVeP3VTTDFsIfcREpD1W7R6DpJXKThNvqP0xIFKoiELEAozTvo+tL1HpGoIy2g9qrchs3Zh8vYFzIdD77HoaSTeNZdKuuO/01PwC3V1CmQA8ZPTYD4W45ZMVY/ZwVxl9n62U+H64yJSyHD7huo47XhM0TeI+Mxjg7Zj3Wf8FzJuiNX/FAzu3BWaiPPR41pq5ldNJy8QtQSwECLQAUAAIACADbaX1LAs+PIaoAAAD6AAAAEgAAAAAAAAAAAAAAAAAAAAAAQ29uZmlnL1BhY2thZ2UueG1sUEsBAi0AFAACAAgA22l9Sw/K6aukAAAA6QAAABMAAAAAAAAAAAAAAAAA9gAAAFtDb250ZW50X1R5cGVzXS54bWxQSwECLQAUAAIACADbaX1LE6OLujcBAADXAgAAEwAAAAAAAAAAAAAAAADnAQAARm9ybXVsYXMvU2VjdGlvbjEubVBLBQYAAAAAAwADAMIAAABrAwAAAAA=&quot;" command="SELECT * FROM [WSR by Year]"/>
  </connection>
  <connection id="5" keepAlive="1" name="Query - WSR Table" description="Connection to the 'WSR Table' query in the workbook." type="5" refreshedVersion="5" background="1" saveData="1">
    <dbPr connection="provider=Microsoft.Mashup.OleDb.1;data source=$EmbeddedMashup(b16fbe11-cecb-400a-9501-9690c1193d0b)$;location=&quot;WSR Table&quot;;extended properties=UEsDBBQAAgAIANtpfUsCz48hqgAAAPoAAAASABwAQ29uZmlnL1BhY2thZ2UueG1sIKIYACigFAAAAAAAAAAAAAAAAAAAAAAAAAAAAIVPwQqCQBT8Fdm7+3QtM3muh64JgRRdF9t0Sddw1/TfOvRJ/UJCGd2COcwMMzDzvD8wHZvaucnOqFYnxKcecaQu2pPSZUJ6e3YjknLcieIiSulMYW3i0aiEVNZeY4BhGOgQ0LYrgXmeD8dsmxeVbISrtLFCF5J8W6f/LcLx8B7DGV2sJoQhZZGPMNuYKT1zny5pwNYh9RB+bNz0te07yaV29znCLBE+P/gLUEsDBBQAAgAIANtpfU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aX1LvhZCdTIBAACoAgAAEwAcAEZvcm11bGFzL1NlY3Rpb24xLm0gohgAKKAUAAAAAAAAAAAAAAAAAAAAAAAAAAAAjVFda8IwFH0v9D+E+NJCCQjbwxAfim5PY46m4INIaeullsZcSdN9UPrfl1bjdE62vOTcm5x7Tk5qyHWJkvDDPp64juvU21TBhozokkckTjMBlEyJAO06xCyOjcrBdB4/chBs1igFUi9RVRli5fnt6iXdwZQOzPEdXXerGUpt7qyDw4QRjWCHb0ZjobegyAxFs5N1rzKQGAdhDB3b3kEwaGmciWRJAzIAbkFkQWxBr2/xqAdcpxq82k/CLFOs74QFyPwzeWqE6MtX9swSVInJgSVzqMtiuDU3NFt2/sk9R6WN+Qjfzz2bpnfrZUHbntws1AYUC+sc5KaURXc22JJj3P+cXpV771I5GD/cn1Oxn2sOr9I8Htk4f5EJvt1dBHid2z+Cuk73z3/rfNcp5e2nTL4AUEsBAi0AFAACAAgA22l9SwLPjyGqAAAA+gAAABIAAAAAAAAAAAAAAAAAAAAAAENvbmZpZy9QYWNrYWdlLnhtbFBLAQItABQAAgAIANtpfUsPyumrpAAAAOkAAAATAAAAAAAAAAAAAAAAAPYAAABbQ29udGVudF9UeXBlc10ueG1sUEsBAi0AFAACAAgA22l9S74WQnUyAQAAqAIAABMAAAAAAAAAAAAAAAAA5wEAAEZvcm11bGFzL1NlY3Rpb24xLm1QSwUGAAAAAAMAAwDCAAAAZgMAAAAA" command="SELECT * FROM [WSR Table]"/>
  </connection>
  <connection id="6" keepAlive="1" name="Query - WSRs by Agency" description="Connection to the 'WSRs by Agency' query in the workbook." type="5" refreshedVersion="5" background="1" saveData="1">
    <dbPr connection="provider=Microsoft.Mashup.OleDb.1;data source=$EmbeddedMashup(b16fbe11-cecb-400a-9501-9690c1193d0b)$;location=&quot;WSRs by Agency&quot;;extended properties=&quot;UEsDBBQAAgAIANtpfUsCz48hqgAAAPoAAAASABwAQ29uZmlnL1BhY2thZ2UueG1sIKIYACigFAAAAAAAAAAAAAAAAAAAAAAAAAAAAIVPwQqCQBT8Fdm7+3QtM3muh64JgRRdF9t0Sddw1/TfOvRJ/UJCGd2COcwMMzDzvD8wHZvaucnOqFYnxKcecaQu2pPSZUJ6e3YjknLcieIiSulMYW3i0aiEVNZeY4BhGOgQ0LYrgXmeD8dsmxeVbISrtLFCF5J8W6f/LcLx8B7DGV2sJoQhZZGPMNuYKT1zny5pwNYh9RB+bNz0te07yaV29znCLBE+P/gLUEsDBBQAAgAIANtpfU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aX1LMyl+RaEDAADEDgAAEwAcAEZvcm11bGFzL1NlY3Rpb24xLm0gohgAKKAUAAAAAAAAAAAAAAAAAAAAAAAAAAAAlVZRa6NAEH4P5D+IRTAgHsndtQ+lD7nkehTapqi9UEoRE/dSie6Gde01hP73c9Ws6+7YXvMS+D6dGXfnm/lytGYJwYZf/4/Ph4PhIH+OKIqNE3Ppe7mx2hvTDcLrvWlcGCliw4FR/nxS0DUqkZ+va5S6s4JShNmS0O2KkK09OjzeRhm6MINolaLxN/Pp7XFGMCufeXLqCCfm7DnCmzJRsN8hHrx61g1ohPM/hGYzkhYZ5mRu1+mcw8G8mocnpmNcYXb6zeXkm2MczHs/nJEYVRQrQSPC+4q4iXYhr+SIM/TKKqL+JjsfhdPViro9fA/54/omXB5RXGQrRAXu9+BeDx4A+OXSr+IrX8lhX/1CDnoQGOgBbu98sG6OQ3VzHKqb41Dd9/4lnKAioAwVAaWoCCiHzyKGwCQ1A2WpGShNzUB5gkUAZuE4lIPjUAaOg/FXKRy/xMH4JQ7GL/G++GDncwKQUH0SM1Jg1kNysVwWaapFvCUM5eEvhHWlLLzfuQaKaO9KD0w1saORnSSjXiK8RHF4HeFYe+IBRVT/sisco9fwgWqPe2jH3JpQXvEivAWJmyQtz6GNJd1GTc2KzAXIO/faDX1WxHutijm/lGnBnsV7cYmwJDveS/lSKGaZ/nqBQh5CnQ/Ne9XQ18+/gsH35oghmrlfPLQmWaZfXf2ZPHqC4t5jmMYxyFqcCV/y7lmoB0VoWK4rN5yjPNnoJVQn1uWAI+MtWOTAhKxaGb4LC9SrBarVArVqgUq9YxSMzHEoNseh6ByH4lt9Cay+DFZfCgvK8TYSK91DGXkpV3q9u/N2q9dEA9vK7nfEWu8scnUHi5EpZqQYimIKymNPTDpltmnT7DillMlznBjyjJDHgjQIZOl3td4Vd1fPgHxlxaoqVYQJiFHTnyI4XWE9klJVouiikULT+02zN90t2ln0r2hY0aFtS7Y92Dbdscs6fUVojCjcWRXVtpbag07HBQLGT99HyhARfk8YPOHohIUTnk24NOHMhBsT/ksYLuGwhKVqPVRrmlqX1NoiyQdJxkdyOpK1EV5GmBfhVoQ9kTcruEzlLS/djE8oKw/bI3+lO+GgDd0ad/D6BSz4U+40XyMcJ3gDDZSA7NQc22Rnd/M7k7MzsLIxUJoSl1fWvfVPVDV+r6yx6ZyCVU0+rGpclXW8ok8UNHmvoInpfAcL+vphQZOqIElO/1FTc/fj/mXQKcFpVjRvkAVO92WzDQcJ7o16/g9QSwECLQAUAAIACADbaX1LAs+PIaoAAAD6AAAAEgAAAAAAAAAAAAAAAAAAAAAAQ29uZmlnL1BhY2thZ2UueG1sUEsBAi0AFAACAAgA22l9Sw/K6aukAAAA6QAAABMAAAAAAAAAAAAAAAAA9gAAAFtDb250ZW50X1R5cGVzXS54bWxQSwECLQAUAAIACADbaX1LMyl+RaEDAADEDgAAEwAAAAAAAAAAAAAAAADnAQAARm9ybXVsYXMvU2VjdGlvbjEubVBLBQYAAAAAAwADAMIAAADVBQAAAAA=&quot;" command="SELECT * FROM [WSRs by Agency]"/>
  </connection>
  <connection id="7" keepAlive="1" name="Query - WSRs by State(s)" description="Connection to the 'WSRs by State(s)' query in the workbook." type="5" refreshedVersion="5" background="1" saveData="1">
    <dbPr connection="provider=Microsoft.Mashup.OleDb.1;data source=$EmbeddedMashup(b16fbe11-cecb-400a-9501-9690c1193d0b)$;location=&quot;WSRs by State(s)&quot;;extended properties=&quot;UEsDBBQAAgAIANtpfUsCz48hqgAAAPoAAAASABwAQ29uZmlnL1BhY2thZ2UueG1sIKIYACigFAAAAAAAAAAAAAAAAAAAAAAAAAAAAIVPwQqCQBT8Fdm7+3QtM3muh64JgRRdF9t0Sddw1/TfOvRJ/UJCGd2COcwMMzDzvD8wHZvaucnOqFYnxKcecaQu2pPSZUJ6e3YjknLcieIiSulMYW3i0aiEVNZeY4BhGOgQ0LYrgXmeD8dsmxeVbISrtLFCF5J8W6f/LcLx8B7DGV2sJoQhZZGPMNuYKT1zny5pwNYh9RB+bNz0te07yaV29znCLBE+P/gLUEsDBBQAAgAIANtpfU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aX1LGilleJIDAADsDwAAEwAcAEZvcm11bGFzL1NlY3Rpb24xLm0gohgAKKAUAAAAAAAAAAAAAAAAAAAAAAAAAAAA7VdRa+JAEH4X/A8hJRBBcqe1PY7SB6vnUbBakvSklBKi2dNgsiubTa8i/e+3m+iaZCd6fb++FL4vmfl2Zme+mKAFCwnWnPx/56bZaDaSlU9RoF3oM8dOtPlWc5jPkJm0dO1WixBrNjT+55CULhBHfrwvUGQNUkoRZjNC13NC1mZr9zLxY3Sru/48Qp2e/vrxMiCY8Wde23mEC32w8vGSp3K3GySCZ89aLvVx8pvQeECiNMaCTMw8XXu30++H3oXe1u4xu+5Zgvxoazv9yfEGJEAZxTio+XibEQ/+xhNKDjhD7ywj+kuEF1t+LK8/n1Orhq8h78YP3uyA4jSeIypxpwa3a3AXwEczJ4tfOaWAneoJBWhDoKsGmDw6oG6BQ7oFDukWOKT7yRnBCTICypARUIqMgHJk1xFMkjNQlpyB0uQMlMedumAWgUM5BA5lEDgYfx7B8TkOxuc4GJ/jdfHBmy8IYITySgxIihlEpkE2LFMcbZWIhw3hjdIoUtgJYSjxfiKsztHU/pXURzs5mGCqrum3zDBs1RLeCAXe2MeB8sQz8ql67nscoHfvmSqP22jDrJyovGL7eA0SD2HE63CMVehVTg3S2ALIR2tseVkDFBVD0bJ+ylbyvYAjLIwLXfPkplNfT5EnQlS3x/69zBTU+mcw+N4QMURj64uNFiSO1dblxxTRQxTUlqEfBCBrCMZ7S8q1qBaKUI/bmeUNURIuVQlZxcocUDJxBdME2J/ZVYZ7YYDTbICzbICTbIBz/MgoGFngUGyBQ9EFDsU36hIYdRmMuhQGlOOjJQ3fRjF544Y/ZStEtdzfk6PzOyjiHyJ72Kx8H7Sl9Rc9HbBxac7SjaX9Sr+VBistVdqotE5pltIdpR1K/zsa3tHhjpZ29LCCaRVcqmBLBR+SxiOdRlqL9JLKslbWs7KRy0u4uCfB1Vgeg0IHHUIZ74hN/hT7xkGzrrvim60qb0oDRC0+hQuEgxAvoTvikk01zTrcmGUJ7U4P1NapFSfDSl3HYf+MrM4pXR29/e07KKx7VlgnU3Zo9GckdU9J6vJagYouzyrq7mtVvlGKsuK3zr/IviOMkbjS45wc+wmbmBWZ7c5XuKa92hMUUxR+O+Tq+rA4Ikj+rrKd9tRxPZUk/F9PJ9dTZRud3T/ldQWst7Pr6Qq4FdXeqpPWL11n+M7XXJzy0FyeGsarumG8PjuMl6cvcrMRYjDuzV9QSwECLQAUAAIACADbaX1LAs+PIaoAAAD6AAAAEgAAAAAAAAAAAAAAAAAAAAAAQ29uZmlnL1BhY2thZ2UueG1sUEsBAi0AFAACAAgA22l9Sw/K6aukAAAA6QAAABMAAAAAAAAAAAAAAAAA9gAAAFtDb250ZW50X1R5cGVzXS54bWxQSwECLQAUAAIACADbaX1LGilleJIDAADsDwAAEwAAAAAAAAAAAAAAAADnAQAARm9ybXVsYXMvU2VjdGlvbjEubVBLBQYAAAAAAwADAMIAAADGBQAAAAA=&quot;" command="SELECT * FROM [WSRs by State(s)]"/>
  </connection>
</connections>
</file>

<file path=xl/sharedStrings.xml><?xml version="1.0" encoding="utf-8"?>
<sst xmlns="http://schemas.openxmlformats.org/spreadsheetml/2006/main" count="10080" uniqueCount="1032">
  <si>
    <t>2(a)(ii)</t>
  </si>
  <si>
    <t>BLM</t>
  </si>
  <si>
    <t>NPS</t>
  </si>
  <si>
    <t>USFS</t>
  </si>
  <si>
    <t>State</t>
  </si>
  <si>
    <t>TOTALS</t>
  </si>
  <si>
    <t>Count</t>
  </si>
  <si>
    <t>River</t>
  </si>
  <si>
    <t>W</t>
  </si>
  <si>
    <t>S</t>
  </si>
  <si>
    <t>R</t>
  </si>
  <si>
    <t>T</t>
  </si>
  <si>
    <t>Wild</t>
  </si>
  <si>
    <t>Scenic</t>
  </si>
  <si>
    <t>Recreational</t>
  </si>
  <si>
    <t>Rivers</t>
  </si>
  <si>
    <t>Bureau of Land Management</t>
  </si>
  <si>
    <t>National Park Service</t>
  </si>
  <si>
    <t>U.S. Fish and Wildlife Service</t>
  </si>
  <si>
    <t>U.S. Forest Service</t>
  </si>
  <si>
    <t>BLM/NPS/USFS</t>
  </si>
  <si>
    <t>BLM/USFS</t>
  </si>
  <si>
    <t>BLM/NPS</t>
  </si>
  <si>
    <t>NPS/USFS</t>
  </si>
  <si>
    <t>USFS/State</t>
  </si>
  <si>
    <t>NPS/State</t>
  </si>
  <si>
    <t>Notes</t>
  </si>
  <si>
    <t>State(s)</t>
  </si>
  <si>
    <t>Miles</t>
  </si>
  <si>
    <t>Alabama</t>
  </si>
  <si>
    <t>AL</t>
  </si>
  <si>
    <t>AK</t>
  </si>
  <si>
    <t>AZ</t>
  </si>
  <si>
    <t>AR</t>
  </si>
  <si>
    <t>Alaska</t>
  </si>
  <si>
    <t>CA</t>
  </si>
  <si>
    <t>CA/OR</t>
  </si>
  <si>
    <t>CO</t>
  </si>
  <si>
    <t>CT</t>
  </si>
  <si>
    <t>DE/PA</t>
  </si>
  <si>
    <t>Beaver Creek</t>
  </si>
  <si>
    <t>FL</t>
  </si>
  <si>
    <t>GA/NC/SC</t>
  </si>
  <si>
    <t>ID</t>
  </si>
  <si>
    <t>ID/OR</t>
  </si>
  <si>
    <t>IL</t>
  </si>
  <si>
    <t>KY</t>
  </si>
  <si>
    <t>LA</t>
  </si>
  <si>
    <t>ME</t>
  </si>
  <si>
    <t>MA</t>
  </si>
  <si>
    <t>MI</t>
  </si>
  <si>
    <t>MN/WI</t>
  </si>
  <si>
    <t>MS</t>
  </si>
  <si>
    <t>MO</t>
  </si>
  <si>
    <t>MT</t>
  </si>
  <si>
    <t>MT/NE/SD</t>
  </si>
  <si>
    <t>NE</t>
  </si>
  <si>
    <t>NH</t>
  </si>
  <si>
    <t>NJ</t>
  </si>
  <si>
    <t>NJ/NY/PA</t>
  </si>
  <si>
    <t>NM</t>
  </si>
  <si>
    <t>NM/TX</t>
  </si>
  <si>
    <t>NC</t>
  </si>
  <si>
    <t>OH</t>
  </si>
  <si>
    <t>Arizona</t>
  </si>
  <si>
    <t>OR</t>
  </si>
  <si>
    <t>Fossil Creek</t>
  </si>
  <si>
    <t>PA</t>
  </si>
  <si>
    <t>PR</t>
  </si>
  <si>
    <t>TN</t>
  </si>
  <si>
    <t>UT</t>
  </si>
  <si>
    <t>VT</t>
  </si>
  <si>
    <t>Arkansas</t>
  </si>
  <si>
    <t>WA</t>
  </si>
  <si>
    <t>WV</t>
  </si>
  <si>
    <t>WI</t>
  </si>
  <si>
    <t>WY</t>
  </si>
  <si>
    <t>Hurricane Creek</t>
  </si>
  <si>
    <t>North Sylamore Creek</t>
  </si>
  <si>
    <t>Richland Creek</t>
  </si>
  <si>
    <t>California</t>
  </si>
  <si>
    <t>Bautista Creek</t>
  </si>
  <si>
    <t>Cottonwood Creek</t>
  </si>
  <si>
    <t>Fuller Mill Creek</t>
  </si>
  <si>
    <t>Palm Canyon Creek</t>
  </si>
  <si>
    <t>Piru Creek</t>
  </si>
  <si>
    <t>Sespe Creek</t>
  </si>
  <si>
    <t>There are also 286.0 miles of the Klamath River in California designated (see California/Oregon below).</t>
  </si>
  <si>
    <t>California/Oregon</t>
  </si>
  <si>
    <t>Of the 297.0 miles, 11.0 miles are in Oregon and 286.0 miles in California.</t>
  </si>
  <si>
    <t>Colorado</t>
  </si>
  <si>
    <t>Connecticut</t>
  </si>
  <si>
    <t>Delaware/Pennsylvania</t>
  </si>
  <si>
    <t>White Clay Creek</t>
  </si>
  <si>
    <t>Of the 190.0 miles, 94.7 miles are in Delaware and 95.3 miles are in Pennsylvania.</t>
  </si>
  <si>
    <t>Florida</t>
  </si>
  <si>
    <t>Georgia/North &amp; South Carolina</t>
  </si>
  <si>
    <t>Of the 58.7 miles, 7.3 miles are in Georgia and 9.5 miles in North Carolina; the remaining 41.9 miles forms the Georgia-South Carolina border.</t>
  </si>
  <si>
    <t>Idaho</t>
  </si>
  <si>
    <t>Battle Creek</t>
  </si>
  <si>
    <t>Deep Creek</t>
  </si>
  <si>
    <t>Dickshooter Creek</t>
  </si>
  <si>
    <t>Duncan Creek</t>
  </si>
  <si>
    <t>Little Jacks Creek</t>
  </si>
  <si>
    <t>Sheep Creek</t>
  </si>
  <si>
    <t>Wickahoney Creek</t>
  </si>
  <si>
    <t>There are also 67.3 miles of the Snake River designated that form the Idaho-Oregon border.</t>
  </si>
  <si>
    <t>Idaho/Oregon</t>
  </si>
  <si>
    <t>All 67.5 miles form the Idaho-Oregon border.</t>
  </si>
  <si>
    <t>Illinois</t>
  </si>
  <si>
    <t>Kentucky</t>
  </si>
  <si>
    <t>Louisiana</t>
  </si>
  <si>
    <t>Saline Bayou</t>
  </si>
  <si>
    <t>Maine</t>
  </si>
  <si>
    <t>Massachusetts</t>
  </si>
  <si>
    <t>Michigan</t>
  </si>
  <si>
    <t>Bear Creek</t>
  </si>
  <si>
    <t>Minnesota/Wisconsin</t>
  </si>
  <si>
    <t>Of the 252.0 miles, 26.0 are in Wisconsin; the remaining 226 miles form the Minnesota-Wisconsin border.</t>
  </si>
  <si>
    <t>Mississippi</t>
  </si>
  <si>
    <t>Missouri</t>
  </si>
  <si>
    <t>Montana</t>
  </si>
  <si>
    <t>There are also 149.0 miles of the Missouri River in Montana designated (see Montana/Nebraska/South Dakota below).</t>
  </si>
  <si>
    <t>Montana/Nebraska/South Dakota</t>
  </si>
  <si>
    <t>Nebraska</t>
  </si>
  <si>
    <t>There are also 93.0 miles of the Missouri River designated that form the Nebraska-South Dakota border.</t>
  </si>
  <si>
    <t>New Hampshire</t>
  </si>
  <si>
    <t>New Jersey</t>
  </si>
  <si>
    <t>There are also 74.3 miles of the Delaware River designated that form the New Jersey-Pennsylvania border.</t>
  </si>
  <si>
    <t>New Jersey/New York/Pennsylvania</t>
  </si>
  <si>
    <t>Of the 175.7 miles, 28.0 are in Pennsylvania.  The remaining miles form state borders, 73.4 miles form the New York-Pennsylvania border, 74.3 miles form the New Jersey-Pennsylvania border.</t>
  </si>
  <si>
    <t>New Mexico</t>
  </si>
  <si>
    <t>Rio Chama</t>
  </si>
  <si>
    <t>There are also 68.2 miles of the Rio Grande designated (see New Mexico/Texas below).</t>
  </si>
  <si>
    <t>New Mexico/Texas</t>
  </si>
  <si>
    <t>Rio Grande</t>
  </si>
  <si>
    <t>Of the 259.4 miles, 68.2 miles are in New Mexico and 191.2 miles are in Texas.</t>
  </si>
  <si>
    <t>North Carolina</t>
  </si>
  <si>
    <t>Wilson Creek</t>
  </si>
  <si>
    <t>There are also 9.5 miles of the Chattooga River in North Carolina designated (see Georgia/North Carolina/South Carolina above).</t>
  </si>
  <si>
    <t>Ohio</t>
  </si>
  <si>
    <t>Oregon</t>
  </si>
  <si>
    <t>Crescent Creek</t>
  </si>
  <si>
    <t>Elkhorn Creek</t>
  </si>
  <si>
    <t>Fish Creek</t>
  </si>
  <si>
    <t>Joseph Creek</t>
  </si>
  <si>
    <t>Quartzville Creek</t>
  </si>
  <si>
    <t>There are also 11.0 miles of the Klamath River (see Idaho/Oregon above) in Oregon designated, and 67.3 miles of the Snake River designated that form the Idaho-Oregon border.</t>
  </si>
  <si>
    <t>Pennsylvania</t>
  </si>
  <si>
    <t>Puerto Rico</t>
  </si>
  <si>
    <t>Tennessee</t>
  </si>
  <si>
    <t>Utah</t>
  </si>
  <si>
    <t>Vermont</t>
  </si>
  <si>
    <t>Washington</t>
  </si>
  <si>
    <t>West Virginia</t>
  </si>
  <si>
    <t>Wisconsin</t>
  </si>
  <si>
    <t>There are also 26.0 miles of the St. Croix River in Wisconsin designated (see Minnesota/Wisconsin above) and 226 miles of the St. Croix designated that form the Minnesota-Wisconsin border.</t>
  </si>
  <si>
    <t>Wyoming</t>
  </si>
  <si>
    <t>Total</t>
  </si>
  <si>
    <t>Date</t>
  </si>
  <si>
    <t>Agency(s)</t>
  </si>
  <si>
    <t>Study Due</t>
  </si>
  <si>
    <t>Action</t>
  </si>
  <si>
    <t>Miles Studied</t>
  </si>
  <si>
    <t>Miles Added</t>
  </si>
  <si>
    <t>P.L. 90-542</t>
  </si>
  <si>
    <t>Allegheny</t>
  </si>
  <si>
    <t>Letter report to Congress</t>
  </si>
  <si>
    <t>River not qualified</t>
  </si>
  <si>
    <t>Bruneau</t>
  </si>
  <si>
    <t>BOR</t>
  </si>
  <si>
    <t>Report transmitted to Congress</t>
  </si>
  <si>
    <t>Buffalo</t>
  </si>
  <si>
    <t>Chattooga</t>
  </si>
  <si>
    <t>P.L. 93-279</t>
  </si>
  <si>
    <t>Clarion</t>
  </si>
  <si>
    <t>P.L. 95-625</t>
  </si>
  <si>
    <t>Flathead</t>
  </si>
  <si>
    <t>P.L. 94-486</t>
  </si>
  <si>
    <t>P.L. 98-494</t>
  </si>
  <si>
    <t>Little Miami</t>
  </si>
  <si>
    <t>Designation not recommended</t>
  </si>
  <si>
    <t>Obed</t>
  </si>
  <si>
    <t>BOR/NPS</t>
  </si>
  <si>
    <t>Further designation was not recommended</t>
  </si>
  <si>
    <t>Pere Marquette</t>
  </si>
  <si>
    <t>Pine Creek</t>
  </si>
  <si>
    <t>Congressional designation recommended</t>
  </si>
  <si>
    <t>TX</t>
  </si>
  <si>
    <t>P.L. 92-560</t>
  </si>
  <si>
    <t>Salmon</t>
  </si>
  <si>
    <t>P.L. 96-312</t>
  </si>
  <si>
    <t>Skagit</t>
  </si>
  <si>
    <t>Suwannee</t>
  </si>
  <si>
    <t>IA</t>
  </si>
  <si>
    <t>P.L. 93-621</t>
  </si>
  <si>
    <t>Au Sable</t>
  </si>
  <si>
    <t>P.L. 98-444</t>
  </si>
  <si>
    <t>P.L. 99-590</t>
  </si>
  <si>
    <t>Clarks Fork</t>
  </si>
  <si>
    <t>P.L. 101-628</t>
  </si>
  <si>
    <t>Elk</t>
  </si>
  <si>
    <t>Report transmitted to Congress in combination with the Yampa River</t>
  </si>
  <si>
    <t>John Day</t>
  </si>
  <si>
    <t>P.L. 100-557</t>
  </si>
  <si>
    <t>MN</t>
  </si>
  <si>
    <t>Manistee</t>
  </si>
  <si>
    <t>P.L. 102-249</t>
  </si>
  <si>
    <t>Owyhee</t>
  </si>
  <si>
    <t>Preservation of river by state and local action recommended</t>
  </si>
  <si>
    <t>P.L. 100-547</t>
  </si>
  <si>
    <t>Snake</t>
  </si>
  <si>
    <t>Tuolumne</t>
  </si>
  <si>
    <t>P.L. 98-425</t>
  </si>
  <si>
    <t xml:space="preserve">Report transmitted to Congress in combination with Green River </t>
  </si>
  <si>
    <t>BOR/USFS</t>
  </si>
  <si>
    <t>P.L. 94-199</t>
  </si>
  <si>
    <t>P.L. 100-174</t>
  </si>
  <si>
    <t>North and South Forks added</t>
  </si>
  <si>
    <t>Loxahatchee</t>
  </si>
  <si>
    <t>GA</t>
  </si>
  <si>
    <t>Verde</t>
  </si>
  <si>
    <t>P.L. 98-406</t>
  </si>
  <si>
    <t>Fish Creek (East Branch)</t>
  </si>
  <si>
    <t>NY</t>
  </si>
  <si>
    <t>P.L. 102-271</t>
  </si>
  <si>
    <t>Escatawpa</t>
  </si>
  <si>
    <t>Soldier Creek</t>
  </si>
  <si>
    <t>Red</t>
  </si>
  <si>
    <t>P.L. 103-170</t>
  </si>
  <si>
    <t>P.L. 100-534</t>
  </si>
  <si>
    <t>25-mile segment established as a National Recreation Area</t>
  </si>
  <si>
    <t>P.L. 96-199</t>
  </si>
  <si>
    <t>P.L. 96-487</t>
  </si>
  <si>
    <t xml:space="preserve">Part of 105(c) Study submitted to Congress under P.L. 94-258 </t>
  </si>
  <si>
    <t>This was prior to passage of ANILCA</t>
  </si>
  <si>
    <t>Porcupine</t>
  </si>
  <si>
    <t>NPS init./ BLM compl.</t>
  </si>
  <si>
    <t xml:space="preserve">Final report/EIS issued </t>
  </si>
  <si>
    <t>P.L. 98-323</t>
  </si>
  <si>
    <t>P.L. 100-554</t>
  </si>
  <si>
    <t>P.L. 98-484</t>
  </si>
  <si>
    <t>Horsepasture</t>
  </si>
  <si>
    <t>P.L. 99-530</t>
  </si>
  <si>
    <t>North Umpqua</t>
  </si>
  <si>
    <t>P.L. 103-313</t>
  </si>
  <si>
    <t>Great Egg Harbor</t>
  </si>
  <si>
    <t>P.L. 102-536</t>
  </si>
  <si>
    <t>P.L. 99-663</t>
  </si>
  <si>
    <t>Klickitat</t>
  </si>
  <si>
    <t xml:space="preserve">Draft report issued </t>
  </si>
  <si>
    <t>Final report completed, but not transmitted to Congress</t>
  </si>
  <si>
    <t>White Salmon</t>
  </si>
  <si>
    <t>P.L. 109-44</t>
  </si>
  <si>
    <t>P.L. 100-33</t>
  </si>
  <si>
    <t>Maurice</t>
  </si>
  <si>
    <t>P.L. 103-162</t>
  </si>
  <si>
    <t>Manumuskin</t>
  </si>
  <si>
    <t>Menantico Creek</t>
  </si>
  <si>
    <t>P.L. 100-149</t>
  </si>
  <si>
    <t>Merced</t>
  </si>
  <si>
    <t>P.L. 102-432</t>
  </si>
  <si>
    <t>Study initiated</t>
  </si>
  <si>
    <t>Determined ineligible; report not transmitted to Congress</t>
  </si>
  <si>
    <t>Study initiated in 1989</t>
  </si>
  <si>
    <t>North Fork Malheur</t>
  </si>
  <si>
    <t>Determined eligible, but report not transmitted to Congress</t>
  </si>
  <si>
    <t>Determined eligible; complete study at revision of the Willamette N.F. Land and Resource Management Plan</t>
  </si>
  <si>
    <t>Steamboat Creek</t>
  </si>
  <si>
    <t xml:space="preserve">Final report completed </t>
  </si>
  <si>
    <t>Determined eligible; report not transmitted to Congress</t>
  </si>
  <si>
    <t>Wallowa</t>
  </si>
  <si>
    <t>P.L. 101-356</t>
  </si>
  <si>
    <t>Determined eligible; final report not transmitted to Congress</t>
  </si>
  <si>
    <t>P.L. 101-357</t>
  </si>
  <si>
    <t>Pemigewasset</t>
  </si>
  <si>
    <t>P.L. 101-364</t>
  </si>
  <si>
    <t>Draft report issued</t>
  </si>
  <si>
    <t>P.L. 101-538</t>
  </si>
  <si>
    <t>P.L. 106-20</t>
  </si>
  <si>
    <t>P.L. 102-50</t>
  </si>
  <si>
    <t>Niobrara</t>
  </si>
  <si>
    <t>P.L. 102-214</t>
  </si>
  <si>
    <t>Lamprey</t>
  </si>
  <si>
    <t>P.L. 104-333</t>
  </si>
  <si>
    <t>P.L. 106-192</t>
  </si>
  <si>
    <t>P.L. 102-215</t>
  </si>
  <si>
    <t>P.L. 106-357</t>
  </si>
  <si>
    <t>Determined eligible; suitability study not completed</t>
  </si>
  <si>
    <t>Carp</t>
  </si>
  <si>
    <t>Little Manistee</t>
  </si>
  <si>
    <t>White</t>
  </si>
  <si>
    <t>Ontonagon</t>
  </si>
  <si>
    <t>Paint</t>
  </si>
  <si>
    <t>Presque Isle</t>
  </si>
  <si>
    <t>Whitefish</t>
  </si>
  <si>
    <t>Mill Creek</t>
  </si>
  <si>
    <t>P.L. 102-301</t>
  </si>
  <si>
    <t>Study of area above Pyramid Lake completed in revision of Los Padres N.F. Land and Resource Management Plan</t>
  </si>
  <si>
    <t>P.L. 111-11</t>
  </si>
  <si>
    <t>Study completed in revision of Los Padres N.F. Land &amp; Resource Mgmt. Plan</t>
  </si>
  <si>
    <t>Matilija Creek</t>
  </si>
  <si>
    <t>Lopez Creek</t>
  </si>
  <si>
    <t>Study completed through the Folsom Resource Management Plan</t>
  </si>
  <si>
    <t>P.L. 102-460</t>
  </si>
  <si>
    <t>P.L. 106-418</t>
  </si>
  <si>
    <t>P.L. 102-525</t>
  </si>
  <si>
    <t>New</t>
  </si>
  <si>
    <t>P.L. 103-242</t>
  </si>
  <si>
    <t>P.L. 104-311</t>
  </si>
  <si>
    <t>Final report issued, but not transmitted to Congress</t>
  </si>
  <si>
    <t>Seven point six miles determined eligible</t>
  </si>
  <si>
    <t>P.L. 106-318</t>
  </si>
  <si>
    <t>Taunton</t>
  </si>
  <si>
    <t>P.L. 107-65</t>
  </si>
  <si>
    <t>P.L. 110-229</t>
  </si>
  <si>
    <t>P.L. 109-370</t>
  </si>
  <si>
    <t>Missisquoi and Trout</t>
  </si>
  <si>
    <t>P.L. 113-291</t>
  </si>
  <si>
    <t>Study initiated in 2015</t>
  </si>
  <si>
    <t>Miles by Classification</t>
  </si>
  <si>
    <t>Present Units in the National System</t>
  </si>
  <si>
    <t>Designated</t>
  </si>
  <si>
    <t>Middle Fork Clearwater</t>
  </si>
  <si>
    <t>Forest Service</t>
  </si>
  <si>
    <t>Eleven Point</t>
  </si>
  <si>
    <t>Feather</t>
  </si>
  <si>
    <t>Rio Grande Total</t>
  </si>
  <si>
    <t>Rogue</t>
  </si>
  <si>
    <t>St. Croix</t>
  </si>
  <si>
    <t>States of Minnesota and Wisconsin</t>
  </si>
  <si>
    <t>Middle Fork Salmon</t>
  </si>
  <si>
    <t>Wolf</t>
  </si>
  <si>
    <t>State of Maine</t>
  </si>
  <si>
    <t>State of Ohio</t>
  </si>
  <si>
    <t>Rapid</t>
  </si>
  <si>
    <t>State of North Carolina</t>
  </si>
  <si>
    <t>Forest Service and National Park Service</t>
  </si>
  <si>
    <t>Delaware (Upper)</t>
  </si>
  <si>
    <t>Delaware (Middle)</t>
  </si>
  <si>
    <t>Delaware (Lower)</t>
  </si>
  <si>
    <t>National Park Service and Local Govt.</t>
  </si>
  <si>
    <t>North Fork American</t>
  </si>
  <si>
    <t>American (Lower)</t>
  </si>
  <si>
    <t>State of California</t>
  </si>
  <si>
    <t>Saint Joe</t>
  </si>
  <si>
    <t>Alagnak</t>
  </si>
  <si>
    <t>Alatna</t>
  </si>
  <si>
    <t>Aniakchak</t>
  </si>
  <si>
    <t>Charley</t>
  </si>
  <si>
    <t>Chilikadrotna</t>
  </si>
  <si>
    <t>John</t>
  </si>
  <si>
    <t>Mulchatna</t>
  </si>
  <si>
    <t>North Fork Koyukuk</t>
  </si>
  <si>
    <t>Noatak</t>
  </si>
  <si>
    <t>Tinayguk</t>
  </si>
  <si>
    <t>Tlikakila</t>
  </si>
  <si>
    <t>Andreafsky</t>
  </si>
  <si>
    <t>Fish and Wildlife Service</t>
  </si>
  <si>
    <t>Ivishak</t>
  </si>
  <si>
    <t>Nowitna</t>
  </si>
  <si>
    <t>Selawik</t>
  </si>
  <si>
    <t>Sheenjek</t>
  </si>
  <si>
    <t>Wind</t>
  </si>
  <si>
    <t>Beaver Creek Total</t>
  </si>
  <si>
    <t>Delta</t>
  </si>
  <si>
    <t>Fortymile</t>
  </si>
  <si>
    <t>Gulkana</t>
  </si>
  <si>
    <t>Unalakleet</t>
  </si>
  <si>
    <t>Klamath</t>
  </si>
  <si>
    <t>Hoopa Valley Indian Reservation</t>
  </si>
  <si>
    <t>State of Oregon and Bureau of Land Management</t>
  </si>
  <si>
    <t>Trinity</t>
  </si>
  <si>
    <t>Eel</t>
  </si>
  <si>
    <t>Round Valley Indian Reservation</t>
  </si>
  <si>
    <t>Smith</t>
  </si>
  <si>
    <t>P.L. 101-612</t>
  </si>
  <si>
    <t xml:space="preserve">NC </t>
  </si>
  <si>
    <t>Kings</t>
  </si>
  <si>
    <t>P.L. 100-150</t>
  </si>
  <si>
    <t>Kern</t>
  </si>
  <si>
    <t>Wildcat</t>
  </si>
  <si>
    <t>Sipsey Fork West Fork</t>
  </si>
  <si>
    <t>Chetco</t>
  </si>
  <si>
    <t>Clackamas</t>
  </si>
  <si>
    <t>Crooked</t>
  </si>
  <si>
    <t>Deschutes</t>
  </si>
  <si>
    <t>Donner und Blitzen</t>
  </si>
  <si>
    <t>P.L. 106-399</t>
  </si>
  <si>
    <t>Grande Ronde</t>
  </si>
  <si>
    <t>Imnaha</t>
  </si>
  <si>
    <t>Little Deschutes</t>
  </si>
  <si>
    <t>Lostine</t>
  </si>
  <si>
    <t>Malheur</t>
  </si>
  <si>
    <t>McKenzie</t>
  </si>
  <si>
    <t>Metolius</t>
  </si>
  <si>
    <t>Minam</t>
  </si>
  <si>
    <t>North Fork Crooked</t>
  </si>
  <si>
    <t>North Fork John Day</t>
  </si>
  <si>
    <t>North Fork Owyhee</t>
  </si>
  <si>
    <t>North Fork Smith</t>
  </si>
  <si>
    <t>North Fork Sprague</t>
  </si>
  <si>
    <t>North Powder</t>
  </si>
  <si>
    <t>South Fork John Day</t>
  </si>
  <si>
    <t>Sycan</t>
  </si>
  <si>
    <t>Upper Rogue</t>
  </si>
  <si>
    <t>Wenaha</t>
  </si>
  <si>
    <t>West Little Owyhee</t>
  </si>
  <si>
    <t>P.L. 100-633</t>
  </si>
  <si>
    <t>Rio Chama Total</t>
  </si>
  <si>
    <t>Middle Fork Vermilion</t>
  </si>
  <si>
    <t xml:space="preserve">IL </t>
  </si>
  <si>
    <t>State of Illinois</t>
  </si>
  <si>
    <t>East Fork Jemez</t>
  </si>
  <si>
    <t xml:space="preserve">NM </t>
  </si>
  <si>
    <t>P.L. 101-306</t>
  </si>
  <si>
    <t>Pecos</t>
  </si>
  <si>
    <t>Black</t>
  </si>
  <si>
    <t>Indian</t>
  </si>
  <si>
    <t>Pine</t>
  </si>
  <si>
    <t>East Branch Tahquamenon</t>
  </si>
  <si>
    <t>Yellow Dog</t>
  </si>
  <si>
    <t>P.L. 102-275</t>
  </si>
  <si>
    <t>Cossatot</t>
  </si>
  <si>
    <t>Army Corps of Engineers</t>
  </si>
  <si>
    <t>State of Arkansas</t>
  </si>
  <si>
    <t>Little Missouri</t>
  </si>
  <si>
    <t>Mulberry</t>
  </si>
  <si>
    <t>Sisquoc</t>
  </si>
  <si>
    <t xml:space="preserve">NJ </t>
  </si>
  <si>
    <t>Westfield</t>
  </si>
  <si>
    <t>State of Massachusetts</t>
  </si>
  <si>
    <t>West Branch Farmington</t>
  </si>
  <si>
    <t>National Park Service, State of CT and Local Govt.</t>
  </si>
  <si>
    <t>P.L. 104-208</t>
  </si>
  <si>
    <t>Elkhorn Creek Total</t>
  </si>
  <si>
    <t>P.L. 104-314</t>
  </si>
  <si>
    <t>Lumber</t>
  </si>
  <si>
    <t>National Park Service, State of MA and Local Govt.</t>
  </si>
  <si>
    <t>P.L. 106-261</t>
  </si>
  <si>
    <t>Wekiva</t>
  </si>
  <si>
    <t>P.L. 106-299</t>
  </si>
  <si>
    <t>National Park Service and State of Florida</t>
  </si>
  <si>
    <t>White Clay Creek Total</t>
  </si>
  <si>
    <t xml:space="preserve">OR </t>
  </si>
  <si>
    <t>P.L. 107-365</t>
  </si>
  <si>
    <t>Black Butte</t>
  </si>
  <si>
    <t>P.L. 109-362</t>
  </si>
  <si>
    <t>Musconetcong</t>
  </si>
  <si>
    <t>P.L. 109-452</t>
  </si>
  <si>
    <t>Eightmile</t>
  </si>
  <si>
    <t>South Fork Clackamas</t>
  </si>
  <si>
    <t>Middle Fork Hood</t>
  </si>
  <si>
    <t>South Fork Roaring</t>
  </si>
  <si>
    <t>Fifteenmile Creek</t>
  </si>
  <si>
    <t>East Fork Hood</t>
  </si>
  <si>
    <t>West Fork Bruneau</t>
  </si>
  <si>
    <t>Jarbidge</t>
  </si>
  <si>
    <t>Red Canyon</t>
  </si>
  <si>
    <t>South Fork Owyhee</t>
  </si>
  <si>
    <t>Amargosa</t>
  </si>
  <si>
    <t>Cottonwood Creek Total</t>
  </si>
  <si>
    <t>North Fork San Jacinto</t>
  </si>
  <si>
    <t>Virgin</t>
  </si>
  <si>
    <t>Middle Fork Snoqualmie</t>
  </si>
  <si>
    <t>Pratt</t>
  </si>
  <si>
    <t>Illabot Creek</t>
  </si>
  <si>
    <t>Addition to 10.8-miles segment designated 17-Nov-1986</t>
  </si>
  <si>
    <t>Final report completed; not transmitted to Congress</t>
  </si>
  <si>
    <t>Draft report issued 01-Jun-1990. Final report completed; not transmitted to Congress</t>
  </si>
  <si>
    <t>Additional 170.0 miles concurrently designated</t>
  </si>
  <si>
    <t>Additional 52.0 miles concurrently designated</t>
  </si>
  <si>
    <t>Additional 72.0 miles concurrently designated</t>
  </si>
  <si>
    <t>Additional 28.0 miles concurrently designated</t>
  </si>
  <si>
    <t>Additional 43.9 miles concurrently designated</t>
  </si>
  <si>
    <t>Additional 27.8 miles concurrently designated</t>
  </si>
  <si>
    <t>Additional 33.6 miles concurrently designated</t>
  </si>
  <si>
    <t>Determined eligible; Secretary did not include recommendation for designation</t>
  </si>
  <si>
    <t>The segment from an eastward extension of the north boundary of section 1, township 5 north, range 47 east, Willamette meridian, downstream to the town of Asotin, Washington</t>
  </si>
  <si>
    <t>160.0 miles within ANWR concurrently designated</t>
  </si>
  <si>
    <t>Powder</t>
  </si>
  <si>
    <t>Roaring</t>
  </si>
  <si>
    <t>Sandy</t>
  </si>
  <si>
    <t>Year</t>
  </si>
  <si>
    <t>Mileage</t>
  </si>
  <si>
    <t>NE/SD</t>
  </si>
  <si>
    <t>NJ/PA</t>
  </si>
  <si>
    <t>NY/PA</t>
  </si>
  <si>
    <t>Eagle Creek</t>
  </si>
  <si>
    <t>Undesignated</t>
  </si>
  <si>
    <t>Study initiated by municipalities and NPS</t>
  </si>
  <si>
    <t>Determined eligible and suitable by NPS and Musconetcong Advisory Committee</t>
  </si>
  <si>
    <t>Tributary, with designation of the Maurice River, NJ</t>
  </si>
  <si>
    <t>Current Studies</t>
  </si>
  <si>
    <t>P.L. 102-460³</t>
  </si>
  <si>
    <t>Cumulative Mileage</t>
  </si>
  <si>
    <t>None</t>
  </si>
  <si>
    <t>BLM / NPS / USFS</t>
  </si>
  <si>
    <t>BLM / NPS</t>
  </si>
  <si>
    <t>BLM / USFS</t>
  </si>
  <si>
    <t>NPS / USFS</t>
  </si>
  <si>
    <t>Date of Action</t>
  </si>
  <si>
    <t>The portion designated was added to the study by USFS and is the headwaters above the segment authorized for study</t>
  </si>
  <si>
    <t>Two areas authorized for study—source to Pyramid Lake and 300 feet below Pyramid Lake to Lake Piru; 7.3 miles below Pyramid Lake added</t>
  </si>
  <si>
    <t>*Note: WSR mileage and percentage in charts are rounded to the nearest mile or percent.</t>
  </si>
  <si>
    <t>State-Administered</t>
  </si>
  <si>
    <t>Of the 247.0 miles, 149.0 miles are in Montana and  5.0 miles in South Dakota. The remaining 93.0 miles form the Nebraska-South Dakota border.</t>
  </si>
  <si>
    <t>USACE</t>
  </si>
  <si>
    <t>Legend</t>
  </si>
  <si>
    <t/>
  </si>
  <si>
    <t>Yes</t>
  </si>
  <si>
    <t>Public Law (Study)</t>
  </si>
  <si>
    <t>Indiana/Ohio</t>
  </si>
  <si>
    <t>Florida/Georgia</t>
  </si>
  <si>
    <t>Iowa</t>
  </si>
  <si>
    <t>Maryland/Pennsylvania</t>
  </si>
  <si>
    <t>P.L. 90-543</t>
  </si>
  <si>
    <t>Oklahoma</t>
  </si>
  <si>
    <t>Minnesota</t>
  </si>
  <si>
    <t>Alabama/Mississippi</t>
  </si>
  <si>
    <t>P.L. 95-626</t>
  </si>
  <si>
    <t>Merced (North Fork)</t>
  </si>
  <si>
    <t>Connecticut/Rhode Island</t>
  </si>
  <si>
    <t>Beaver, Chipuxet, Queen, Wood &amp; Pawcatuck</t>
  </si>
  <si>
    <t>Georgia</t>
  </si>
  <si>
    <t>Nashua</t>
  </si>
  <si>
    <t>York</t>
  </si>
  <si>
    <t>Michigan/Wisconsin</t>
  </si>
  <si>
    <t>New York</t>
  </si>
  <si>
    <t>Cave, Lake, No Name, Panther &amp; Upper Cave Creeks</t>
  </si>
  <si>
    <t>North Carolina/Tennessee</t>
  </si>
  <si>
    <t>Virginia/West Virginia</t>
  </si>
  <si>
    <t>State of</t>
  </si>
  <si>
    <t>25 &amp; 44</t>
  </si>
  <si>
    <t>111-115</t>
  </si>
  <si>
    <t>Muskee Creek</t>
  </si>
  <si>
    <t>149-150</t>
  </si>
  <si>
    <t>151-152</t>
  </si>
  <si>
    <t>146-148</t>
  </si>
  <si>
    <t>166(A)</t>
  </si>
  <si>
    <t>166(B)</t>
  </si>
  <si>
    <t>166(C)</t>
  </si>
  <si>
    <r>
      <t>HCRS</t>
    </r>
    <r>
      <rPr>
        <vertAlign val="superscript"/>
        <sz val="11"/>
        <color theme="1"/>
        <rFont val="Calibri"/>
        <family val="2"/>
        <scheme val="minor"/>
      </rPr>
      <t>2</t>
    </r>
  </si>
  <si>
    <t>Previously designated for study 2-Oct-1968 by P.L. 90-541 (East Brady, PA to mouth)</t>
  </si>
  <si>
    <t>Previous designations dated 19-Jan-1981 by the Secretary of the Interior superseded 16-Nov-1990 by P.L. 101-612. Segments designated: Smith (111), Middle Fork (112), North Fork (113), Siskiyou Fork (114),South Fork (115)</t>
  </si>
  <si>
    <t>Additional 53 miles subject to Section 7(a) of WSRA (Hammer Creek to Snake River)</t>
  </si>
  <si>
    <t>BLM_W</t>
  </si>
  <si>
    <t>BLM_S</t>
  </si>
  <si>
    <t>BLM_R</t>
  </si>
  <si>
    <t>BLM_T</t>
  </si>
  <si>
    <t>NPS_W</t>
  </si>
  <si>
    <t>NPS_S</t>
  </si>
  <si>
    <t>NPS_R</t>
  </si>
  <si>
    <t>NPS_T</t>
  </si>
  <si>
    <t>State_W</t>
  </si>
  <si>
    <t>State_S</t>
  </si>
  <si>
    <t>State_R</t>
  </si>
  <si>
    <t>State_T</t>
  </si>
  <si>
    <t>TOT_W</t>
  </si>
  <si>
    <t>TOT_S</t>
  </si>
  <si>
    <t>TOT_R</t>
  </si>
  <si>
    <t>TOT_T</t>
  </si>
  <si>
    <t>Ptr_W</t>
  </si>
  <si>
    <t>Ptr_S</t>
  </si>
  <si>
    <t>Ptr_R</t>
  </si>
  <si>
    <t>Ptr_T</t>
  </si>
  <si>
    <t>%_W</t>
  </si>
  <si>
    <t>%_S</t>
  </si>
  <si>
    <t>%_R</t>
  </si>
  <si>
    <t>%_T</t>
  </si>
  <si>
    <t>3yrs post-fund</t>
  </si>
  <si>
    <t>%Ptr_W</t>
  </si>
  <si>
    <t>%Ptr_S</t>
  </si>
  <si>
    <t>%Ptr_R</t>
  </si>
  <si>
    <t>%Ptr_T</t>
  </si>
  <si>
    <t>% W</t>
  </si>
  <si>
    <t>% S</t>
  </si>
  <si>
    <t>% T</t>
  </si>
  <si>
    <t>Tbl_W</t>
  </si>
  <si>
    <t>Tbl_S</t>
  </si>
  <si>
    <t>Tbl_R</t>
  </si>
  <si>
    <t>Tbl_T</t>
  </si>
  <si>
    <t xml:space="preserve">Birch Creek </t>
  </si>
  <si>
    <t xml:space="preserve">Kobuk </t>
  </si>
  <si>
    <t xml:space="preserve">Big Piney Creek </t>
  </si>
  <si>
    <t xml:space="preserve">Big Sur </t>
  </si>
  <si>
    <t xml:space="preserve">Cache la Poudre </t>
  </si>
  <si>
    <t xml:space="preserve">Big Jacks Creek </t>
  </si>
  <si>
    <t xml:space="preserve">Allagash </t>
  </si>
  <si>
    <t xml:space="preserve">Sturgeon </t>
  </si>
  <si>
    <t xml:space="preserve">Black Creek </t>
  </si>
  <si>
    <t xml:space="preserve">Big and Little Darby Creeks </t>
  </si>
  <si>
    <t>Little Beaver Creek</t>
  </si>
  <si>
    <t>Big Marsh</t>
  </si>
  <si>
    <t xml:space="preserve">Collawash </t>
  </si>
  <si>
    <t xml:space="preserve">Eagle Creek </t>
  </si>
  <si>
    <t>North Fork of the Middle Fork Willamette</t>
  </si>
  <si>
    <t>Whychus Creek</t>
  </si>
  <si>
    <t>Wildhorse Creek and Kiger Creek</t>
  </si>
  <si>
    <t>Zig Zag</t>
  </si>
  <si>
    <t>Río de la Mina</t>
  </si>
  <si>
    <t>Río Icacos</t>
  </si>
  <si>
    <t>Río Mameyes</t>
  </si>
  <si>
    <t xml:space="preserve">Bluestone </t>
  </si>
  <si>
    <t>Index_Yr</t>
  </si>
  <si>
    <t>Rept._Yr</t>
  </si>
  <si>
    <t>Rank_Yr</t>
  </si>
  <si>
    <t>Miles_Yr</t>
  </si>
  <si>
    <t>Miles_Cum.</t>
  </si>
  <si>
    <t>Farmington (Lower) &amp; Salmon Brook</t>
  </si>
  <si>
    <t xml:space="preserve">New </t>
  </si>
  <si>
    <t xml:space="preserve">Little Sur </t>
  </si>
  <si>
    <t xml:space="preserve">Brule </t>
  </si>
  <si>
    <t xml:space="preserve">White </t>
  </si>
  <si>
    <t xml:space="preserve">Mills </t>
  </si>
  <si>
    <t xml:space="preserve">St. Marys </t>
  </si>
  <si>
    <t xml:space="preserve">Merrimack </t>
  </si>
  <si>
    <t xml:space="preserve">Blue </t>
  </si>
  <si>
    <t xml:space="preserve">Yukon (Ramparts section) </t>
  </si>
  <si>
    <t xml:space="preserve">Utukok </t>
  </si>
  <si>
    <t xml:space="preserve">Squirrel </t>
  </si>
  <si>
    <t xml:space="preserve">Situk </t>
  </si>
  <si>
    <t xml:space="preserve">Koyuk </t>
  </si>
  <si>
    <t xml:space="preserve">Melozitna </t>
  </si>
  <si>
    <t xml:space="preserve">Birch </t>
  </si>
  <si>
    <t xml:space="preserve">Colville </t>
  </si>
  <si>
    <t xml:space="preserve">Kanektok </t>
  </si>
  <si>
    <t xml:space="preserve">Kisaralik </t>
  </si>
  <si>
    <t xml:space="preserve">Cacapon </t>
  </si>
  <si>
    <t xml:space="preserve">Gauley </t>
  </si>
  <si>
    <t xml:space="preserve">Greenbrier </t>
  </si>
  <si>
    <t xml:space="preserve">Moyie </t>
  </si>
  <si>
    <t xml:space="preserve">Priest </t>
  </si>
  <si>
    <t xml:space="preserve">Maumee </t>
  </si>
  <si>
    <t xml:space="preserve">Penobscot </t>
  </si>
  <si>
    <t xml:space="preserve">Gasconade </t>
  </si>
  <si>
    <t xml:space="preserve">Buffalo </t>
  </si>
  <si>
    <t xml:space="preserve">Upper Iowa </t>
  </si>
  <si>
    <t xml:space="preserve">Cahaba </t>
  </si>
  <si>
    <t xml:space="preserve">Big Thompson </t>
  </si>
  <si>
    <t xml:space="preserve">Conejos </t>
  </si>
  <si>
    <t xml:space="preserve">Dolores </t>
  </si>
  <si>
    <t xml:space="preserve">Elk </t>
  </si>
  <si>
    <t xml:space="preserve">Encampment </t>
  </si>
  <si>
    <t xml:space="preserve">Green </t>
  </si>
  <si>
    <t xml:space="preserve">Gunnison </t>
  </si>
  <si>
    <t xml:space="preserve">Los Pinos </t>
  </si>
  <si>
    <t xml:space="preserve">Piedra </t>
  </si>
  <si>
    <t xml:space="preserve">Yampa </t>
  </si>
  <si>
    <t xml:space="preserve">Shepaug </t>
  </si>
  <si>
    <t xml:space="preserve">Kettle </t>
  </si>
  <si>
    <t xml:space="preserve">Mississippi (Upper) </t>
  </si>
  <si>
    <t xml:space="preserve">Nolichucky </t>
  </si>
  <si>
    <t xml:space="preserve">Illinois </t>
  </si>
  <si>
    <t xml:space="preserve">Wisconsin </t>
  </si>
  <si>
    <t>Snake  Headwaters</t>
  </si>
  <si>
    <t xml:space="preserve">Sweetwater </t>
  </si>
  <si>
    <t xml:space="preserve">Snake </t>
  </si>
  <si>
    <t xml:space="preserve">Housatonic </t>
  </si>
  <si>
    <t xml:space="preserve">Salt </t>
  </si>
  <si>
    <t xml:space="preserve">San Francisco </t>
  </si>
  <si>
    <t xml:space="preserve">Myakka </t>
  </si>
  <si>
    <t xml:space="preserve">Ogeechee </t>
  </si>
  <si>
    <t xml:space="preserve">Chewaucan </t>
  </si>
  <si>
    <t xml:space="preserve">McKenzie (South Fork) </t>
  </si>
  <si>
    <t>Owens  Headwaters</t>
  </si>
  <si>
    <r>
      <t>BOR</t>
    </r>
    <r>
      <rPr>
        <vertAlign val="superscript"/>
        <sz val="11"/>
        <color theme="1"/>
        <rFont val="Calibri"/>
        <family val="2"/>
        <scheme val="minor"/>
      </rPr>
      <t>1</t>
    </r>
  </si>
  <si>
    <t>Genesee</t>
  </si>
  <si>
    <t>P.L. 101-175</t>
  </si>
  <si>
    <t>MI/WI</t>
  </si>
  <si>
    <t>MD/PA</t>
  </si>
  <si>
    <t>IN/OH</t>
  </si>
  <si>
    <t>ID/OR/WA</t>
  </si>
  <si>
    <t>FL/GA</t>
  </si>
  <si>
    <t>CT/RI</t>
  </si>
  <si>
    <t>AL/MI</t>
  </si>
  <si>
    <t>NC/TN</t>
  </si>
  <si>
    <t>IL/OK</t>
  </si>
  <si>
    <t>VA/WV</t>
  </si>
  <si>
    <t>Protection as permanent study river under Section 5(a) of the Wild and Scenic Rivers Act (P.L. 101-175 Genesee River Protection Act)</t>
  </si>
  <si>
    <t>This is a current 5(a) study river.</t>
  </si>
  <si>
    <t>Snake Headwaters</t>
  </si>
  <si>
    <t>State and BLM</t>
  </si>
  <si>
    <t>Preservation as state administered 2(a)(ii) river recommended</t>
  </si>
  <si>
    <t>Designation not recommended, not suitable.</t>
  </si>
  <si>
    <t>Styx</t>
  </si>
  <si>
    <t xml:space="preserve">Pennsylvania </t>
  </si>
  <si>
    <t>Geologic, Recreation, Scenic</t>
  </si>
  <si>
    <t>Cultural, Fish, Recreation, Scenic, Wildlife</t>
  </si>
  <si>
    <t>Recreation, Scenic</t>
  </si>
  <si>
    <t>Fish, Geologic, Recreation, Scenic, Ecologic</t>
  </si>
  <si>
    <t>Fish, Geologic, Recreation, Scenic, Wildlife</t>
  </si>
  <si>
    <t>Fish, Recreation, Scenic</t>
  </si>
  <si>
    <t>Cultural, Recreation</t>
  </si>
  <si>
    <t>Fish, Historic, Recreation, Scenic</t>
  </si>
  <si>
    <t>Geologic, Historic, Recreation, Scenic, Wildlife</t>
  </si>
  <si>
    <t>Fish, Recreation, Scenic, Wildlife</t>
  </si>
  <si>
    <t>Cultural, Scenic, Wildlife</t>
  </si>
  <si>
    <t>Cultural, Fish, Geologic, Recreation, Scenic</t>
  </si>
  <si>
    <t>Cultural, Historic, Recreation, Scenic</t>
  </si>
  <si>
    <t>Culture, Fish, Geologic, Historic, Recreation, Scenic, Wildlife</t>
  </si>
  <si>
    <t>Cultural, Recreation, Wildlife</t>
  </si>
  <si>
    <t>Cultural, Fish, Geologic, Recreation</t>
  </si>
  <si>
    <t>Recreation</t>
  </si>
  <si>
    <t>Fish, Geologic, Historic, Recreation, Scenic, Wildlife</t>
  </si>
  <si>
    <t>Cultural, Fish, Geologic, Historic, Recreation, Wildlife, Botany</t>
  </si>
  <si>
    <t>Cultural, Fish, Historic, Scenic, Wildlife</t>
  </si>
  <si>
    <t>Fish, Geologic, Recreation, Scenic, Wildlife, Botany</t>
  </si>
  <si>
    <t>Scenic, Water Quality</t>
  </si>
  <si>
    <t>Scenic, Botany</t>
  </si>
  <si>
    <t>Cultural, Fish, Geologic, Historic, Recreation, Scenic, Wildlife</t>
  </si>
  <si>
    <t>Fish, Recreation</t>
  </si>
  <si>
    <t>Fish, Recreation, Wildlife, Botany</t>
  </si>
  <si>
    <t>Geologic, Recreation, Botany</t>
  </si>
  <si>
    <t>Cultural, Recreation, Scenic, Water Quality</t>
  </si>
  <si>
    <t>Cultural, Historic, Wildlife, Botany</t>
  </si>
  <si>
    <t>Cultural, Fish</t>
  </si>
  <si>
    <t>Cultural, Fish, Scenic, Wildlife, Ecology</t>
  </si>
  <si>
    <t>Fish, Geologic, Historic, Recreation, Scenic</t>
  </si>
  <si>
    <t>Wildlife</t>
  </si>
  <si>
    <t>Cultural, Fish, Geologic, Recreation, Scenic, Botany, Wildlife</t>
  </si>
  <si>
    <t>Geologic, Recreation, Scenic, Wildlife, Botany</t>
  </si>
  <si>
    <t>Cultural, Scenic, Botany</t>
  </si>
  <si>
    <t>Geologic</t>
  </si>
  <si>
    <t>Scenic, Wildlife</t>
  </si>
  <si>
    <t>Cultural, Fish, Historic, Recreation, Scenic, Wildlife</t>
  </si>
  <si>
    <t>Fish, Geologic, Recreation, Scenic</t>
  </si>
  <si>
    <t>Fish</t>
  </si>
  <si>
    <t>Cultural, Fish, Geologic, Historic, Recreation, Scenic, Wildlife, Ecology</t>
  </si>
  <si>
    <t>Fish, Historic, Recreation, Scenic, Wildlife, American Indian Traditional Use, Pre-Historic</t>
  </si>
  <si>
    <t>Recreation, Scenic, Hydrology, Water Quality</t>
  </si>
  <si>
    <t>Cultural, Fish, Geologic, Historic, Recreation, Scenic, Wildlife, Botany, Ecologic, Hydrology, Traditional Use, Water Quality</t>
  </si>
  <si>
    <t>Cultural, Fish, Geologic, Historic, Recreation, Scenic, Wildlife, Ecologic, Hydrology, Traditional Use, Water Quality</t>
  </si>
  <si>
    <t>Fish, Geologic, Wildlife, Botany</t>
  </si>
  <si>
    <t>Fish, Recreation, Scenic, Wildlife, Ecologic</t>
  </si>
  <si>
    <t>Fish, Historic, Recreation, Scenic, Wildlife</t>
  </si>
  <si>
    <t>Geologic, Historic, Recreation, Scenic</t>
  </si>
  <si>
    <t>Fish, Historic, Recreation, Scenic, Wildlife, Botany, Traditional Cultural Use, Water Quality</t>
  </si>
  <si>
    <t>Cultural, Fish, Historic, Scenic, Water Quality</t>
  </si>
  <si>
    <t>Fish, Recreation, Scenic, Wildlife, Water Quality</t>
  </si>
  <si>
    <t>Cultural, Fish, Geologic, Historic, Recreation, Scenic, Wildlife, Botany, Traditional Cultural Use, Water Quality</t>
  </si>
  <si>
    <t>Cultural, Fish, Geologic, Recreation, Scenic, Wildlife, Botany, Ecology</t>
  </si>
  <si>
    <t>Cultural, Fish, Geologic, Historic, Recreation, Scenic</t>
  </si>
  <si>
    <t>Historic, Recreation, Scenic, Wildlife, Ecologic, Place in American Literature</t>
  </si>
  <si>
    <t>Fish, Historic, Recreation, Scenic, Botany, Ecologic, Hydrology, Traditional Use, Water Quality, Estuary</t>
  </si>
  <si>
    <t>Fish, Geologic, Historic, Recreation, Scenic, Wildlife, Ecologic</t>
  </si>
  <si>
    <t>Recreation, Scenic, Wildlife</t>
  </si>
  <si>
    <t>Fish, Geologic, Historic, Recreation, Wildlife, Ecology</t>
  </si>
  <si>
    <t>Fish, Recreation, Scenic, Wildlife, Hydrology</t>
  </si>
  <si>
    <t>Fish, Recreation, Wildlife</t>
  </si>
  <si>
    <t>Cultural, Fish, Historic, Recreation, Scenic</t>
  </si>
  <si>
    <t>Geologic, Scenic, Wildlife</t>
  </si>
  <si>
    <t>Fish, Hydrology</t>
  </si>
  <si>
    <t>Cultural, Geologic, Recreation, Scenic, Aquatic, Riparian</t>
  </si>
  <si>
    <t>Historic, Recreation, Scenic, Wildlife</t>
  </si>
  <si>
    <t>Fish, Geologic, Historic, Recreation, Scenic, Wildlife, Botany, Traditional Cultural Use, Water Quality</t>
  </si>
  <si>
    <t>Cultural, Recreation, Scenic, Ecologic</t>
  </si>
  <si>
    <t>Cultural, Fish, Historic, Wildlife, Botany, Ecologic, Hydrology</t>
  </si>
  <si>
    <t>Historic, Recreation, Scenic</t>
  </si>
  <si>
    <t>Historic, Recreation, Wildlife, Hydrology, Traditional Use</t>
  </si>
  <si>
    <t>Cultural, Fish, Recreation, Wildlife, Ecologic, Water Quality</t>
  </si>
  <si>
    <t>Cultural, Geologic, Historic, Recreation, Scenic, Ecologic</t>
  </si>
  <si>
    <t>Cultural, Fish, Geologic, Recreation, Historic, Scenic, Wildlife</t>
  </si>
  <si>
    <t>Fish, Geologic, Historic, Recreation, Wildlife</t>
  </si>
  <si>
    <t>ORVs</t>
  </si>
  <si>
    <t>USFS_W</t>
  </si>
  <si>
    <t>USFS_S</t>
  </si>
  <si>
    <t>USFS_R</t>
  </si>
  <si>
    <t>USFS_T</t>
  </si>
  <si>
    <r>
      <rPr>
        <sz val="11"/>
        <rFont val="Calibri"/>
        <family val="2"/>
      </rPr>
      <t>³</t>
    </r>
    <r>
      <rPr>
        <sz val="11"/>
        <rFont val="Calibri"/>
        <family val="2"/>
        <scheme val="minor"/>
      </rPr>
      <t xml:space="preserve"> There are no federal lands along river segments designated by the Secretary of the Interior. Federal lands are limited to segments designated by Congress. </t>
    </r>
  </si>
  <si>
    <r>
      <rPr>
        <sz val="11"/>
        <rFont val="Calibri"/>
        <family val="2"/>
      </rPr>
      <t>²</t>
    </r>
    <r>
      <rPr>
        <sz val="11"/>
        <rFont val="Calibri"/>
        <family val="2"/>
        <scheme val="minor"/>
      </rPr>
      <t xml:space="preserve"> The 4.6 miles administered by the U.S. Army Corps of Engineers is included in the U.S. Forest Service total.</t>
    </r>
  </si>
  <si>
    <r>
      <rPr>
        <sz val="11"/>
        <rFont val="Calibri"/>
        <family val="2"/>
      </rPr>
      <t>¹</t>
    </r>
    <r>
      <rPr>
        <sz val="11"/>
        <rFont val="Calibri"/>
        <family val="2"/>
        <scheme val="minor"/>
      </rPr>
      <t xml:space="preserve"> These rivers have segments designated by Congress and segments designated by the Secretary of the Interior.</t>
    </r>
  </si>
  <si>
    <r>
      <rPr>
        <sz val="11"/>
        <rFont val="Calibri"/>
        <family val="2"/>
      </rPr>
      <t>⁴</t>
    </r>
    <r>
      <rPr>
        <sz val="11"/>
        <rFont val="Calibri"/>
        <family val="2"/>
        <scheme val="minor"/>
      </rPr>
      <t xml:space="preserve"> These are state-administered rivers; however, the federal government manages its lands along the river, which is reflected in the table. The federal government is responsible for Section 7 review along the entire river. Of the miles listed for the state (in California), 46 miles are actually managed by the Hoopa Reservation.  </t>
    </r>
  </si>
  <si>
    <r>
      <rPr>
        <sz val="11"/>
        <rFont val="Calibri"/>
        <family val="2"/>
      </rPr>
      <t>⁵</t>
    </r>
    <r>
      <rPr>
        <sz val="11"/>
        <rFont val="Calibri"/>
        <family val="2"/>
        <scheme val="minor"/>
      </rPr>
      <t xml:space="preserve"> These rivers were designated by Congress as being administered by the National Park Service; however, 5 miles flow through the Great Meadows National Wildlife Refuge and are managed by the U.S. Fish and Wildlife Service.</t>
    </r>
  </si>
  <si>
    <t>See endnote 4</t>
  </si>
  <si>
    <t>See endnote 5</t>
  </si>
  <si>
    <r>
      <rPr>
        <vertAlign val="superscript"/>
        <sz val="11"/>
        <color theme="1"/>
        <rFont val="Calibri"/>
        <family val="2"/>
        <scheme val="minor"/>
      </rPr>
      <t xml:space="preserve">6 </t>
    </r>
    <r>
      <rPr>
        <sz val="11"/>
        <color theme="1"/>
        <rFont val="Calibri"/>
        <family val="2"/>
        <scheme val="minor"/>
      </rPr>
      <t>Bureau of Outdoor Recreation (US Department of Interior 1962--1977).</t>
    </r>
  </si>
  <si>
    <r>
      <rPr>
        <vertAlign val="superscript"/>
        <sz val="11"/>
        <color theme="1"/>
        <rFont val="Calibri"/>
        <family val="2"/>
        <scheme val="minor"/>
      </rPr>
      <t xml:space="preserve">7 </t>
    </r>
    <r>
      <rPr>
        <sz val="11"/>
        <color theme="1"/>
        <rFont val="Calibri"/>
        <family val="2"/>
        <scheme val="minor"/>
      </rPr>
      <t>Heritage Conservation and Recreation Service (US Department of Interior 1977--1981).</t>
    </r>
  </si>
  <si>
    <t>See endnote 6</t>
  </si>
  <si>
    <t>See endnote 7</t>
  </si>
  <si>
    <t>HCRS</t>
  </si>
  <si>
    <t>See endnote 6. The segment from its mouth to the town of East Brady, PA</t>
  </si>
  <si>
    <t>See endnote 6. The same segment was subsequently redesignated for study 20-Apr-1992 by P.L. 102-271 (Ridgway to Allegheny River)</t>
  </si>
  <si>
    <t>See endnote 6. Submission of final report was in abeyance pending completion of a mineral evaluation</t>
  </si>
  <si>
    <t>See endnote 8</t>
  </si>
  <si>
    <t>Cultural, Geologic, Historic, Recreation, Scenic, Wildlife</t>
  </si>
  <si>
    <t xml:space="preserve">Cultural, Geologic, Recreation, Scenic, Ecologic </t>
  </si>
  <si>
    <t>Cultural, Fish, Geologic, Historic, Recreation, Scenic, Wildlife, Ecology, Botany</t>
  </si>
  <si>
    <t>Geologic, Recreation, Scenic, Botany</t>
  </si>
  <si>
    <t>Fish, Recreation, Scenic, Wildlife, Botany</t>
  </si>
  <si>
    <t>Fish, Scenic, Recreational, Archaeological</t>
  </si>
  <si>
    <t>Biology, Hydrology</t>
  </si>
  <si>
    <t>Fish, Geologic, Recreation, Scenic, Wildlife, Vegetation, Water Quality, Anadromous Sport Fish, Botanical/ Ecological</t>
  </si>
  <si>
    <t>Fish, Recreation, Scenic, Wildlife, Botanical</t>
  </si>
  <si>
    <t>Cultural, Fish, Geologic, Scenic, Hydrology, Traditional Cultural Use</t>
  </si>
  <si>
    <t>Fish, Geologic, Scenic, Wildlife</t>
  </si>
  <si>
    <t>Cultural, Geologic, Historic, Scenic, Botany, Hydrology, Water Quality</t>
  </si>
  <si>
    <t>Fish, Geologic, Recreation, Scenic, Wildlife, Hydrology, Botany</t>
  </si>
  <si>
    <t>Fish, Scenic</t>
  </si>
  <si>
    <t>Fish, Wildlife</t>
  </si>
  <si>
    <t>Fish, Geologic, Historic, Recreation, Scenic, Wildlife, Ecology</t>
  </si>
  <si>
    <t>Geologic, Scenic</t>
  </si>
  <si>
    <t>Fish, Geologic, Historic, Recreation, Scenic, Wildlife, Ecology, Hydrology, Water Quality</t>
  </si>
  <si>
    <t>Fish, Geologic</t>
  </si>
  <si>
    <t>Fish, Recreation, Scenic, Botany, Water Quality</t>
  </si>
  <si>
    <t>Fish, Recreation, Water Quality</t>
  </si>
  <si>
    <t>Cultural, Fish, Recreation, Wildlife, Ecology</t>
  </si>
  <si>
    <t>Geologic, Recreation, Scenic, Wildlife, Hydrology, Botanical/ Ecological</t>
  </si>
  <si>
    <t>Cultural, Fish, Geologic, Recreation, Scenic, Wildlife, Hydrology, Botanical/ Ecological, Wilderness</t>
  </si>
  <si>
    <t>Cultural, Fish, Geologic, Historic, Recreation, Scenic, Wildlife, Pre-Historic</t>
  </si>
  <si>
    <t>Cultural, Fish, Geologic, Historic, Recreation, Scenic, Paleontology</t>
  </si>
  <si>
    <t>Fish, Scenic, Botany, Water Quality</t>
  </si>
  <si>
    <t>Fish, Recreation, Scenic, Wildlife, Prehistoric</t>
  </si>
  <si>
    <t>Fish, Historic, Recreation, Scenic, Wildlife, Botany, Traditional Cultural Use</t>
  </si>
  <si>
    <t>Fish, Recreation, Scenic, Wildlife, Water Quality, Botany</t>
  </si>
  <si>
    <t>Geologic, Historic, Scenic, Wildlife</t>
  </si>
  <si>
    <t>Fish, Geologic, Recreation, Scenic, Water Quality</t>
  </si>
  <si>
    <t>Cultural, Fish, Geologic, Historic, Recreation, Scenic, Wildlife, Botany, Ecology, Hydrology, Traditional Cultural Use</t>
  </si>
  <si>
    <t>Cultural, Recreation, Scenic, Wildlife, Botany</t>
  </si>
  <si>
    <t>Fish, Scenic, Water Quality</t>
  </si>
  <si>
    <t>Cultural, Fish, Recreation, Scenic, Water Quality</t>
  </si>
  <si>
    <t>Cultural, Fish, Recreation, Scenic, Pre-Historic</t>
  </si>
  <si>
    <t>Fish, Recreation, Scenic, Wildlife, Botany, Water Quality</t>
  </si>
  <si>
    <t>Fish, Recreation, Scenic, Anadromous Fish, Wildlife, Hydrology, and Botany/Ecology</t>
  </si>
  <si>
    <t>Fish, Historic, Recreation, Scenic, Ecology</t>
  </si>
  <si>
    <t>Fish, Scenic, Wildlife</t>
  </si>
  <si>
    <t>Cultural, Fish, Historic, Scenic, Wildlife, Ecology</t>
  </si>
  <si>
    <t>Cultural, Fish, Geologic, Recreation, Scenic, Wildlife, Ecologic, Vegetation, Aquatic</t>
  </si>
  <si>
    <t>Fish, Geologic, Recreation, Scenic, Wildlife, Ecology</t>
  </si>
  <si>
    <t>Cultural, Fish, Geologic, Historic, Recreation, Scenic, Wildlife, Water Quality</t>
  </si>
  <si>
    <t>Cultural, Fish, Geologic, Hydrology</t>
  </si>
  <si>
    <t>Cultural, Fish, Geologic, Recreation, Hydrology</t>
  </si>
  <si>
    <t>Cultural, Fish, Geologic, Recreation, Scenic, Wildlife, Ecologic</t>
  </si>
  <si>
    <t>US_Code_#</t>
  </si>
  <si>
    <t>ID_#</t>
  </si>
  <si>
    <t>Map_Name</t>
  </si>
  <si>
    <t>Agency_Abbr.</t>
  </si>
  <si>
    <t>State_Count</t>
  </si>
  <si>
    <t>Notes_Gen.</t>
  </si>
  <si>
    <t>State(s)_Abbr.</t>
  </si>
  <si>
    <t>Agency_Full</t>
  </si>
  <si>
    <t>2(a)(ii)_Fed_Land</t>
  </si>
  <si>
    <t>P.L._Study</t>
  </si>
  <si>
    <t>Date_Auth.</t>
  </si>
  <si>
    <t>Study_Agency(s)</t>
  </si>
  <si>
    <t>Due_Date</t>
  </si>
  <si>
    <t>Study_Action</t>
  </si>
  <si>
    <t>Action_Date</t>
  </si>
  <si>
    <t>Determ./Recomm.</t>
  </si>
  <si>
    <t>Miles_Studied</t>
  </si>
  <si>
    <t>Miles_Added</t>
  </si>
  <si>
    <t>%_Add_vs_Study</t>
  </si>
  <si>
    <t>P.L._or_Sec._Desig.</t>
  </si>
  <si>
    <t>Study_Status</t>
  </si>
  <si>
    <t>Notes_Study</t>
  </si>
  <si>
    <r>
      <rPr>
        <sz val="11"/>
        <rFont val="Calibri"/>
        <family val="2"/>
      </rPr>
      <t>⁸</t>
    </r>
    <r>
      <rPr>
        <sz val="11"/>
        <rFont val="Calibri"/>
        <family val="2"/>
        <scheme val="minor"/>
      </rPr>
      <t xml:space="preserve"> The Musconetcong was not named specifically for the Delaware River Study in P.L. 102-460.</t>
    </r>
  </si>
  <si>
    <t>FWS_W</t>
  </si>
  <si>
    <t>FWS_S</t>
  </si>
  <si>
    <t>FWS_R</t>
  </si>
  <si>
    <t>FWS_T</t>
  </si>
  <si>
    <t>Fish, Cultural, Geologic, Recreation, Scenic, Wildlife, Biology, Botany, Hydrology</t>
  </si>
  <si>
    <t>Idaho/Oregon/Washington</t>
  </si>
  <si>
    <t>Youghiogheny</t>
  </si>
  <si>
    <t>Fish, Geologic, Recreation, Scenic, Wildlife, Paleontology, Ecologic</t>
  </si>
  <si>
    <t>Fish, Geologic, Historic, Recreation, Scenic, Wildlife, Paleontological, Archaeologic</t>
  </si>
  <si>
    <t>State(s)_Full</t>
  </si>
  <si>
    <t>Date of Data Entry:</t>
  </si>
  <si>
    <r>
      <rPr>
        <b/>
        <sz val="11"/>
        <color theme="1"/>
        <rFont val="Calibri"/>
        <family val="2"/>
        <scheme val="minor"/>
      </rPr>
      <t>CAUTION</t>
    </r>
    <r>
      <rPr>
        <sz val="11"/>
        <color theme="1"/>
        <rFont val="Calibri"/>
        <family val="2"/>
        <scheme val="minor"/>
      </rPr>
      <t xml:space="preserve">: Unhide, print and read the </t>
    </r>
    <r>
      <rPr>
        <i/>
        <sz val="11"/>
        <color theme="1"/>
        <rFont val="Calibri"/>
        <family val="2"/>
        <scheme val="minor"/>
      </rPr>
      <t>Instructions</t>
    </r>
    <r>
      <rPr>
        <sz val="11"/>
        <color theme="1"/>
        <rFont val="Calibri"/>
        <family val="2"/>
        <scheme val="minor"/>
      </rPr>
      <t xml:space="preserve"> tab </t>
    </r>
    <r>
      <rPr>
        <b/>
        <sz val="11"/>
        <color rgb="FFFF0000"/>
        <rFont val="Calibri"/>
        <family val="2"/>
        <scheme val="minor"/>
      </rPr>
      <t>before making any changes</t>
    </r>
    <r>
      <rPr>
        <sz val="11"/>
        <color theme="1"/>
        <rFont val="Calibri"/>
        <family val="2"/>
        <scheme val="minor"/>
      </rPr>
      <t xml:space="preserve"> to this table.</t>
    </r>
  </si>
  <si>
    <t>Cossatot Total</t>
  </si>
  <si>
    <t>North Fork American Total</t>
  </si>
  <si>
    <t>Eel Total</t>
  </si>
  <si>
    <t>Kern Total</t>
  </si>
  <si>
    <t>Kings Total</t>
  </si>
  <si>
    <t>Merced Total</t>
  </si>
  <si>
    <t>Trinity Total</t>
  </si>
  <si>
    <t>Tuolumne Total</t>
  </si>
  <si>
    <t>Klamath Total</t>
  </si>
  <si>
    <t>Cache la Poudre Total</t>
  </si>
  <si>
    <t>Westfield Total</t>
  </si>
  <si>
    <t>St. Croix Total</t>
  </si>
  <si>
    <t>Flathead Total</t>
  </si>
  <si>
    <t>Missouri Total</t>
  </si>
  <si>
    <t>Niobrara Total</t>
  </si>
  <si>
    <t>Lamprey Total</t>
  </si>
  <si>
    <t>Delaware Total</t>
  </si>
  <si>
    <t>Little Miami Total</t>
  </si>
  <si>
    <t>North Fork Crooked Total</t>
  </si>
  <si>
    <t>Deschutes Total</t>
  </si>
  <si>
    <t>Donner und Blitzen Total</t>
  </si>
  <si>
    <t>Elk Total</t>
  </si>
  <si>
    <t>North Umpqua Total</t>
  </si>
  <si>
    <t>Rogue Total</t>
  </si>
  <si>
    <t>Salmon Total</t>
  </si>
  <si>
    <t>Sandy Total</t>
  </si>
  <si>
    <t>White Total</t>
  </si>
  <si>
    <t>Virgin Total</t>
  </si>
  <si>
    <t>White Salmon Total</t>
  </si>
  <si>
    <t>Snake Headwaters Total</t>
  </si>
  <si>
    <t>Agency(s)_Abbr.</t>
  </si>
  <si>
    <t>Tbl_#</t>
  </si>
  <si>
    <t>Smith Total</t>
  </si>
  <si>
    <t>Grande Ronde Total</t>
  </si>
  <si>
    <t>Date_Desig.</t>
  </si>
  <si>
    <t>Agency</t>
  </si>
  <si>
    <t>Tbl_Name</t>
  </si>
  <si>
    <t>Sudbury, Assabet and Concord</t>
  </si>
  <si>
    <t xml:space="preserve">Public Law or </t>
  </si>
  <si>
    <t xml:space="preserve">Administering </t>
  </si>
  <si>
    <t>WSRs by Year</t>
  </si>
  <si>
    <t>Miles By Year</t>
  </si>
  <si>
    <t>FWS</t>
  </si>
  <si>
    <t>BLM/FWS</t>
  </si>
  <si>
    <t>NPS/FWS</t>
  </si>
  <si>
    <t>Partnership WSRs</t>
  </si>
  <si>
    <t>%R</t>
  </si>
  <si>
    <t>5(a) Studies</t>
  </si>
  <si>
    <t>2(a)(ii) WSRs</t>
  </si>
  <si>
    <t>Date Authorized</t>
  </si>
  <si>
    <t>Study Agency(s)</t>
  </si>
  <si>
    <t>Determination or Recommendation</t>
  </si>
  <si>
    <t>Date of Designation</t>
  </si>
  <si>
    <t>Study Status</t>
  </si>
  <si>
    <t>Notes (Study)</t>
  </si>
  <si>
    <t>% Added vs. Studied</t>
  </si>
  <si>
    <t>2(a)(ii) Federal Lands</t>
  </si>
  <si>
    <t>2(a)(ii) Federal Land</t>
  </si>
  <si>
    <t>Totals</t>
  </si>
  <si>
    <t>s</t>
  </si>
  <si>
    <r>
      <t>Agency(s)</t>
    </r>
    <r>
      <rPr>
        <b/>
        <vertAlign val="superscript"/>
        <sz val="11"/>
        <rFont val="Calibri"/>
        <family val="2"/>
        <scheme val="minor"/>
      </rPr>
      <t>1</t>
    </r>
  </si>
  <si>
    <r>
      <t>2(a)(ii)</t>
    </r>
    <r>
      <rPr>
        <b/>
        <vertAlign val="superscript"/>
        <sz val="11"/>
        <rFont val="Calibri"/>
        <family val="2"/>
        <scheme val="minor"/>
      </rPr>
      <t>2</t>
    </r>
  </si>
  <si>
    <r>
      <t>NPS and State-Administered</t>
    </r>
    <r>
      <rPr>
        <vertAlign val="superscript"/>
        <sz val="11"/>
        <rFont val="Calibri"/>
        <family val="2"/>
        <scheme val="minor"/>
      </rPr>
      <t>3</t>
    </r>
  </si>
  <si>
    <r>
      <t>USFS and State-Administered</t>
    </r>
    <r>
      <rPr>
        <vertAlign val="superscript"/>
        <sz val="11"/>
        <rFont val="Calibri"/>
        <family val="2"/>
        <scheme val="minor"/>
      </rPr>
      <t>3</t>
    </r>
  </si>
  <si>
    <r>
      <rPr>
        <vertAlign val="superscript"/>
        <sz val="11"/>
        <rFont val="Calibri"/>
        <family val="2"/>
        <scheme val="minor"/>
      </rPr>
      <t>1</t>
    </r>
    <r>
      <rPr>
        <sz val="11"/>
        <rFont val="Calibri"/>
        <family val="2"/>
        <scheme val="minor"/>
      </rPr>
      <t>While a number of rivers are jointly administered, the miles are apportioned by agency.</t>
    </r>
  </si>
  <si>
    <r>
      <rPr>
        <vertAlign val="superscript"/>
        <sz val="11"/>
        <rFont val="Calibri"/>
        <family val="2"/>
        <scheme val="minor"/>
      </rPr>
      <t>2</t>
    </r>
    <r>
      <rPr>
        <sz val="11"/>
        <rFont val="Calibri"/>
        <family val="2"/>
        <scheme val="minor"/>
      </rPr>
      <t>At least one federal agency owns lands along secretarially designated segments of the Eel, Klamath, Trinity and Wallowa.</t>
    </r>
  </si>
  <si>
    <r>
      <rPr>
        <vertAlign val="superscript"/>
        <sz val="11"/>
        <rFont val="Calibri"/>
        <family val="2"/>
        <scheme val="minor"/>
      </rPr>
      <t>3</t>
    </r>
    <r>
      <rPr>
        <sz val="11"/>
        <rFont val="Calibri"/>
        <family val="2"/>
        <scheme val="minor"/>
      </rPr>
      <t xml:space="preserve">Federal lands along the Cossatot, Smith, and St. Croix are limited to segments designated by Congress. </t>
    </r>
  </si>
  <si>
    <t>BLM / FWS</t>
  </si>
  <si>
    <t>NPS / FWS</t>
  </si>
  <si>
    <t xml:space="preserve">Alabama </t>
  </si>
  <si>
    <t>Study(s)_Only</t>
  </si>
  <si>
    <t>State Count</t>
  </si>
  <si>
    <t>WSRs by State(s)</t>
  </si>
  <si>
    <t>SYSTEM TOTALS</t>
  </si>
  <si>
    <t>Sipsey Fork  of West Fork</t>
  </si>
  <si>
    <t>North Fork  Koyukuk</t>
  </si>
  <si>
    <t>General</t>
  </si>
  <si>
    <t xml:space="preserve">1. </t>
  </si>
  <si>
    <t xml:space="preserve">2. </t>
  </si>
  <si>
    <t xml:space="preserve">3. </t>
  </si>
  <si>
    <t xml:space="preserve">4. </t>
  </si>
  <si>
    <t>Overview</t>
  </si>
  <si>
    <t>The table utilizes "power queries" to generate data summaries on individual tabs. All power queries auto-refresh when the file is opened.</t>
  </si>
  <si>
    <t>It is organized alphabetically first by state(s); then by river.</t>
  </si>
  <si>
    <t>A state may be listed multiple times if a given river crosses state boundaries (e.g., the Escatawpa River in Alabama/Mississippi).</t>
  </si>
  <si>
    <t xml:space="preserve">5. </t>
  </si>
  <si>
    <t>A separate row is assigned/created for each state, group of states, designated river, subsequent designation, 5(a) study and state total.</t>
  </si>
  <si>
    <t xml:space="preserve">6. </t>
  </si>
  <si>
    <t xml:space="preserve">7. </t>
  </si>
  <si>
    <t>Editing Existing Data</t>
  </si>
  <si>
    <t xml:space="preserve">Existing data should only be edited if errors are identified that need correction. </t>
  </si>
  <si>
    <t>Adding New Data</t>
  </si>
  <si>
    <t>New data typically is added by inserting one (or more) row(s) in the desired location(s).</t>
  </si>
  <si>
    <t>Populate cells in the new row(s) with the appropriate function or data (text or values).</t>
  </si>
  <si>
    <t xml:space="preserve">If a new state(s) is added, add gray fill to the row with the state mileage total. </t>
  </si>
  <si>
    <t>Finalizing Changes</t>
  </si>
  <si>
    <t xml:space="preserve">Refresh each power query. Confirm that the associated tables, charts and graphs accurately contain/represent the data changes. </t>
  </si>
  <si>
    <t>Adjust print areas as necessary and confirm that print previews contain the desired information and formatting.</t>
  </si>
  <si>
    <t>North Fork of Middle Fork Willamette</t>
  </si>
  <si>
    <t>Image</t>
  </si>
  <si>
    <t>Cells</t>
  </si>
  <si>
    <t>WSRs by Agency(s)</t>
  </si>
  <si>
    <t>See endnotes 1, 2, 3. State administered segment designated in 1994.</t>
  </si>
  <si>
    <t>See endnote 1, 3. State administered segment designated in 1976.</t>
  </si>
  <si>
    <r>
      <t xml:space="preserve">Instructions </t>
    </r>
    <r>
      <rPr>
        <sz val="11"/>
        <color theme="1"/>
        <rFont val="Calibri"/>
        <family val="2"/>
        <scheme val="minor"/>
      </rPr>
      <t>(Printable)</t>
    </r>
  </si>
  <si>
    <r>
      <t>DO NOT</t>
    </r>
    <r>
      <rPr>
        <sz val="10"/>
        <rFont val="Calibri"/>
        <family val="2"/>
        <scheme val="minor"/>
      </rPr>
      <t xml:space="preserve"> make any changes before reading these instructions, in their entirety.</t>
    </r>
  </si>
  <si>
    <r>
      <t>MAKE A COPY</t>
    </r>
    <r>
      <rPr>
        <sz val="10"/>
        <rFont val="Calibri"/>
        <family val="2"/>
        <scheme val="minor"/>
      </rPr>
      <t xml:space="preserve"> of the spreadsheet before making any changes; save it in a safe place.</t>
    </r>
  </si>
  <si>
    <r>
      <t>Many cells in the master table contain "unprotected" formulas.</t>
    </r>
    <r>
      <rPr>
        <sz val="10"/>
        <rFont val="Calibri"/>
        <family val="2"/>
        <scheme val="minor"/>
      </rPr>
      <t xml:space="preserve"> </t>
    </r>
    <r>
      <rPr>
        <b/>
        <i/>
        <u/>
        <sz val="10"/>
        <rFont val="Calibri"/>
        <family val="2"/>
        <scheme val="minor"/>
      </rPr>
      <t>USE CARE</t>
    </r>
    <r>
      <rPr>
        <sz val="10"/>
        <rFont val="Calibri"/>
        <family val="2"/>
        <scheme val="minor"/>
      </rPr>
      <t xml:space="preserve"> </t>
    </r>
    <r>
      <rPr>
        <sz val="10"/>
        <color theme="1"/>
        <rFont val="Calibri"/>
        <family val="2"/>
        <scheme val="minor"/>
      </rPr>
      <t>when editing/entering data to avoid overwriting hidden formulas.</t>
    </r>
  </si>
  <si>
    <r>
      <t xml:space="preserve">If it is necessary to copy/paste data, do so </t>
    </r>
    <r>
      <rPr>
        <b/>
        <i/>
        <u/>
        <sz val="10"/>
        <color theme="1"/>
        <rFont val="Calibri"/>
        <family val="2"/>
        <scheme val="minor"/>
      </rPr>
      <t>ONLY</t>
    </r>
    <r>
      <rPr>
        <sz val="10"/>
        <color theme="1"/>
        <rFont val="Calibri"/>
        <family val="2"/>
        <scheme val="minor"/>
      </rPr>
      <t xml:space="preserve"> using the paste function (</t>
    </r>
    <r>
      <rPr>
        <i/>
        <sz val="10"/>
        <color theme="1"/>
        <rFont val="Calibri"/>
        <family val="2"/>
        <scheme val="minor"/>
      </rPr>
      <t>fx</t>
    </r>
    <r>
      <rPr>
        <sz val="10"/>
        <color theme="1"/>
        <rFont val="Calibri"/>
        <family val="2"/>
        <scheme val="minor"/>
      </rPr>
      <t>) button in Paste Options.</t>
    </r>
  </si>
  <si>
    <r>
      <t xml:space="preserve">Select the appropriate cell(s); enter the correct data. </t>
    </r>
    <r>
      <rPr>
        <b/>
        <i/>
        <u/>
        <sz val="10"/>
        <color theme="1"/>
        <rFont val="Calibri"/>
        <family val="2"/>
        <scheme val="minor"/>
      </rPr>
      <t>TAKE CARE</t>
    </r>
    <r>
      <rPr>
        <sz val="10"/>
        <color theme="1"/>
        <rFont val="Calibri"/>
        <family val="2"/>
        <scheme val="minor"/>
      </rPr>
      <t xml:space="preserve"> not to overwrite hidden formulas.</t>
    </r>
  </si>
  <si>
    <r>
      <t xml:space="preserve">If the state/state-group </t>
    </r>
    <r>
      <rPr>
        <u/>
        <sz val="10"/>
        <color theme="1"/>
        <rFont val="Calibri"/>
        <family val="2"/>
        <scheme val="minor"/>
      </rPr>
      <t>doesn't exist</t>
    </r>
    <r>
      <rPr>
        <sz val="10"/>
        <color theme="1"/>
        <rFont val="Calibri"/>
        <family val="2"/>
        <scheme val="minor"/>
      </rPr>
      <t>, insert alphabetically a new row for each: 1) state/state-group, 2) river or study, and 3) state totals.</t>
    </r>
  </si>
  <si>
    <r>
      <t xml:space="preserve">Verify that </t>
    </r>
    <r>
      <rPr>
        <b/>
        <i/>
        <u/>
        <sz val="10"/>
        <color theme="1"/>
        <rFont val="Calibri"/>
        <family val="2"/>
        <scheme val="minor"/>
      </rPr>
      <t>ALL</t>
    </r>
    <r>
      <rPr>
        <sz val="10"/>
        <color theme="1"/>
        <rFont val="Calibri"/>
        <family val="2"/>
        <scheme val="minor"/>
      </rPr>
      <t xml:space="preserve"> master table cells containing totals/subtotals reflect the data changes/additions, are accurate and calculate correctly.</t>
    </r>
  </si>
  <si>
    <r>
      <rPr>
        <vertAlign val="superscript"/>
        <sz val="10"/>
        <color theme="1"/>
        <rFont val="Calibri"/>
        <family val="2"/>
        <scheme val="minor"/>
      </rPr>
      <t>1</t>
    </r>
    <r>
      <rPr>
        <sz val="10"/>
        <color theme="1"/>
        <rFont val="Calibri"/>
        <family val="2"/>
        <scheme val="minor"/>
      </rPr>
      <t>Catrostrophic errors will result. Links between power queries and source data will break, requiring labor-intensive query reconstruction.</t>
    </r>
  </si>
  <si>
    <r>
      <t>If the column contains formulas, copy/paste from a vertically adjacent cell using the paste function (</t>
    </r>
    <r>
      <rPr>
        <i/>
        <sz val="10"/>
        <color theme="1"/>
        <rFont val="Calibri"/>
        <family val="2"/>
        <scheme val="minor"/>
      </rPr>
      <t>fx</t>
    </r>
    <r>
      <rPr>
        <sz val="10"/>
        <color theme="1"/>
        <rFont val="Calibri"/>
        <family val="2"/>
        <scheme val="minor"/>
      </rPr>
      <t>) button in Paste Options.</t>
    </r>
  </si>
  <si>
    <r>
      <t>After a new river, river segment, or state is added and the queries are refreshed, the resulting tables may need to be edited manually.</t>
    </r>
    <r>
      <rPr>
        <vertAlign val="superscript"/>
        <sz val="10"/>
        <color theme="1"/>
        <rFont val="Calibri"/>
        <family val="2"/>
        <scheme val="minor"/>
      </rPr>
      <t>2</t>
    </r>
  </si>
  <si>
    <r>
      <t xml:space="preserve">2 </t>
    </r>
    <r>
      <rPr>
        <sz val="10"/>
        <color theme="1"/>
        <rFont val="Calibri"/>
        <family val="2"/>
        <scheme val="minor"/>
      </rPr>
      <t xml:space="preserve">Additional, unnecessary rows of information are added to the queries after adding new data. To remove these extra rows, click on the query editor, select the individual query you want to edit, and sort the rows in a way that isolates the extra rows on either the top or the bottom of the list so that they can easily be deleted. After deleting the extra rows, refresh the queries. You may have to manually edit the table formatting, including borders and fill, after refreshing the query. </t>
    </r>
  </si>
  <si>
    <r>
      <rPr>
        <b/>
        <i/>
        <sz val="10"/>
        <color rgb="FFFF0000"/>
        <rFont val="Calibri"/>
        <family val="2"/>
        <scheme val="minor"/>
      </rPr>
      <t>IMPORTANT:</t>
    </r>
    <r>
      <rPr>
        <sz val="10"/>
        <color theme="1"/>
        <rFont val="Calibri"/>
        <family val="2"/>
        <scheme val="minor"/>
      </rPr>
      <t xml:space="preserve"> The master table in the "Data" tab contains all of the data used to auto-populate other tabs in this spreadsheet. </t>
    </r>
  </si>
  <si>
    <r>
      <t xml:space="preserve">NEVER, EVER, </t>
    </r>
    <r>
      <rPr>
        <b/>
        <i/>
        <u/>
        <sz val="10"/>
        <rFont val="Calibri"/>
        <family val="2"/>
        <scheme val="minor"/>
      </rPr>
      <t>EVER</t>
    </r>
    <r>
      <rPr>
        <sz val="10"/>
        <rFont val="Calibri"/>
        <family val="2"/>
        <scheme val="minor"/>
      </rPr>
      <t xml:space="preserve"> rename (or otherwise edit) any cell in the header row of the master data table, </t>
    </r>
    <r>
      <rPr>
        <b/>
        <i/>
        <u/>
        <sz val="10"/>
        <rFont val="Calibri"/>
        <family val="2"/>
        <scheme val="minor"/>
      </rPr>
      <t>OR</t>
    </r>
    <r>
      <rPr>
        <sz val="10"/>
        <rFont val="Calibri"/>
        <family val="2"/>
        <scheme val="minor"/>
      </rPr>
      <t xml:space="preserve"> delete any of its columns.</t>
    </r>
    <r>
      <rPr>
        <vertAlign val="superscript"/>
        <sz val="10"/>
        <rFont val="Calibri"/>
        <family val="2"/>
        <scheme val="minor"/>
      </rPr>
      <t>1</t>
    </r>
  </si>
  <si>
    <r>
      <t xml:space="preserve">The master data table contains data for </t>
    </r>
    <r>
      <rPr>
        <b/>
        <i/>
        <u/>
        <sz val="10"/>
        <rFont val="Calibri"/>
        <family val="2"/>
        <scheme val="minor"/>
      </rPr>
      <t>ALL</t>
    </r>
    <r>
      <rPr>
        <sz val="10"/>
        <rFont val="Calibri"/>
        <family val="2"/>
        <scheme val="minor"/>
      </rPr>
      <t xml:space="preserve"> designated wild and scenic rivers, </t>
    </r>
    <r>
      <rPr>
        <b/>
        <i/>
        <u/>
        <sz val="10"/>
        <rFont val="Calibri"/>
        <family val="2"/>
        <scheme val="minor"/>
      </rPr>
      <t>PLUS</t>
    </r>
    <r>
      <rPr>
        <sz val="10"/>
        <rFont val="Calibri"/>
        <family val="2"/>
        <scheme val="minor"/>
      </rPr>
      <t xml:space="preserve"> all rivers authorized for study under Section 5(a).</t>
    </r>
  </si>
  <si>
    <r>
      <t xml:space="preserve">If the state/state-group </t>
    </r>
    <r>
      <rPr>
        <u/>
        <sz val="10"/>
        <color theme="1"/>
        <rFont val="Calibri"/>
        <family val="2"/>
        <scheme val="minor"/>
      </rPr>
      <t>already exists</t>
    </r>
    <r>
      <rPr>
        <sz val="10"/>
        <color theme="1"/>
        <rFont val="Calibri"/>
        <family val="2"/>
        <scheme val="minor"/>
      </rPr>
      <t>, insert alphabetically a new row for each new river, subsequent designation, or 5(a) study.</t>
    </r>
  </si>
  <si>
    <t>Enter the date of data entry in the yellow cells at the top of the master data table.</t>
  </si>
  <si>
    <r>
      <t>HIDE INSTRUCTIONS AND DATA TABS:</t>
    </r>
    <r>
      <rPr>
        <sz val="10"/>
        <rFont val="Calibri"/>
        <family val="2"/>
        <scheme val="minor"/>
      </rPr>
      <t xml:space="preserve"> Right click on the Instructions and Data tabs at the bottom of the worksheet; select </t>
    </r>
    <r>
      <rPr>
        <u/>
        <sz val="10"/>
        <rFont val="Calibri"/>
        <family val="2"/>
        <scheme val="minor"/>
      </rPr>
      <t>H</t>
    </r>
    <r>
      <rPr>
        <sz val="10"/>
        <rFont val="Calibri"/>
        <family val="2"/>
        <scheme val="minor"/>
      </rPr>
      <t>ide.</t>
    </r>
  </si>
  <si>
    <t>Other</t>
  </si>
  <si>
    <t>The Westfield is a 2(a)(ii) river that is often grouped with NPS Partnership Rivers because of congressional appropriations.</t>
  </si>
  <si>
    <t xml:space="preserve">Designated </t>
  </si>
  <si>
    <t xml:space="preserve">Current Studies </t>
  </si>
  <si>
    <t>Federal Register</t>
  </si>
  <si>
    <t>Public Law or Federal Register</t>
  </si>
  <si>
    <t>FR Vol. 59, No. 22</t>
  </si>
  <si>
    <t>FR Vol. 46, No. 15</t>
  </si>
  <si>
    <t>FR Vol. 59, No. 201</t>
  </si>
  <si>
    <t>FR Vol. 50, No. 100</t>
  </si>
  <si>
    <t>FR Vol. 54, No. 158</t>
  </si>
  <si>
    <t>FR Vol. 35, No. 138</t>
  </si>
  <si>
    <t>FR Vol. 58, No. 219</t>
  </si>
  <si>
    <t>FR Vol. 69, No. 209</t>
  </si>
  <si>
    <t>FR Vol. 41, No. 124</t>
  </si>
  <si>
    <t>FR Vol. 63, No. 193</t>
  </si>
  <si>
    <t>FR Vol. 41, No. 76</t>
  </si>
  <si>
    <t>FR Vol. 59, No. 66</t>
  </si>
  <si>
    <t>FR Vol. 41, No. 40</t>
  </si>
  <si>
    <t>FR Vol. 39, No. 22</t>
  </si>
  <si>
    <t>FR Vol. 46, No. 7</t>
  </si>
  <si>
    <t>FR Vol. 61, No. 157</t>
  </si>
  <si>
    <t>TOTAL</t>
  </si>
  <si>
    <t>Mileage and Number of 2(a)(ii) Rivers</t>
  </si>
  <si>
    <t>Designated Miles and Number of Rivers Per State</t>
  </si>
  <si>
    <t xml:space="preserve">Wild </t>
  </si>
  <si>
    <t>Designated Miles and Number of Rivers Per Agency</t>
  </si>
  <si>
    <t>* While a number of rivers are jointly administered, the miles are apportioned by agency.</t>
  </si>
  <si>
    <t>Agency(s)*</t>
  </si>
  <si>
    <t>NPS and State-Administered</t>
  </si>
  <si>
    <t>USFS and State-Administered</t>
  </si>
  <si>
    <t xml:space="preserve">Main stem of the Alagnak and major tributary Nonvianuk within Katmai NPP designated under 16 USC 1274(a)(25); segments outside Katmai NPP designated as 16 USC 1274(a)(44). </t>
  </si>
  <si>
    <t xml:space="preserve"> See endnote 1, 3. Previous designations dated 19-Jan-1981 by the Secretary of the Interior superseded 16-Nov-1990 by P.L. 101-612. Segments designated: Smith 16 USC 1274(111), Middle Fork (112), North Fork (113), Siskiyou Fork (114),South Fork (115).</t>
  </si>
  <si>
    <t>27 miles of the North Fork designated under 16 USC 1274(64)(A); 124 miles of the South Fork designated under 16 USC 1274(64)(B).</t>
  </si>
  <si>
    <t>Segments of the Middle designated scenic under 16 USC 1274(146); segments of the Middle designated recreational under 16 USC 1274(147); segments of the Upper designated under 16 USC 1274(148).</t>
  </si>
  <si>
    <t>Segments of the Lower designated under 16 USC 1274(149); segments of the Upper designated under 16 USC 1274(150).</t>
  </si>
  <si>
    <t>Segments of the Lower designated under 16 USC 1274(151); segments of the Upper designated under 16 USC 1274(152).</t>
  </si>
  <si>
    <t>Segment designated under 16 USC 1274(153).</t>
  </si>
  <si>
    <t xml:space="preserve">Segments of the Rio Mameyes designated under 16 USC 1274(166)(A); segments of the Rio de la Mina designated under 16 USC 1274(166)(B); segments of the Rio Icacos designated under 16 USC 1274(166)(C). </t>
  </si>
  <si>
    <t xml:space="preserve">Segments of the Rio Mameyes designated under 16 USC 1274(166)(A); segments of the Rio de la Mina designated under 16 USC 1274(166)(B); segments of the Rio Icacos designated under 16 USC 1274(166) (C). </t>
  </si>
  <si>
    <t xml:space="preserve">Main stem of the Alagnak and major tributary Nonvianuk within Katmai NPP designated under 16 USC 1274(a)(25); segments outside Katmai NPP (2 miles) designated as 16 USC 1274(a)(44). </t>
  </si>
  <si>
    <r>
      <rPr>
        <b/>
        <i/>
        <sz val="11"/>
        <color rgb="FF000000"/>
        <rFont val="Calibri"/>
        <family val="2"/>
        <scheme val="minor"/>
      </rPr>
      <t>End Note</t>
    </r>
    <r>
      <rPr>
        <sz val="11"/>
        <color rgb="FF000000"/>
        <rFont val="Calibri"/>
        <family val="2"/>
        <scheme val="minor"/>
      </rPr>
      <t xml:space="preserve"> – Mileages in this table are derived from legislative language and/or the most recent figures reported in river plans (or “Comprehensive River Management Plans”). They may differ from mileages obtained by digitizing maps or aerial photographs depicting the river’s location on a fixed date. Rivers are dynamic, with frequent flow-related changes in wetted area and longer-term changes in course. Both these physical changes and variations in the technique used to digitize the river will result in variability between a river’s reported and actual length at any given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</si>
</sst>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409]mmmm\ d\,\ yyyy;@"/>
    <numFmt numFmtId="166" formatCode="0.0"/>
    <numFmt numFmtId="167" formatCode="dd\-mmm\-yyyy"/>
    <numFmt numFmtId="168" formatCode="[$-409]d\-mmm\-yyyy;@"/>
  </numFmts>
  <fonts count="34" x14ac:knownFonts="1">
    <font>
      <sz val="11"/>
      <color theme="1"/>
      <name val="Calibri"/>
      <family val="2"/>
      <scheme val="minor"/>
    </font>
    <font>
      <sz val="12"/>
      <name val="Arial"/>
      <family val="2"/>
    </font>
    <font>
      <sz val="11"/>
      <name val="Calibri"/>
      <family val="2"/>
      <scheme val="minor"/>
    </font>
    <font>
      <sz val="10"/>
      <color rgb="FF000000"/>
      <name val="Times New Roman"/>
      <family val="1"/>
    </font>
    <font>
      <sz val="11"/>
      <color theme="1"/>
      <name val="Calibri"/>
      <family val="2"/>
      <scheme val="minor"/>
    </font>
    <font>
      <sz val="11"/>
      <color theme="1"/>
      <name val="Calibri"/>
      <family val="2"/>
      <scheme val="minor"/>
    </font>
    <font>
      <vertAlign val="superscript"/>
      <sz val="11"/>
      <color theme="1"/>
      <name val="Calibri"/>
      <family val="2"/>
      <scheme val="minor"/>
    </font>
    <font>
      <b/>
      <sz val="11"/>
      <color theme="1"/>
      <name val="Calibri"/>
      <family val="2"/>
      <scheme val="minor"/>
    </font>
    <font>
      <b/>
      <sz val="11"/>
      <name val="Calibri"/>
      <family val="2"/>
      <scheme val="minor"/>
    </font>
    <font>
      <b/>
      <sz val="20"/>
      <color theme="1"/>
      <name val="Calibri"/>
      <family val="2"/>
      <scheme val="minor"/>
    </font>
    <font>
      <sz val="11"/>
      <name val="Calibri"/>
      <family val="2"/>
    </font>
    <font>
      <sz val="11"/>
      <color rgb="FF222222"/>
      <name val="Calibri"/>
      <family val="2"/>
      <scheme val="minor"/>
    </font>
    <font>
      <i/>
      <sz val="11"/>
      <color theme="1"/>
      <name val="Calibri"/>
      <family val="2"/>
      <scheme val="minor"/>
    </font>
    <font>
      <b/>
      <sz val="11"/>
      <color rgb="FFFF0000"/>
      <name val="Calibri"/>
      <family val="2"/>
      <scheme val="minor"/>
    </font>
    <font>
      <b/>
      <sz val="16"/>
      <name val="Calibri"/>
      <family val="2"/>
      <scheme val="minor"/>
    </font>
    <font>
      <b/>
      <vertAlign val="superscript"/>
      <sz val="11"/>
      <name val="Calibri"/>
      <family val="2"/>
      <scheme val="minor"/>
    </font>
    <font>
      <vertAlign val="superscript"/>
      <sz val="11"/>
      <name val="Calibri"/>
      <family val="2"/>
      <scheme val="minor"/>
    </font>
    <font>
      <u/>
      <sz val="10"/>
      <color theme="1"/>
      <name val="Calibri"/>
      <family val="2"/>
      <scheme val="minor"/>
    </font>
    <font>
      <sz val="10"/>
      <color theme="1"/>
      <name val="Calibri"/>
      <family val="2"/>
      <scheme val="minor"/>
    </font>
    <font>
      <b/>
      <i/>
      <sz val="10"/>
      <color rgb="FFFF0000"/>
      <name val="Calibri"/>
      <family val="2"/>
      <scheme val="minor"/>
    </font>
    <font>
      <b/>
      <i/>
      <sz val="10"/>
      <name val="Calibri"/>
      <family val="2"/>
      <scheme val="minor"/>
    </font>
    <font>
      <sz val="10"/>
      <name val="Calibri"/>
      <family val="2"/>
      <scheme val="minor"/>
    </font>
    <font>
      <b/>
      <i/>
      <u/>
      <sz val="10"/>
      <name val="Calibri"/>
      <family val="2"/>
      <scheme val="minor"/>
    </font>
    <font>
      <vertAlign val="superscript"/>
      <sz val="10"/>
      <name val="Calibri"/>
      <family val="2"/>
      <scheme val="minor"/>
    </font>
    <font>
      <b/>
      <i/>
      <u/>
      <sz val="10"/>
      <color theme="1"/>
      <name val="Calibri"/>
      <family val="2"/>
      <scheme val="minor"/>
    </font>
    <font>
      <i/>
      <sz val="10"/>
      <color theme="1"/>
      <name val="Calibri"/>
      <family val="2"/>
      <scheme val="minor"/>
    </font>
    <font>
      <vertAlign val="superscript"/>
      <sz val="10"/>
      <color theme="1"/>
      <name val="Calibri"/>
      <family val="2"/>
      <scheme val="minor"/>
    </font>
    <font>
      <u/>
      <sz val="10"/>
      <name val="Calibri"/>
      <family val="2"/>
      <scheme val="minor"/>
    </font>
    <font>
      <sz val="20"/>
      <color theme="1"/>
      <name val="Calibri"/>
      <family val="2"/>
      <scheme val="minor"/>
    </font>
    <font>
      <sz val="9"/>
      <name val="Calibri"/>
      <family val="2"/>
      <scheme val="minor"/>
    </font>
    <font>
      <sz val="9"/>
      <color theme="1"/>
      <name val="Calibri"/>
      <family val="2"/>
      <scheme val="minor"/>
    </font>
    <font>
      <sz val="11"/>
      <color theme="1"/>
      <name val="Calibri"/>
      <scheme val="minor"/>
    </font>
    <font>
      <sz val="11"/>
      <color rgb="FF000000"/>
      <name val="Calibri"/>
      <family val="2"/>
      <scheme val="minor"/>
    </font>
    <font>
      <b/>
      <i/>
      <sz val="11"/>
      <color rgb="FF000000"/>
      <name val="Calibri"/>
      <family val="2"/>
      <scheme val="minor"/>
    </font>
  </fonts>
  <fills count="15">
    <fill>
      <patternFill patternType="none"/>
    </fill>
    <fill>
      <patternFill patternType="gray125"/>
    </fill>
    <fill>
      <patternFill patternType="solid">
        <fgColor rgb="FFC8E6FA"/>
        <bgColor indexed="64"/>
      </patternFill>
    </fill>
    <fill>
      <patternFill patternType="solid">
        <fgColor rgb="FFB9B49B"/>
        <bgColor indexed="64"/>
      </patternFill>
    </fill>
    <fill>
      <patternFill patternType="solid">
        <fgColor rgb="FFFFFF96"/>
        <bgColor indexed="64"/>
      </patternFill>
    </fill>
    <fill>
      <patternFill patternType="solid">
        <fgColor rgb="FFDCFFBE"/>
        <bgColor indexed="64"/>
      </patternFill>
    </fill>
    <fill>
      <patternFill patternType="solid">
        <fgColor rgb="FFFFC8C8"/>
        <bgColor indexed="64"/>
      </patternFill>
    </fill>
    <fill>
      <patternFill patternType="solid">
        <fgColor rgb="FFE1C8FF"/>
        <bgColor indexed="64"/>
      </patternFill>
    </fill>
    <fill>
      <patternFill patternType="solid">
        <fgColor rgb="FF5BD7C8"/>
        <bgColor indexed="64"/>
      </patternFill>
    </fill>
    <fill>
      <patternFill patternType="solid">
        <fgColor rgb="FF297BFF"/>
        <bgColor indexed="64"/>
      </patternFill>
    </fill>
    <fill>
      <patternFill patternType="solid">
        <fgColor rgb="FF278D3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8FFBE"/>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3" fillId="0" borderId="0"/>
  </cellStyleXfs>
  <cellXfs count="571">
    <xf numFmtId="0" fontId="0" fillId="0" borderId="0" xfId="0"/>
    <xf numFmtId="0" fontId="0" fillId="0" borderId="0" xfId="0" applyAlignment="1">
      <alignment wrapText="1"/>
    </xf>
    <xf numFmtId="0" fontId="2" fillId="0" borderId="0" xfId="1" applyFont="1" applyBorder="1" applyAlignment="1">
      <alignment horizontal="left"/>
    </xf>
    <xf numFmtId="0" fontId="5" fillId="0" borderId="0" xfId="0" applyFont="1"/>
    <xf numFmtId="166" fontId="0" fillId="0" borderId="0" xfId="0" applyNumberFormat="1"/>
    <xf numFmtId="0" fontId="0" fillId="0" borderId="0" xfId="0"/>
    <xf numFmtId="0" fontId="0" fillId="0" borderId="27" xfId="0" applyBorder="1"/>
    <xf numFmtId="0" fontId="7" fillId="0" borderId="7" xfId="0" applyFont="1" applyBorder="1" applyAlignment="1">
      <alignment horizontal="center"/>
    </xf>
    <xf numFmtId="0" fontId="7" fillId="0" borderId="32" xfId="0" applyFont="1" applyBorder="1" applyAlignment="1">
      <alignment horizontal="center"/>
    </xf>
    <xf numFmtId="0" fontId="7" fillId="0" borderId="40"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166" fontId="7" fillId="0" borderId="17" xfId="0" applyNumberFormat="1" applyFont="1" applyBorder="1" applyAlignment="1">
      <alignment horizontal="center"/>
    </xf>
    <xf numFmtId="166" fontId="7" fillId="0" borderId="32" xfId="0" applyNumberFormat="1" applyFont="1" applyBorder="1" applyAlignment="1">
      <alignment horizontal="center"/>
    </xf>
    <xf numFmtId="166" fontId="7" fillId="0" borderId="18" xfId="0" applyNumberFormat="1" applyFont="1" applyBorder="1" applyAlignment="1">
      <alignment horizontal="center"/>
    </xf>
    <xf numFmtId="0" fontId="9" fillId="0" borderId="0" xfId="0" applyFont="1"/>
    <xf numFmtId="0" fontId="4" fillId="0" borderId="0" xfId="0" applyFont="1"/>
    <xf numFmtId="166" fontId="4" fillId="0" borderId="0" xfId="0" applyNumberFormat="1" applyFont="1"/>
    <xf numFmtId="168" fontId="4" fillId="0" borderId="0" xfId="0" applyNumberFormat="1" applyFont="1"/>
    <xf numFmtId="166" fontId="4" fillId="0" borderId="0" xfId="0" applyNumberFormat="1" applyFont="1" applyAlignment="1"/>
    <xf numFmtId="0" fontId="4" fillId="0" borderId="0" xfId="0" applyFont="1" applyAlignment="1"/>
    <xf numFmtId="0" fontId="4" fillId="0" borderId="0" xfId="0" applyFont="1" applyAlignment="1">
      <alignment horizontal="right"/>
    </xf>
    <xf numFmtId="0" fontId="4" fillId="0" borderId="0" xfId="0" applyNumberFormat="1" applyFont="1" applyAlignment="1"/>
    <xf numFmtId="1" fontId="4" fillId="0" borderId="0" xfId="0" applyNumberFormat="1" applyFont="1"/>
    <xf numFmtId="0" fontId="0" fillId="0" borderId="0" xfId="0" applyFont="1"/>
    <xf numFmtId="164" fontId="2" fillId="0" borderId="0" xfId="1" applyNumberFormat="1" applyFont="1" applyFill="1" applyBorder="1"/>
    <xf numFmtId="0" fontId="0" fillId="0" borderId="0" xfId="1" applyFont="1" applyBorder="1" applyAlignment="1">
      <alignment horizontal="left" vertical="top"/>
    </xf>
    <xf numFmtId="164" fontId="2" fillId="0" borderId="0" xfId="1" applyNumberFormat="1" applyFont="1" applyFill="1" applyBorder="1" applyAlignment="1"/>
    <xf numFmtId="0" fontId="0" fillId="0" borderId="0" xfId="0" applyNumberFormat="1"/>
    <xf numFmtId="0" fontId="4" fillId="0" borderId="0" xfId="0" applyNumberFormat="1" applyFont="1"/>
    <xf numFmtId="168" fontId="0" fillId="0" borderId="0" xfId="0" applyNumberFormat="1"/>
    <xf numFmtId="0" fontId="0" fillId="0" borderId="1" xfId="0" applyBorder="1"/>
    <xf numFmtId="168" fontId="0" fillId="0" borderId="1" xfId="0" applyNumberFormat="1" applyBorder="1"/>
    <xf numFmtId="166" fontId="0" fillId="0" borderId="1" xfId="0" applyNumberFormat="1" applyBorder="1"/>
    <xf numFmtId="0" fontId="0" fillId="0" borderId="3" xfId="0" applyBorder="1"/>
    <xf numFmtId="0" fontId="0" fillId="0" borderId="4" xfId="0" applyBorder="1"/>
    <xf numFmtId="168" fontId="0" fillId="0" borderId="3" xfId="0" applyNumberFormat="1" applyBorder="1"/>
    <xf numFmtId="168" fontId="0" fillId="0" borderId="27" xfId="0" applyNumberFormat="1" applyBorder="1"/>
    <xf numFmtId="168" fontId="0" fillId="0" borderId="4" xfId="0" applyNumberFormat="1" applyBorder="1"/>
    <xf numFmtId="166" fontId="0" fillId="0" borderId="4" xfId="0" applyNumberFormat="1" applyBorder="1"/>
    <xf numFmtId="0" fontId="7" fillId="0" borderId="0" xfId="0" applyFont="1" applyBorder="1" applyAlignment="1">
      <alignment horizontal="center"/>
    </xf>
    <xf numFmtId="168" fontId="7" fillId="0" borderId="0" xfId="0" applyNumberFormat="1" applyFont="1" applyBorder="1" applyAlignment="1">
      <alignment horizontal="center"/>
    </xf>
    <xf numFmtId="166" fontId="7" fillId="0" borderId="0" xfId="0" applyNumberFormat="1" applyFont="1" applyBorder="1" applyAlignment="1">
      <alignment horizontal="center"/>
    </xf>
    <xf numFmtId="0" fontId="7" fillId="0" borderId="0" xfId="0" applyFont="1" applyAlignment="1">
      <alignment horizontal="center"/>
    </xf>
    <xf numFmtId="0" fontId="12" fillId="0" borderId="4" xfId="0" applyFont="1" applyBorder="1"/>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7" xfId="0" applyNumberFormat="1" applyBorder="1" applyAlignment="1">
      <alignment horizontal="center"/>
    </xf>
    <xf numFmtId="166" fontId="0" fillId="0" borderId="4" xfId="0" applyNumberFormat="1" applyBorder="1" applyAlignment="1">
      <alignment horizontal="center"/>
    </xf>
    <xf numFmtId="166" fontId="7" fillId="0" borderId="1" xfId="0" applyNumberFormat="1" applyFont="1" applyBorder="1" applyAlignment="1">
      <alignment horizontal="center"/>
    </xf>
    <xf numFmtId="0" fontId="12" fillId="0" borderId="6" xfId="0" applyFont="1" applyBorder="1"/>
    <xf numFmtId="0" fontId="0" fillId="0" borderId="6" xfId="0" applyBorder="1"/>
    <xf numFmtId="168" fontId="0" fillId="0" borderId="6" xfId="0" applyNumberFormat="1" applyBorder="1"/>
    <xf numFmtId="0" fontId="0" fillId="0" borderId="20" xfId="0" applyBorder="1"/>
    <xf numFmtId="0" fontId="7" fillId="0" borderId="16" xfId="0" applyFont="1" applyBorder="1"/>
    <xf numFmtId="168" fontId="7" fillId="0" borderId="16" xfId="0" applyNumberFormat="1" applyFont="1" applyBorder="1"/>
    <xf numFmtId="166" fontId="7" fillId="0" borderId="16" xfId="0" applyNumberFormat="1" applyFont="1" applyBorder="1"/>
    <xf numFmtId="0" fontId="0" fillId="0" borderId="19"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7" fillId="0" borderId="7" xfId="0" applyFont="1" applyBorder="1"/>
    <xf numFmtId="0" fontId="7" fillId="0" borderId="8" xfId="0" applyFont="1" applyBorder="1"/>
    <xf numFmtId="0" fontId="7" fillId="0" borderId="32" xfId="0" applyFont="1" applyBorder="1"/>
    <xf numFmtId="166" fontId="0" fillId="0" borderId="25" xfId="0" applyNumberFormat="1" applyBorder="1"/>
    <xf numFmtId="166" fontId="0" fillId="0" borderId="36" xfId="0" applyNumberFormat="1" applyBorder="1"/>
    <xf numFmtId="166" fontId="0" fillId="0" borderId="23" xfId="0" applyNumberFormat="1" applyBorder="1"/>
    <xf numFmtId="166" fontId="0" fillId="0" borderId="26" xfId="0" applyNumberFormat="1" applyBorder="1"/>
    <xf numFmtId="0" fontId="0" fillId="0" borderId="43" xfId="0" applyBorder="1"/>
    <xf numFmtId="0" fontId="0" fillId="0" borderId="46" xfId="0" applyBorder="1"/>
    <xf numFmtId="0" fontId="0" fillId="0" borderId="47" xfId="0" applyBorder="1"/>
    <xf numFmtId="0" fontId="0" fillId="0" borderId="41" xfId="0" applyBorder="1"/>
    <xf numFmtId="0" fontId="0" fillId="0" borderId="45" xfId="0" applyBorder="1"/>
    <xf numFmtId="0" fontId="0" fillId="0" borderId="44" xfId="0" applyBorder="1"/>
    <xf numFmtId="166" fontId="7" fillId="0" borderId="48" xfId="0" applyNumberFormat="1" applyFont="1" applyBorder="1" applyAlignment="1">
      <alignment horizontal="center"/>
    </xf>
    <xf numFmtId="166" fontId="0" fillId="0" borderId="10" xfId="0" applyNumberFormat="1" applyBorder="1"/>
    <xf numFmtId="166" fontId="0" fillId="0" borderId="11" xfId="0" applyNumberFormat="1" applyBorder="1"/>
    <xf numFmtId="166" fontId="0" fillId="0" borderId="49" xfId="0" applyNumberFormat="1" applyBorder="1"/>
    <xf numFmtId="166" fontId="0" fillId="0" borderId="35" xfId="0" applyNumberFormat="1" applyBorder="1"/>
    <xf numFmtId="166" fontId="0" fillId="0" borderId="22" xfId="0" applyNumberFormat="1" applyBorder="1"/>
    <xf numFmtId="166" fontId="0" fillId="0" borderId="24" xfId="0" applyNumberFormat="1" applyBorder="1"/>
    <xf numFmtId="164" fontId="8" fillId="0" borderId="40" xfId="1" applyNumberFormat="1" applyFont="1" applyBorder="1" applyAlignment="1">
      <alignment horizontal="center"/>
    </xf>
    <xf numFmtId="0" fontId="0" fillId="0" borderId="21" xfId="0" applyBorder="1" applyAlignment="1">
      <alignment wrapText="1"/>
    </xf>
    <xf numFmtId="0" fontId="0" fillId="0" borderId="23" xfId="0" applyBorder="1" applyAlignment="1">
      <alignment wrapText="1"/>
    </xf>
    <xf numFmtId="0" fontId="0" fillId="0" borderId="26" xfId="0" applyBorder="1" applyAlignment="1">
      <alignment wrapText="1"/>
    </xf>
    <xf numFmtId="22" fontId="0" fillId="0" borderId="0" xfId="0" applyNumberFormat="1"/>
    <xf numFmtId="167" fontId="0" fillId="0" borderId="0" xfId="0" applyNumberFormat="1"/>
    <xf numFmtId="167" fontId="7" fillId="0" borderId="0" xfId="0" applyNumberFormat="1" applyFont="1"/>
    <xf numFmtId="167" fontId="0" fillId="0" borderId="20" xfId="0" applyNumberFormat="1" applyBorder="1"/>
    <xf numFmtId="167" fontId="0" fillId="0" borderId="1" xfId="0" applyNumberFormat="1" applyBorder="1"/>
    <xf numFmtId="167" fontId="0" fillId="0" borderId="25" xfId="0" applyNumberFormat="1" applyBorder="1"/>
    <xf numFmtId="166" fontId="0" fillId="0" borderId="20" xfId="0" applyNumberFormat="1" applyBorder="1"/>
    <xf numFmtId="0" fontId="7" fillId="0" borderId="19" xfId="0" applyFont="1" applyBorder="1" applyAlignment="1">
      <alignment horizontal="center"/>
    </xf>
    <xf numFmtId="0" fontId="7" fillId="0" borderId="20" xfId="0" applyFont="1" applyBorder="1" applyAlignment="1">
      <alignment horizontal="center"/>
    </xf>
    <xf numFmtId="0" fontId="0" fillId="0" borderId="33" xfId="0" applyBorder="1"/>
    <xf numFmtId="0" fontId="0" fillId="0" borderId="34" xfId="0" applyBorder="1" applyAlignment="1">
      <alignment wrapText="1"/>
    </xf>
    <xf numFmtId="0" fontId="7" fillId="0" borderId="51" xfId="0" applyFont="1" applyBorder="1" applyAlignment="1">
      <alignment horizontal="center"/>
    </xf>
    <xf numFmtId="0" fontId="0" fillId="0" borderId="13" xfId="0" applyBorder="1"/>
    <xf numFmtId="0" fontId="0" fillId="0" borderId="52" xfId="0" applyBorder="1"/>
    <xf numFmtId="0" fontId="0" fillId="0" borderId="11" xfId="0" applyBorder="1"/>
    <xf numFmtId="0" fontId="0" fillId="0" borderId="34" xfId="0" applyBorder="1"/>
    <xf numFmtId="0" fontId="0" fillId="0" borderId="11" xfId="0" applyBorder="1" applyAlignment="1">
      <alignment wrapText="1"/>
    </xf>
    <xf numFmtId="0" fontId="0" fillId="0" borderId="55" xfId="0" applyBorder="1" applyAlignment="1">
      <alignment wrapText="1"/>
    </xf>
    <xf numFmtId="0" fontId="7" fillId="0" borderId="9" xfId="0" applyFont="1" applyFill="1" applyBorder="1"/>
    <xf numFmtId="0" fontId="7" fillId="0" borderId="17" xfId="0" applyFont="1" applyBorder="1"/>
    <xf numFmtId="0" fontId="7" fillId="0" borderId="18" xfId="0" applyFont="1" applyBorder="1"/>
    <xf numFmtId="0" fontId="7" fillId="0" borderId="48" xfId="0" applyFont="1" applyBorder="1" applyAlignment="1">
      <alignment wrapText="1"/>
    </xf>
    <xf numFmtId="0" fontId="7" fillId="0" borderId="18" xfId="0" applyFont="1" applyBorder="1" applyAlignment="1">
      <alignment wrapText="1"/>
    </xf>
    <xf numFmtId="0" fontId="7" fillId="0" borderId="0" xfId="0" applyFont="1"/>
    <xf numFmtId="0" fontId="7" fillId="0" borderId="53" xfId="0" applyFont="1" applyBorder="1"/>
    <xf numFmtId="0" fontId="0" fillId="0" borderId="51" xfId="0" applyBorder="1"/>
    <xf numFmtId="0" fontId="7" fillId="0" borderId="48" xfId="0" applyFont="1" applyBorder="1"/>
    <xf numFmtId="0" fontId="0" fillId="0" borderId="54" xfId="0" applyBorder="1"/>
    <xf numFmtId="164" fontId="8" fillId="0" borderId="0" xfId="1" applyNumberFormat="1" applyFont="1" applyFill="1" applyBorder="1" applyAlignment="1">
      <alignment horizontal="center" vertical="center"/>
    </xf>
    <xf numFmtId="164" fontId="14" fillId="0" borderId="0" xfId="1" applyNumberFormat="1" applyFont="1" applyBorder="1" applyAlignment="1">
      <alignment horizontal="center"/>
    </xf>
    <xf numFmtId="164" fontId="8" fillId="0" borderId="1" xfId="1" applyNumberFormat="1" applyFont="1" applyFill="1" applyBorder="1" applyAlignment="1">
      <alignment horizontal="center"/>
    </xf>
    <xf numFmtId="164" fontId="2" fillId="2" borderId="1" xfId="1" applyNumberFormat="1" applyFont="1" applyFill="1" applyBorder="1" applyAlignment="1"/>
    <xf numFmtId="3" fontId="2" fillId="2" borderId="1" xfId="1" applyNumberFormat="1" applyFont="1" applyFill="1" applyBorder="1"/>
    <xf numFmtId="164" fontId="2" fillId="3" borderId="1" xfId="1" applyNumberFormat="1" applyFont="1" applyFill="1" applyBorder="1" applyAlignment="1"/>
    <xf numFmtId="3" fontId="2" fillId="3" borderId="1" xfId="1" applyNumberFormat="1" applyFont="1" applyFill="1" applyBorder="1"/>
    <xf numFmtId="164" fontId="2" fillId="4" borderId="1" xfId="1" applyNumberFormat="1" applyFont="1" applyFill="1" applyBorder="1" applyAlignment="1"/>
    <xf numFmtId="3" fontId="2" fillId="4" borderId="1" xfId="1" applyNumberFormat="1" applyFont="1" applyFill="1" applyBorder="1"/>
    <xf numFmtId="164" fontId="2" fillId="5" borderId="1" xfId="1" applyNumberFormat="1" applyFont="1" applyFill="1" applyBorder="1" applyAlignment="1"/>
    <xf numFmtId="3" fontId="2" fillId="5" borderId="1" xfId="1" applyNumberFormat="1" applyFont="1" applyFill="1" applyBorder="1"/>
    <xf numFmtId="164" fontId="2" fillId="6" borderId="1" xfId="1" applyNumberFormat="1" applyFont="1" applyFill="1" applyBorder="1" applyAlignment="1"/>
    <xf numFmtId="3" fontId="2" fillId="6" borderId="1" xfId="1" applyNumberFormat="1" applyFont="1" applyFill="1" applyBorder="1"/>
    <xf numFmtId="164" fontId="2" fillId="7" borderId="1" xfId="1" applyNumberFormat="1" applyFont="1" applyFill="1" applyBorder="1" applyAlignment="1">
      <alignment horizontal="left"/>
    </xf>
    <xf numFmtId="3" fontId="2" fillId="7" borderId="1" xfId="1" applyNumberFormat="1" applyFont="1" applyFill="1" applyBorder="1"/>
    <xf numFmtId="164" fontId="2" fillId="7" borderId="1" xfId="1" applyNumberFormat="1" applyFont="1" applyFill="1" applyBorder="1" applyAlignment="1"/>
    <xf numFmtId="164" fontId="2" fillId="7" borderId="3" xfId="1" applyNumberFormat="1" applyFont="1" applyFill="1" applyBorder="1" applyAlignment="1"/>
    <xf numFmtId="3" fontId="2" fillId="7" borderId="3" xfId="1" applyNumberFormat="1" applyFont="1" applyFill="1" applyBorder="1"/>
    <xf numFmtId="164" fontId="2" fillId="0" borderId="5" xfId="1" applyNumberFormat="1" applyFont="1" applyFill="1" applyBorder="1" applyAlignment="1"/>
    <xf numFmtId="164" fontId="2" fillId="0" borderId="28" xfId="1" applyNumberFormat="1" applyFont="1" applyFill="1" applyBorder="1"/>
    <xf numFmtId="164" fontId="2" fillId="0" borderId="5" xfId="1" applyNumberFormat="1" applyFont="1" applyFill="1" applyBorder="1"/>
    <xf numFmtId="3" fontId="2" fillId="0" borderId="0" xfId="1" applyNumberFormat="1" applyFont="1" applyFill="1" applyBorder="1"/>
    <xf numFmtId="164" fontId="2" fillId="0" borderId="12" xfId="1" applyNumberFormat="1" applyFont="1" applyFill="1" applyBorder="1"/>
    <xf numFmtId="3" fontId="2" fillId="0" borderId="39" xfId="1" applyNumberFormat="1" applyFont="1" applyFill="1" applyBorder="1"/>
    <xf numFmtId="164" fontId="2" fillId="0" borderId="10" xfId="1" applyNumberFormat="1" applyFont="1" applyFill="1" applyBorder="1"/>
    <xf numFmtId="3" fontId="8" fillId="0" borderId="1" xfId="1" applyNumberFormat="1" applyFont="1" applyFill="1" applyBorder="1"/>
    <xf numFmtId="0" fontId="0" fillId="0" borderId="0" xfId="0" applyAlignment="1"/>
    <xf numFmtId="0" fontId="7" fillId="0" borderId="53" xfId="0" applyFont="1" applyBorder="1" applyAlignment="1">
      <alignment horizontal="center"/>
    </xf>
    <xf numFmtId="0" fontId="7" fillId="0" borderId="48" xfId="0" applyFont="1" applyBorder="1" applyAlignment="1">
      <alignment horizontal="center"/>
    </xf>
    <xf numFmtId="0" fontId="0" fillId="0" borderId="33" xfId="0" applyBorder="1" applyAlignment="1">
      <alignment horizontal="right" vertical="center"/>
    </xf>
    <xf numFmtId="0" fontId="0" fillId="0" borderId="33" xfId="0" applyBorder="1" applyAlignment="1">
      <alignment horizontal="right"/>
    </xf>
    <xf numFmtId="0" fontId="0" fillId="0" borderId="29" xfId="0" applyBorder="1" applyAlignment="1">
      <alignment horizontal="center"/>
    </xf>
    <xf numFmtId="0" fontId="7" fillId="0" borderId="30" xfId="0" applyFont="1" applyBorder="1" applyAlignment="1">
      <alignment horizontal="center" wrapText="1"/>
    </xf>
    <xf numFmtId="0" fontId="2" fillId="0" borderId="22" xfId="1" applyNumberFormat="1" applyFont="1" applyFill="1" applyBorder="1" applyAlignment="1"/>
    <xf numFmtId="166" fontId="2" fillId="0" borderId="1" xfId="1" applyNumberFormat="1" applyFont="1" applyFill="1" applyBorder="1" applyAlignment="1"/>
    <xf numFmtId="166" fontId="2" fillId="0" borderId="22" xfId="1" applyNumberFormat="1" applyFont="1" applyFill="1" applyBorder="1" applyAlignment="1"/>
    <xf numFmtId="166" fontId="2" fillId="0" borderId="22" xfId="1" applyNumberFormat="1" applyFont="1" applyFill="1" applyBorder="1" applyAlignment="1">
      <alignment horizontal="left"/>
    </xf>
    <xf numFmtId="166" fontId="2" fillId="0" borderId="22" xfId="1" applyNumberFormat="1" applyFont="1" applyFill="1" applyBorder="1"/>
    <xf numFmtId="0" fontId="2" fillId="0" borderId="35" xfId="1" applyNumberFormat="1" applyFont="1" applyFill="1" applyBorder="1" applyAlignment="1"/>
    <xf numFmtId="166" fontId="2" fillId="0" borderId="4" xfId="1" applyNumberFormat="1" applyFont="1" applyFill="1" applyBorder="1" applyAlignment="1"/>
    <xf numFmtId="0" fontId="8" fillId="0" borderId="17" xfId="1" applyNumberFormat="1" applyFont="1" applyFill="1" applyBorder="1" applyAlignment="1">
      <alignment horizontal="center"/>
    </xf>
    <xf numFmtId="0" fontId="8" fillId="0" borderId="18" xfId="1" applyNumberFormat="1" applyFont="1" applyFill="1" applyBorder="1" applyAlignment="1">
      <alignment horizontal="center"/>
    </xf>
    <xf numFmtId="166" fontId="2" fillId="0" borderId="33" xfId="1" applyNumberFormat="1" applyFont="1" applyFill="1" applyBorder="1" applyAlignment="1">
      <alignment horizontal="left"/>
    </xf>
    <xf numFmtId="166" fontId="8" fillId="0" borderId="17" xfId="1" applyNumberFormat="1" applyFont="1" applyFill="1" applyBorder="1" applyAlignment="1"/>
    <xf numFmtId="166" fontId="8" fillId="0" borderId="32" xfId="1" applyNumberFormat="1" applyFont="1" applyFill="1" applyBorder="1" applyAlignment="1"/>
    <xf numFmtId="1" fontId="8" fillId="0" borderId="18" xfId="1" applyNumberFormat="1" applyFont="1" applyFill="1" applyBorder="1" applyAlignment="1"/>
    <xf numFmtId="166" fontId="7" fillId="0" borderId="17" xfId="0" applyNumberFormat="1" applyFont="1" applyBorder="1"/>
    <xf numFmtId="166" fontId="7" fillId="0" borderId="32" xfId="0" applyNumberFormat="1" applyFont="1" applyBorder="1"/>
    <xf numFmtId="166" fontId="7" fillId="0" borderId="18" xfId="0" applyNumberFormat="1" applyFont="1" applyBorder="1"/>
    <xf numFmtId="0" fontId="0" fillId="2" borderId="0" xfId="0" applyNumberFormat="1" applyFill="1"/>
    <xf numFmtId="0" fontId="8" fillId="6" borderId="40" xfId="1" applyFont="1" applyFill="1" applyBorder="1" applyAlignment="1">
      <alignment horizontal="center" vertical="center"/>
    </xf>
    <xf numFmtId="0" fontId="8" fillId="5" borderId="40" xfId="1" applyFont="1" applyFill="1" applyBorder="1" applyAlignment="1">
      <alignment horizontal="center" vertical="center"/>
    </xf>
    <xf numFmtId="0" fontId="8" fillId="4" borderId="40" xfId="1" applyFont="1" applyFill="1" applyBorder="1" applyAlignment="1">
      <alignment horizontal="center" vertical="center"/>
    </xf>
    <xf numFmtId="0" fontId="8" fillId="0" borderId="40" xfId="1" applyFont="1" applyBorder="1" applyAlignment="1">
      <alignment horizontal="center" vertical="center"/>
    </xf>
    <xf numFmtId="0" fontId="0" fillId="0" borderId="38" xfId="0" applyFont="1" applyBorder="1" applyAlignment="1" applyProtection="1"/>
    <xf numFmtId="0" fontId="0" fillId="0" borderId="14" xfId="0" applyFont="1" applyBorder="1" applyAlignment="1" applyProtection="1"/>
    <xf numFmtId="0" fontId="0" fillId="0" borderId="0" xfId="0" applyFont="1" applyBorder="1" applyAlignment="1" applyProtection="1"/>
    <xf numFmtId="0" fontId="0" fillId="0" borderId="15" xfId="0" applyFont="1" applyBorder="1" applyAlignment="1" applyProtection="1"/>
    <xf numFmtId="166" fontId="0" fillId="0" borderId="14" xfId="0" applyNumberFormat="1" applyFont="1" applyBorder="1" applyAlignment="1" applyProtection="1"/>
    <xf numFmtId="166" fontId="0" fillId="0" borderId="0" xfId="0" applyNumberFormat="1" applyFont="1" applyBorder="1" applyAlignment="1" applyProtection="1"/>
    <xf numFmtId="0" fontId="0" fillId="0" borderId="0" xfId="0" applyNumberFormat="1" applyFont="1" applyBorder="1" applyAlignment="1" applyProtection="1"/>
    <xf numFmtId="166" fontId="0" fillId="0" borderId="15" xfId="0" applyNumberFormat="1" applyFont="1" applyBorder="1" applyAlignment="1" applyProtection="1"/>
    <xf numFmtId="168" fontId="0" fillId="0" borderId="0" xfId="0" applyNumberFormat="1" applyFont="1" applyBorder="1" applyAlignment="1" applyProtection="1"/>
    <xf numFmtId="1" fontId="0" fillId="0" borderId="0" xfId="0" applyNumberFormat="1" applyFont="1" applyBorder="1" applyAlignment="1" applyProtection="1"/>
    <xf numFmtId="0" fontId="0" fillId="12" borderId="39" xfId="0" applyFont="1" applyFill="1" applyBorder="1" applyAlignment="1" applyProtection="1">
      <alignment horizontal="left"/>
      <protection locked="0"/>
    </xf>
    <xf numFmtId="0" fontId="0" fillId="0" borderId="0" xfId="0" applyFont="1" applyProtection="1">
      <protection locked="0"/>
    </xf>
    <xf numFmtId="0" fontId="7" fillId="11" borderId="7" xfId="0" applyFont="1" applyFill="1" applyBorder="1" applyAlignment="1" applyProtection="1">
      <alignment horizontal="left"/>
      <protection locked="0"/>
    </xf>
    <xf numFmtId="168" fontId="0" fillId="11" borderId="9" xfId="0" applyNumberFormat="1" applyFont="1" applyFill="1" applyBorder="1" applyProtection="1">
      <protection locked="0"/>
    </xf>
    <xf numFmtId="0" fontId="0" fillId="11" borderId="7" xfId="0" applyFont="1" applyFill="1" applyBorder="1" applyAlignment="1" applyProtection="1">
      <alignment horizontal="left"/>
      <protection locked="0"/>
    </xf>
    <xf numFmtId="166" fontId="0" fillId="11" borderId="8" xfId="0" applyNumberFormat="1" applyFont="1" applyFill="1" applyBorder="1" applyProtection="1">
      <protection locked="0"/>
    </xf>
    <xf numFmtId="166" fontId="0" fillId="11" borderId="9" xfId="0" applyNumberFormat="1" applyFont="1" applyFill="1" applyBorder="1" applyProtection="1">
      <protection locked="0"/>
    </xf>
    <xf numFmtId="166" fontId="0" fillId="0" borderId="0" xfId="0" applyNumberFormat="1" applyFont="1" applyProtection="1">
      <protection locked="0"/>
    </xf>
    <xf numFmtId="0" fontId="0" fillId="0" borderId="0" xfId="0" applyNumberFormat="1" applyFont="1" applyProtection="1">
      <protection locked="0"/>
    </xf>
    <xf numFmtId="0" fontId="0" fillId="0" borderId="0" xfId="0" applyFont="1" applyAlignment="1" applyProtection="1">
      <protection locked="0"/>
    </xf>
    <xf numFmtId="166" fontId="0" fillId="0" borderId="0" xfId="0" applyNumberFormat="1" applyFont="1" applyAlignment="1" applyProtection="1">
      <protection locked="0"/>
    </xf>
    <xf numFmtId="0" fontId="0" fillId="0" borderId="0" xfId="0" applyNumberFormat="1" applyFont="1" applyAlignment="1" applyProtection="1">
      <protection locked="0"/>
    </xf>
    <xf numFmtId="168" fontId="0" fillId="0" borderId="0" xfId="0" applyNumberFormat="1" applyFont="1" applyProtection="1">
      <protection locked="0"/>
    </xf>
    <xf numFmtId="1" fontId="0" fillId="0" borderId="0" xfId="0" applyNumberFormat="1" applyFont="1" applyProtection="1">
      <protection locked="0"/>
    </xf>
    <xf numFmtId="0" fontId="0" fillId="0" borderId="38" xfId="0" applyFont="1" applyFill="1" applyBorder="1" applyProtection="1">
      <protection locked="0"/>
    </xf>
    <xf numFmtId="0" fontId="0" fillId="0" borderId="0" xfId="0" applyFont="1" applyFill="1" applyBorder="1" applyAlignment="1" applyProtection="1">
      <alignment horizontal="right"/>
      <protection locked="0"/>
    </xf>
    <xf numFmtId="0" fontId="7"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Border="1" applyProtection="1">
      <protection locked="0"/>
    </xf>
    <xf numFmtId="166" fontId="0" fillId="0" borderId="14" xfId="0" applyNumberFormat="1" applyFont="1" applyFill="1" applyBorder="1" applyProtection="1">
      <protection locked="0"/>
    </xf>
    <xf numFmtId="166" fontId="0" fillId="0" borderId="0" xfId="0" applyNumberFormat="1" applyFont="1" applyFill="1" applyBorder="1" applyProtection="1">
      <protection locked="0"/>
    </xf>
    <xf numFmtId="0" fontId="0" fillId="0" borderId="0" xfId="0" applyNumberFormat="1" applyFont="1" applyFill="1" applyBorder="1" applyProtection="1">
      <protection locked="0"/>
    </xf>
    <xf numFmtId="0" fontId="0" fillId="0" borderId="14" xfId="0" applyFont="1" applyFill="1" applyBorder="1" applyProtection="1">
      <protection locked="0"/>
    </xf>
    <xf numFmtId="0" fontId="0" fillId="0" borderId="14" xfId="0" applyFont="1" applyFill="1" applyBorder="1" applyAlignment="1" applyProtection="1">
      <protection locked="0"/>
    </xf>
    <xf numFmtId="166" fontId="0" fillId="0" borderId="0" xfId="0" applyNumberFormat="1" applyFont="1" applyFill="1" applyBorder="1" applyAlignment="1" applyProtection="1">
      <protection locked="0"/>
    </xf>
    <xf numFmtId="0" fontId="0" fillId="0" borderId="0" xfId="0" applyNumberFormat="1" applyFont="1" applyFill="1" applyBorder="1" applyAlignment="1" applyProtection="1">
      <protection locked="0"/>
    </xf>
    <xf numFmtId="168" fontId="0" fillId="0" borderId="0" xfId="0" applyNumberFormat="1" applyFont="1" applyFill="1" applyBorder="1" applyProtection="1">
      <protection locked="0"/>
    </xf>
    <xf numFmtId="1" fontId="0" fillId="0" borderId="0" xfId="0" applyNumberFormat="1" applyFont="1" applyFill="1" applyBorder="1" applyProtection="1">
      <protection locked="0"/>
    </xf>
    <xf numFmtId="166" fontId="2" fillId="0" borderId="14" xfId="1" applyNumberFormat="1" applyFont="1" applyFill="1" applyBorder="1" applyAlignment="1" applyProtection="1">
      <protection locked="0"/>
    </xf>
    <xf numFmtId="166" fontId="2" fillId="0" borderId="0" xfId="1" applyNumberFormat="1" applyFont="1" applyFill="1" applyBorder="1" applyAlignment="1" applyProtection="1">
      <protection locked="0"/>
    </xf>
    <xf numFmtId="166" fontId="2" fillId="0" borderId="15" xfId="1" applyNumberFormat="1" applyFont="1" applyFill="1" applyBorder="1" applyAlignment="1" applyProtection="1">
      <protection locked="0"/>
    </xf>
    <xf numFmtId="166" fontId="0" fillId="0" borderId="15" xfId="0" applyNumberFormat="1" applyFont="1" applyFill="1" applyBorder="1" applyProtection="1">
      <protection locked="0"/>
    </xf>
    <xf numFmtId="0" fontId="0" fillId="0" borderId="0" xfId="0" applyFont="1" applyFill="1" applyBorder="1" applyAlignment="1" applyProtection="1">
      <alignment horizontal="left" indent="1"/>
      <protection locked="0"/>
    </xf>
    <xf numFmtId="0" fontId="2" fillId="0" borderId="0" xfId="0" applyFont="1" applyFill="1" applyBorder="1" applyAlignment="1" applyProtection="1">
      <protection locked="0"/>
    </xf>
    <xf numFmtId="0" fontId="11" fillId="0" borderId="0" xfId="0" applyFont="1" applyProtection="1">
      <protection locked="0"/>
    </xf>
    <xf numFmtId="0" fontId="0" fillId="12" borderId="43" xfId="0" applyFont="1" applyFill="1" applyBorder="1" applyProtection="1">
      <protection locked="0"/>
    </xf>
    <xf numFmtId="0" fontId="0" fillId="12" borderId="39" xfId="0" applyFont="1" applyFill="1" applyBorder="1" applyAlignment="1" applyProtection="1">
      <alignment horizontal="right"/>
      <protection locked="0"/>
    </xf>
    <xf numFmtId="0" fontId="0" fillId="12" borderId="39" xfId="0" applyFont="1" applyFill="1" applyBorder="1" applyProtection="1">
      <protection locked="0"/>
    </xf>
    <xf numFmtId="166" fontId="0" fillId="12" borderId="41" xfId="0" applyNumberFormat="1" applyFont="1" applyFill="1" applyBorder="1" applyProtection="1">
      <protection locked="0"/>
    </xf>
    <xf numFmtId="166" fontId="0" fillId="12" borderId="39" xfId="0" applyNumberFormat="1" applyFont="1" applyFill="1" applyBorder="1" applyProtection="1">
      <protection locked="0"/>
    </xf>
    <xf numFmtId="0" fontId="0" fillId="12" borderId="39" xfId="0" applyNumberFormat="1" applyFont="1" applyFill="1" applyBorder="1" applyProtection="1">
      <protection locked="0"/>
    </xf>
    <xf numFmtId="0" fontId="0" fillId="12" borderId="41" xfId="0" applyFont="1" applyFill="1" applyBorder="1" applyProtection="1">
      <protection locked="0"/>
    </xf>
    <xf numFmtId="0" fontId="0" fillId="12" borderId="41" xfId="0" applyFont="1" applyFill="1" applyBorder="1" applyAlignment="1" applyProtection="1">
      <protection locked="0"/>
    </xf>
    <xf numFmtId="168" fontId="0" fillId="12" borderId="39" xfId="0" applyNumberFormat="1" applyFont="1" applyFill="1" applyBorder="1" applyProtection="1">
      <protection locked="0"/>
    </xf>
    <xf numFmtId="1" fontId="0" fillId="12" borderId="39" xfId="0" applyNumberFormat="1" applyFont="1" applyFill="1" applyBorder="1" applyProtection="1">
      <protection locked="0"/>
    </xf>
    <xf numFmtId="166" fontId="0" fillId="12" borderId="42" xfId="0" applyNumberFormat="1" applyFont="1" applyFill="1" applyBorder="1" applyProtection="1">
      <protection locked="0"/>
    </xf>
    <xf numFmtId="0" fontId="7" fillId="0" borderId="0" xfId="0" applyFont="1" applyFill="1" applyAlignment="1" applyProtection="1">
      <alignment horizontal="left"/>
      <protection locked="0"/>
    </xf>
    <xf numFmtId="0" fontId="0" fillId="0" borderId="0" xfId="0" applyFont="1" applyFill="1" applyAlignment="1" applyProtection="1">
      <alignment horizontal="left"/>
      <protection locked="0"/>
    </xf>
    <xf numFmtId="0" fontId="0" fillId="0" borderId="0" xfId="0" applyFont="1" applyFill="1" applyProtection="1">
      <protection locked="0"/>
    </xf>
    <xf numFmtId="0" fontId="0" fillId="12" borderId="38" xfId="0" applyFont="1" applyFill="1" applyBorder="1" applyProtection="1">
      <protection locked="0"/>
    </xf>
    <xf numFmtId="0" fontId="0" fillId="12" borderId="0" xfId="0" applyFont="1" applyFill="1" applyBorder="1" applyAlignment="1" applyProtection="1">
      <alignment horizontal="right"/>
      <protection locked="0"/>
    </xf>
    <xf numFmtId="0" fontId="0" fillId="12" borderId="0" xfId="0" applyFont="1" applyFill="1" applyBorder="1" applyAlignment="1" applyProtection="1">
      <alignment horizontal="left"/>
      <protection locked="0"/>
    </xf>
    <xf numFmtId="0" fontId="0" fillId="12" borderId="0" xfId="0" applyFont="1" applyFill="1" applyBorder="1" applyProtection="1">
      <protection locked="0"/>
    </xf>
    <xf numFmtId="166" fontId="0" fillId="12" borderId="14" xfId="0" applyNumberFormat="1" applyFont="1" applyFill="1" applyBorder="1" applyProtection="1">
      <protection locked="0"/>
    </xf>
    <xf numFmtId="166" fontId="0" fillId="12" borderId="0" xfId="0" applyNumberFormat="1" applyFont="1" applyFill="1" applyBorder="1" applyProtection="1">
      <protection locked="0"/>
    </xf>
    <xf numFmtId="0" fontId="0" fillId="12" borderId="0" xfId="0" applyNumberFormat="1" applyFont="1" applyFill="1" applyBorder="1" applyProtection="1">
      <protection locked="0"/>
    </xf>
    <xf numFmtId="0" fontId="0" fillId="12" borderId="14" xfId="0" applyFont="1" applyFill="1" applyBorder="1" applyProtection="1">
      <protection locked="0"/>
    </xf>
    <xf numFmtId="0" fontId="0" fillId="12" borderId="14" xfId="0" applyFont="1" applyFill="1" applyBorder="1" applyAlignment="1" applyProtection="1">
      <protection locked="0"/>
    </xf>
    <xf numFmtId="168" fontId="0" fillId="12" borderId="0" xfId="0" applyNumberFormat="1" applyFont="1" applyFill="1" applyBorder="1" applyProtection="1">
      <protection locked="0"/>
    </xf>
    <xf numFmtId="1" fontId="0" fillId="12" borderId="0" xfId="0" applyNumberFormat="1" applyFont="1" applyFill="1" applyBorder="1" applyProtection="1">
      <protection locked="0"/>
    </xf>
    <xf numFmtId="166" fontId="0" fillId="12" borderId="15" xfId="0" applyNumberFormat="1" applyFont="1" applyFill="1" applyBorder="1" applyProtection="1">
      <protection locked="0"/>
    </xf>
    <xf numFmtId="0" fontId="0" fillId="0" borderId="57" xfId="0" applyFont="1" applyFill="1" applyBorder="1" applyProtection="1">
      <protection locked="0"/>
    </xf>
    <xf numFmtId="0" fontId="0" fillId="0" borderId="2" xfId="0" applyFont="1" applyFill="1" applyBorder="1" applyAlignment="1" applyProtection="1">
      <alignment horizontal="right"/>
      <protection locked="0"/>
    </xf>
    <xf numFmtId="0" fontId="0" fillId="0" borderId="2" xfId="0" applyFont="1" applyFill="1" applyBorder="1" applyAlignment="1" applyProtection="1">
      <alignment horizontal="left"/>
      <protection locked="0"/>
    </xf>
    <xf numFmtId="0" fontId="0" fillId="0" borderId="2" xfId="0" applyFont="1" applyFill="1" applyBorder="1" applyProtection="1">
      <protection locked="0"/>
    </xf>
    <xf numFmtId="166" fontId="0" fillId="0" borderId="56" xfId="0" applyNumberFormat="1" applyFont="1" applyFill="1" applyBorder="1" applyProtection="1">
      <protection locked="0"/>
    </xf>
    <xf numFmtId="166" fontId="0" fillId="0" borderId="2" xfId="0" applyNumberFormat="1" applyFont="1" applyFill="1" applyBorder="1" applyProtection="1">
      <protection locked="0"/>
    </xf>
    <xf numFmtId="0" fontId="0" fillId="0" borderId="2" xfId="0" applyNumberFormat="1" applyFont="1" applyFill="1" applyBorder="1" applyProtection="1">
      <protection locked="0"/>
    </xf>
    <xf numFmtId="0" fontId="0" fillId="0" borderId="56" xfId="0" applyFont="1" applyFill="1" applyBorder="1" applyProtection="1">
      <protection locked="0"/>
    </xf>
    <xf numFmtId="0" fontId="0" fillId="0" borderId="56" xfId="0" applyFont="1" applyFill="1" applyBorder="1" applyAlignment="1" applyProtection="1">
      <protection locked="0"/>
    </xf>
    <xf numFmtId="168" fontId="0" fillId="0" borderId="2" xfId="0" applyNumberFormat="1" applyFont="1" applyFill="1" applyBorder="1" applyProtection="1">
      <protection locked="0"/>
    </xf>
    <xf numFmtId="1" fontId="0" fillId="0" borderId="2" xfId="0" applyNumberFormat="1" applyFont="1" applyFill="1" applyBorder="1" applyProtection="1">
      <protection locked="0"/>
    </xf>
    <xf numFmtId="166" fontId="0" fillId="0" borderId="58" xfId="0" applyNumberFormat="1" applyFont="1" applyFill="1" applyBorder="1" applyProtection="1">
      <protection locked="0"/>
    </xf>
    <xf numFmtId="0" fontId="0" fillId="0" borderId="15" xfId="0" applyNumberFormat="1" applyFont="1" applyFill="1" applyBorder="1" applyProtection="1">
      <protection locked="0"/>
    </xf>
    <xf numFmtId="166" fontId="0" fillId="12" borderId="39" xfId="0" applyNumberFormat="1" applyFont="1" applyFill="1" applyBorder="1" applyAlignment="1" applyProtection="1">
      <protection locked="0"/>
    </xf>
    <xf numFmtId="0" fontId="0" fillId="12" borderId="39" xfId="0" applyNumberFormat="1" applyFont="1" applyFill="1" applyBorder="1" applyAlignment="1" applyProtection="1">
      <protection locked="0"/>
    </xf>
    <xf numFmtId="0" fontId="0" fillId="0" borderId="0" xfId="0" applyFont="1" applyFill="1" applyBorder="1" applyAlignment="1" applyProtection="1">
      <protection locked="0"/>
    </xf>
    <xf numFmtId="0" fontId="7" fillId="0" borderId="0" xfId="0" applyFont="1" applyFill="1" applyBorder="1" applyProtection="1">
      <protection locked="0"/>
    </xf>
    <xf numFmtId="166" fontId="0" fillId="0" borderId="14" xfId="1" applyNumberFormat="1" applyFont="1" applyFill="1" applyBorder="1" applyAlignment="1" applyProtection="1">
      <protection locked="0"/>
    </xf>
    <xf numFmtId="166" fontId="0" fillId="0" borderId="0" xfId="1" applyNumberFormat="1" applyFont="1" applyFill="1" applyBorder="1" applyAlignment="1" applyProtection="1">
      <protection locked="0"/>
    </xf>
    <xf numFmtId="166" fontId="0" fillId="0" borderId="15" xfId="1" applyNumberFormat="1" applyFont="1" applyFill="1" applyBorder="1" applyAlignment="1" applyProtection="1">
      <protection locked="0"/>
    </xf>
    <xf numFmtId="166" fontId="0" fillId="0" borderId="0" xfId="0" applyNumberFormat="1" applyFont="1" applyFill="1" applyProtection="1">
      <protection locked="0"/>
    </xf>
    <xf numFmtId="168" fontId="0" fillId="0" borderId="0" xfId="0" applyNumberFormat="1" applyFont="1" applyFill="1" applyProtection="1">
      <protection locked="0"/>
    </xf>
    <xf numFmtId="1" fontId="0" fillId="0" borderId="0" xfId="0" applyNumberFormat="1" applyFont="1" applyFill="1" applyProtection="1">
      <protection locked="0"/>
    </xf>
    <xf numFmtId="0" fontId="0" fillId="0" borderId="0" xfId="0" applyFont="1" applyFill="1" applyBorder="1" applyAlignment="1" applyProtection="1">
      <alignment horizontal="left" vertical="center"/>
      <protection locked="0"/>
    </xf>
    <xf numFmtId="0" fontId="0" fillId="13" borderId="38" xfId="0" applyFont="1" applyFill="1" applyBorder="1" applyProtection="1">
      <protection locked="0"/>
    </xf>
    <xf numFmtId="0" fontId="0" fillId="12" borderId="0" xfId="0" applyFont="1" applyFill="1" applyBorder="1" applyAlignment="1" applyProtection="1">
      <protection locked="0"/>
    </xf>
    <xf numFmtId="0" fontId="0" fillId="12" borderId="14" xfId="0" applyFont="1" applyFill="1" applyBorder="1" applyAlignment="1" applyProtection="1">
      <alignment horizontal="right"/>
      <protection locked="0"/>
    </xf>
    <xf numFmtId="166" fontId="0" fillId="12" borderId="0" xfId="0" applyNumberFormat="1" applyFont="1" applyFill="1" applyBorder="1" applyAlignment="1" applyProtection="1">
      <protection locked="0"/>
    </xf>
    <xf numFmtId="0" fontId="0" fillId="12" borderId="0" xfId="0" applyNumberFormat="1" applyFont="1" applyFill="1" applyBorder="1" applyAlignment="1" applyProtection="1">
      <protection locked="0"/>
    </xf>
    <xf numFmtId="166" fontId="2" fillId="12" borderId="14" xfId="1" applyNumberFormat="1" applyFont="1" applyFill="1" applyBorder="1" applyAlignment="1" applyProtection="1">
      <protection locked="0"/>
    </xf>
    <xf numFmtId="166" fontId="2" fillId="12" borderId="0" xfId="1" applyNumberFormat="1" applyFont="1" applyFill="1" applyBorder="1" applyAlignment="1" applyProtection="1">
      <protection locked="0"/>
    </xf>
    <xf numFmtId="166" fontId="2" fillId="12" borderId="15" xfId="1" applyNumberFormat="1" applyFont="1" applyFill="1" applyBorder="1" applyAlignment="1" applyProtection="1">
      <protection locked="0"/>
    </xf>
    <xf numFmtId="0" fontId="0" fillId="12" borderId="15" xfId="0" applyFont="1" applyFill="1" applyBorder="1" applyProtection="1">
      <protection locked="0"/>
    </xf>
    <xf numFmtId="0" fontId="0" fillId="0" borderId="8" xfId="0" applyFont="1" applyFill="1" applyBorder="1" applyAlignment="1" applyProtection="1">
      <alignment horizontal="right"/>
      <protection locked="0"/>
    </xf>
    <xf numFmtId="0" fontId="7" fillId="0" borderId="8" xfId="0" applyFont="1" applyFill="1" applyBorder="1" applyAlignment="1" applyProtection="1">
      <alignment horizontal="left"/>
      <protection locked="0"/>
    </xf>
    <xf numFmtId="0" fontId="7" fillId="0" borderId="7" xfId="0" applyFont="1" applyFill="1" applyBorder="1" applyProtection="1">
      <protection locked="0"/>
    </xf>
    <xf numFmtId="0" fontId="7" fillId="0" borderId="8" xfId="0" applyFont="1" applyFill="1" applyBorder="1" applyProtection="1">
      <protection locked="0"/>
    </xf>
    <xf numFmtId="0" fontId="7" fillId="0" borderId="7" xfId="0" applyFont="1" applyFill="1" applyBorder="1" applyAlignment="1" applyProtection="1">
      <protection locked="0"/>
    </xf>
    <xf numFmtId="0" fontId="4" fillId="0" borderId="0" xfId="0" applyFont="1" applyProtection="1">
      <protection locked="0"/>
    </xf>
    <xf numFmtId="0" fontId="4" fillId="0" borderId="0" xfId="0" applyFont="1" applyAlignment="1" applyProtection="1">
      <alignment horizontal="right"/>
      <protection locked="0"/>
    </xf>
    <xf numFmtId="0" fontId="5" fillId="0" borderId="0" xfId="0" applyFont="1" applyProtection="1">
      <protection locked="0"/>
    </xf>
    <xf numFmtId="166" fontId="4" fillId="0" borderId="0" xfId="0" applyNumberFormat="1" applyFont="1" applyProtection="1">
      <protection locked="0"/>
    </xf>
    <xf numFmtId="0" fontId="0" fillId="0" borderId="0" xfId="0" applyProtection="1">
      <protection locked="0"/>
    </xf>
    <xf numFmtId="0" fontId="4" fillId="0" borderId="0" xfId="0" applyNumberFormat="1" applyFont="1" applyProtection="1">
      <protection locked="0"/>
    </xf>
    <xf numFmtId="0" fontId="4" fillId="0" borderId="0" xfId="0" applyNumberFormat="1" applyFont="1" applyAlignment="1" applyProtection="1">
      <protection locked="0"/>
    </xf>
    <xf numFmtId="166" fontId="4" fillId="0" borderId="0" xfId="0" applyNumberFormat="1" applyFont="1" applyAlignment="1" applyProtection="1">
      <protection locked="0"/>
    </xf>
    <xf numFmtId="168" fontId="4" fillId="0" borderId="0" xfId="0" applyNumberFormat="1" applyFont="1" applyProtection="1">
      <protection locked="0"/>
    </xf>
    <xf numFmtId="1" fontId="4" fillId="0" borderId="0" xfId="0" applyNumberFormat="1" applyFont="1" applyProtection="1">
      <protection locked="0"/>
    </xf>
    <xf numFmtId="0" fontId="0" fillId="0" borderId="0" xfId="0" applyFont="1" applyAlignment="1" applyProtection="1">
      <alignment horizontal="right"/>
      <protection locked="0"/>
    </xf>
    <xf numFmtId="164" fontId="2" fillId="0" borderId="0" xfId="1" applyNumberFormat="1" applyFont="1" applyFill="1" applyBorder="1" applyAlignment="1" applyProtection="1">
      <protection locked="0"/>
    </xf>
    <xf numFmtId="0" fontId="2" fillId="0" borderId="0" xfId="1" applyFont="1" applyFill="1" applyBorder="1" applyAlignment="1" applyProtection="1">
      <protection locked="0"/>
    </xf>
    <xf numFmtId="165" fontId="2" fillId="0" borderId="0" xfId="1" applyNumberFormat="1" applyFont="1" applyFill="1" applyBorder="1" applyAlignment="1" applyProtection="1">
      <protection locked="0"/>
    </xf>
    <xf numFmtId="164" fontId="2" fillId="0" borderId="0" xfId="1" applyNumberFormat="1" applyFont="1" applyFill="1" applyBorder="1" applyProtection="1">
      <protection locked="0"/>
    </xf>
    <xf numFmtId="0" fontId="0" fillId="0" borderId="0" xfId="1" applyFont="1" applyBorder="1" applyAlignment="1" applyProtection="1">
      <alignment horizontal="left" vertical="top"/>
      <protection locked="0"/>
    </xf>
    <xf numFmtId="0" fontId="2" fillId="0" borderId="0" xfId="1" applyFont="1" applyBorder="1" applyAlignment="1" applyProtection="1">
      <alignment horizontal="left"/>
      <protection locked="0"/>
    </xf>
    <xf numFmtId="0" fontId="7" fillId="0" borderId="17" xfId="0" applyFont="1" applyBorder="1" applyAlignment="1">
      <alignment horizontal="center" wrapText="1"/>
    </xf>
    <xf numFmtId="167" fontId="7" fillId="0" borderId="32" xfId="0" applyNumberFormat="1" applyFont="1" applyBorder="1" applyAlignment="1">
      <alignment horizontal="center" wrapText="1"/>
    </xf>
    <xf numFmtId="0" fontId="7" fillId="0" borderId="32" xfId="0" applyFont="1" applyBorder="1" applyAlignment="1">
      <alignment horizontal="center" wrapText="1"/>
    </xf>
    <xf numFmtId="166" fontId="7" fillId="0" borderId="32" xfId="0" applyNumberFormat="1" applyFont="1" applyBorder="1" applyAlignment="1">
      <alignment horizontal="center" wrapText="1"/>
    </xf>
    <xf numFmtId="166" fontId="7" fillId="0" borderId="18" xfId="0" applyNumberFormat="1" applyFont="1" applyBorder="1" applyAlignment="1">
      <alignment horizontal="center" wrapText="1"/>
    </xf>
    <xf numFmtId="0" fontId="7" fillId="0" borderId="54" xfId="0" applyFont="1" applyBorder="1" applyAlignment="1">
      <alignment horizontal="center" wrapText="1"/>
    </xf>
    <xf numFmtId="0" fontId="7" fillId="0" borderId="21" xfId="0" applyFont="1" applyBorder="1" applyAlignment="1">
      <alignment horizontal="center" wrapText="1"/>
    </xf>
    <xf numFmtId="0" fontId="7" fillId="0" borderId="31" xfId="0" applyFont="1" applyBorder="1" applyAlignment="1">
      <alignment horizontal="center" wrapText="1"/>
    </xf>
    <xf numFmtId="166" fontId="12" fillId="0" borderId="6" xfId="0" applyNumberFormat="1" applyFont="1" applyBorder="1" applyAlignment="1">
      <alignment horizontal="center"/>
    </xf>
    <xf numFmtId="0" fontId="7" fillId="0" borderId="17" xfId="0" applyFont="1" applyBorder="1" applyAlignment="1">
      <alignment horizontal="right"/>
    </xf>
    <xf numFmtId="1" fontId="2" fillId="0" borderId="36" xfId="1" applyNumberFormat="1" applyFont="1" applyFill="1" applyBorder="1" applyAlignment="1"/>
    <xf numFmtId="1" fontId="2" fillId="0" borderId="23" xfId="1" applyNumberFormat="1" applyFont="1" applyFill="1" applyBorder="1" applyAlignment="1"/>
    <xf numFmtId="1" fontId="0" fillId="0" borderId="23" xfId="0" applyNumberFormat="1" applyBorder="1"/>
    <xf numFmtId="1" fontId="0" fillId="0" borderId="34" xfId="0" applyNumberFormat="1" applyBorder="1"/>
    <xf numFmtId="0" fontId="0" fillId="0" borderId="33" xfId="0" applyFont="1" applyBorder="1" applyAlignment="1">
      <alignment horizontal="right"/>
    </xf>
    <xf numFmtId="0" fontId="9" fillId="0" borderId="0" xfId="0" applyFont="1" applyAlignment="1">
      <alignment vertical="center"/>
    </xf>
    <xf numFmtId="0" fontId="9" fillId="0" borderId="0" xfId="0" applyFont="1" applyBorder="1" applyAlignment="1">
      <alignment horizontal="left" vertical="center"/>
    </xf>
    <xf numFmtId="0" fontId="0" fillId="0" borderId="35" xfId="0" applyBorder="1"/>
    <xf numFmtId="0" fontId="0" fillId="0" borderId="36" xfId="0" applyBorder="1"/>
    <xf numFmtId="0" fontId="0" fillId="0" borderId="17" xfId="0" applyBorder="1"/>
    <xf numFmtId="0" fontId="0" fillId="0" borderId="32" xfId="0" applyBorder="1"/>
    <xf numFmtId="0" fontId="0" fillId="0" borderId="59" xfId="0" applyBorder="1"/>
    <xf numFmtId="0" fontId="0" fillId="0" borderId="60" xfId="0" applyBorder="1"/>
    <xf numFmtId="0" fontId="7" fillId="0" borderId="7" xfId="0" applyFont="1" applyBorder="1" applyAlignment="1">
      <alignment horizontal="right"/>
    </xf>
    <xf numFmtId="1" fontId="0" fillId="0" borderId="26" xfId="0" applyNumberFormat="1" applyBorder="1"/>
    <xf numFmtId="1" fontId="7" fillId="0" borderId="18" xfId="0" applyNumberFormat="1" applyFont="1" applyBorder="1"/>
    <xf numFmtId="0" fontId="7" fillId="0" borderId="62" xfId="0" applyFont="1" applyBorder="1" applyAlignment="1">
      <alignment horizontal="center" wrapText="1"/>
    </xf>
    <xf numFmtId="0" fontId="0" fillId="0" borderId="55" xfId="0" applyBorder="1"/>
    <xf numFmtId="0" fontId="0" fillId="0" borderId="49" xfId="0" applyBorder="1"/>
    <xf numFmtId="0" fontId="7" fillId="0" borderId="64" xfId="0" applyFont="1" applyBorder="1" applyAlignment="1">
      <alignment horizontal="center"/>
    </xf>
    <xf numFmtId="0" fontId="7" fillId="0" borderId="29" xfId="0" applyFont="1" applyBorder="1" applyAlignment="1">
      <alignment horizontal="center" wrapText="1"/>
    </xf>
    <xf numFmtId="0" fontId="7" fillId="0" borderId="31" xfId="0" applyFont="1" applyBorder="1" applyAlignment="1">
      <alignment horizontal="center"/>
    </xf>
    <xf numFmtId="0" fontId="0" fillId="0" borderId="43" xfId="0" applyFont="1" applyFill="1" applyBorder="1" applyProtection="1">
      <protection locked="0"/>
    </xf>
    <xf numFmtId="0" fontId="0" fillId="0" borderId="39" xfId="0" applyFont="1" applyFill="1" applyBorder="1" applyAlignment="1" applyProtection="1">
      <alignment horizontal="right"/>
      <protection locked="0"/>
    </xf>
    <xf numFmtId="0" fontId="7" fillId="0" borderId="39" xfId="0" applyFont="1" applyFill="1" applyBorder="1" applyAlignment="1" applyProtection="1">
      <alignment horizontal="left"/>
      <protection locked="0"/>
    </xf>
    <xf numFmtId="0" fontId="0" fillId="0" borderId="39" xfId="0" applyFont="1" applyFill="1" applyBorder="1" applyAlignment="1" applyProtection="1">
      <alignment horizontal="left"/>
      <protection locked="0"/>
    </xf>
    <xf numFmtId="0" fontId="0" fillId="0" borderId="39" xfId="0" applyFont="1" applyFill="1" applyBorder="1" applyProtection="1">
      <protection locked="0"/>
    </xf>
    <xf numFmtId="166" fontId="0" fillId="0" borderId="41" xfId="0" applyNumberFormat="1" applyFont="1" applyFill="1" applyBorder="1" applyProtection="1">
      <protection locked="0"/>
    </xf>
    <xf numFmtId="166" fontId="0" fillId="0" borderId="39" xfId="0" applyNumberFormat="1" applyFont="1" applyFill="1" applyBorder="1" applyProtection="1">
      <protection locked="0"/>
    </xf>
    <xf numFmtId="0" fontId="0" fillId="0" borderId="39" xfId="0" applyNumberFormat="1" applyFont="1" applyFill="1" applyBorder="1" applyProtection="1">
      <protection locked="0"/>
    </xf>
    <xf numFmtId="0" fontId="0" fillId="0" borderId="41" xfId="0" applyFont="1" applyFill="1" applyBorder="1" applyProtection="1">
      <protection locked="0"/>
    </xf>
    <xf numFmtId="0" fontId="0" fillId="0" borderId="41" xfId="0" applyFont="1" applyFill="1" applyBorder="1" applyAlignment="1" applyProtection="1">
      <protection locked="0"/>
    </xf>
    <xf numFmtId="166" fontId="0" fillId="0" borderId="39" xfId="0" applyNumberFormat="1" applyFont="1" applyFill="1" applyBorder="1" applyAlignment="1" applyProtection="1">
      <protection locked="0"/>
    </xf>
    <xf numFmtId="0" fontId="0" fillId="0" borderId="39" xfId="0" applyNumberFormat="1" applyFont="1" applyFill="1" applyBorder="1" applyAlignment="1" applyProtection="1">
      <protection locked="0"/>
    </xf>
    <xf numFmtId="168" fontId="0" fillId="0" borderId="39" xfId="0" applyNumberFormat="1" applyFont="1" applyFill="1" applyBorder="1" applyProtection="1">
      <protection locked="0"/>
    </xf>
    <xf numFmtId="1" fontId="0" fillId="0" borderId="39" xfId="0" applyNumberFormat="1" applyFont="1" applyFill="1" applyBorder="1" applyProtection="1">
      <protection locked="0"/>
    </xf>
    <xf numFmtId="166" fontId="0" fillId="0" borderId="42" xfId="0" applyNumberFormat="1" applyFont="1" applyFill="1" applyBorder="1" applyProtection="1">
      <protection locked="0"/>
    </xf>
    <xf numFmtId="0" fontId="7" fillId="0" borderId="11" xfId="0" applyFont="1" applyBorder="1" applyAlignment="1">
      <alignment horizontal="center"/>
    </xf>
    <xf numFmtId="0" fontId="0" fillId="0" borderId="0" xfId="0" applyFont="1" applyFill="1" applyBorder="1" applyAlignment="1" applyProtection="1">
      <alignment horizontal="left" vertical="center" indent="1"/>
      <protection locked="0"/>
    </xf>
    <xf numFmtId="0" fontId="2" fillId="0" borderId="0" xfId="0" applyFont="1" applyFill="1" applyBorder="1" applyAlignment="1" applyProtection="1">
      <alignment horizontal="left" indent="1"/>
      <protection locked="0"/>
    </xf>
    <xf numFmtId="0" fontId="7" fillId="0" borderId="2" xfId="0" applyFont="1" applyFill="1" applyBorder="1" applyAlignment="1" applyProtection="1">
      <alignment horizontal="left"/>
      <protection locked="0"/>
    </xf>
    <xf numFmtId="0" fontId="0" fillId="12" borderId="42" xfId="0" applyNumberFormat="1" applyFont="1" applyFill="1" applyBorder="1" applyProtection="1">
      <protection locked="0"/>
    </xf>
    <xf numFmtId="0" fontId="7" fillId="0" borderId="8" xfId="0" applyFont="1" applyFill="1" applyBorder="1" applyAlignment="1" applyProtection="1">
      <alignment horizontal="right"/>
      <protection locked="0"/>
    </xf>
    <xf numFmtId="166" fontId="7" fillId="0" borderId="7" xfId="0" applyNumberFormat="1" applyFont="1" applyFill="1" applyBorder="1" applyProtection="1">
      <protection locked="0"/>
    </xf>
    <xf numFmtId="166" fontId="7" fillId="0" borderId="8" xfId="0" applyNumberFormat="1" applyFont="1" applyFill="1" applyBorder="1" applyProtection="1">
      <protection locked="0"/>
    </xf>
    <xf numFmtId="0" fontId="7" fillId="0" borderId="8" xfId="0" applyNumberFormat="1" applyFont="1" applyFill="1" applyBorder="1" applyProtection="1">
      <protection locked="0"/>
    </xf>
    <xf numFmtId="166" fontId="7" fillId="0" borderId="8" xfId="0" applyNumberFormat="1" applyFont="1" applyFill="1" applyBorder="1" applyAlignment="1" applyProtection="1">
      <protection locked="0"/>
    </xf>
    <xf numFmtId="0" fontId="7" fillId="0" borderId="8" xfId="0" applyNumberFormat="1" applyFont="1" applyFill="1" applyBorder="1" applyAlignment="1" applyProtection="1">
      <protection locked="0"/>
    </xf>
    <xf numFmtId="168" fontId="7" fillId="0" borderId="8" xfId="0" applyNumberFormat="1" applyFont="1" applyFill="1" applyBorder="1" applyProtection="1">
      <protection locked="0"/>
    </xf>
    <xf numFmtId="1" fontId="7" fillId="0" borderId="8" xfId="0" applyNumberFormat="1" applyFont="1" applyFill="1" applyBorder="1" applyProtection="1">
      <protection locked="0"/>
    </xf>
    <xf numFmtId="166" fontId="7" fillId="0" borderId="9" xfId="0" applyNumberFormat="1" applyFont="1" applyFill="1" applyBorder="1" applyProtection="1">
      <protection locked="0"/>
    </xf>
    <xf numFmtId="0" fontId="17" fillId="0" borderId="0" xfId="0" applyFont="1"/>
    <xf numFmtId="0" fontId="18" fillId="0" borderId="0" xfId="0" applyFont="1"/>
    <xf numFmtId="49" fontId="18" fillId="0" borderId="0" xfId="0" applyNumberFormat="1" applyFont="1" applyAlignment="1">
      <alignment horizontal="right"/>
    </xf>
    <xf numFmtId="0" fontId="20" fillId="0" borderId="0" xfId="0" applyFont="1"/>
    <xf numFmtId="0" fontId="21" fillId="0" borderId="0" xfId="0" applyFont="1"/>
    <xf numFmtId="0" fontId="19" fillId="0" borderId="0" xfId="0" applyFont="1"/>
    <xf numFmtId="0" fontId="26" fillId="0" borderId="0" xfId="0" applyFont="1" applyAlignment="1">
      <alignment vertical="center" wrapText="1"/>
    </xf>
    <xf numFmtId="0" fontId="0" fillId="0" borderId="0" xfId="0" applyAlignment="1">
      <alignment horizontal="left"/>
    </xf>
    <xf numFmtId="0" fontId="7" fillId="0" borderId="9" xfId="0" applyFont="1" applyBorder="1"/>
    <xf numFmtId="0" fontId="8" fillId="5" borderId="50" xfId="1" applyFont="1" applyFill="1" applyBorder="1" applyAlignment="1">
      <alignment horizontal="center"/>
    </xf>
    <xf numFmtId="0" fontId="8" fillId="6" borderId="46" xfId="1" applyFont="1" applyFill="1" applyBorder="1" applyAlignment="1">
      <alignment horizontal="center"/>
    </xf>
    <xf numFmtId="0" fontId="8" fillId="4" borderId="46" xfId="1" applyFont="1" applyFill="1" applyBorder="1" applyAlignment="1">
      <alignment horizontal="center"/>
    </xf>
    <xf numFmtId="0" fontId="8" fillId="0" borderId="47" xfId="1" applyFont="1" applyBorder="1" applyAlignment="1">
      <alignment horizontal="center"/>
    </xf>
    <xf numFmtId="164" fontId="8" fillId="2" borderId="50" xfId="1" applyNumberFormat="1" applyFont="1" applyFill="1" applyBorder="1" applyAlignment="1">
      <alignment horizontal="center" vertical="center"/>
    </xf>
    <xf numFmtId="164" fontId="8" fillId="4" borderId="46" xfId="1" applyNumberFormat="1" applyFont="1" applyFill="1" applyBorder="1" applyAlignment="1">
      <alignment horizontal="center" vertical="center"/>
    </xf>
    <xf numFmtId="164" fontId="8" fillId="3" borderId="46" xfId="1" applyNumberFormat="1" applyFont="1" applyFill="1" applyBorder="1" applyAlignment="1">
      <alignment horizontal="center" vertical="center"/>
    </xf>
    <xf numFmtId="164" fontId="8" fillId="5" borderId="46" xfId="1" applyNumberFormat="1" applyFont="1" applyFill="1" applyBorder="1" applyAlignment="1">
      <alignment horizontal="center" vertical="center"/>
    </xf>
    <xf numFmtId="164" fontId="8" fillId="6" borderId="46" xfId="1" applyNumberFormat="1" applyFont="1" applyFill="1" applyBorder="1" applyAlignment="1">
      <alignment horizontal="center" vertical="center"/>
    </xf>
    <xf numFmtId="164" fontId="8" fillId="7" borderId="47" xfId="1" applyNumberFormat="1" applyFont="1" applyFill="1" applyBorder="1" applyAlignment="1">
      <alignment horizontal="center" vertical="center" wrapText="1"/>
    </xf>
    <xf numFmtId="164" fontId="8" fillId="2" borderId="17" xfId="1" applyNumberFormat="1" applyFont="1" applyFill="1" applyBorder="1" applyAlignment="1">
      <alignment horizontal="center" vertical="center"/>
    </xf>
    <xf numFmtId="164" fontId="8" fillId="4" borderId="32" xfId="1" applyNumberFormat="1" applyFont="1" applyFill="1" applyBorder="1" applyAlignment="1">
      <alignment horizontal="center" vertical="center"/>
    </xf>
    <xf numFmtId="164" fontId="8" fillId="3" borderId="32" xfId="1" applyNumberFormat="1" applyFont="1" applyFill="1" applyBorder="1" applyAlignment="1">
      <alignment horizontal="center" vertical="center"/>
    </xf>
    <xf numFmtId="164" fontId="8" fillId="5" borderId="32" xfId="1" applyNumberFormat="1" applyFont="1" applyFill="1" applyBorder="1" applyAlignment="1">
      <alignment horizontal="center" vertical="center"/>
    </xf>
    <xf numFmtId="164" fontId="8" fillId="6" borderId="32" xfId="1" applyNumberFormat="1" applyFont="1" applyFill="1" applyBorder="1" applyAlignment="1">
      <alignment horizontal="center" vertical="center"/>
    </xf>
    <xf numFmtId="164" fontId="8" fillId="7" borderId="18" xfId="1" applyNumberFormat="1" applyFont="1" applyFill="1" applyBorder="1" applyAlignment="1">
      <alignment horizontal="center" vertical="center" wrapText="1"/>
    </xf>
    <xf numFmtId="0" fontId="7" fillId="8" borderId="17" xfId="0" applyFont="1" applyFill="1" applyBorder="1" applyAlignment="1">
      <alignment horizontal="center"/>
    </xf>
    <xf numFmtId="0" fontId="7" fillId="10" borderId="32" xfId="0" applyFont="1" applyFill="1" applyBorder="1" applyAlignment="1">
      <alignment horizontal="center"/>
    </xf>
    <xf numFmtId="0" fontId="7" fillId="9" borderId="18" xfId="0" applyFont="1" applyFill="1" applyBorder="1" applyAlignment="1">
      <alignment horizontal="center"/>
    </xf>
    <xf numFmtId="0" fontId="7" fillId="8" borderId="50" xfId="0" applyFont="1" applyFill="1" applyBorder="1" applyAlignment="1">
      <alignment horizontal="center"/>
    </xf>
    <xf numFmtId="0" fontId="7" fillId="10" borderId="46" xfId="0" applyFont="1" applyFill="1" applyBorder="1" applyAlignment="1">
      <alignment horizontal="center"/>
    </xf>
    <xf numFmtId="0" fontId="7" fillId="9" borderId="46" xfId="0" applyFont="1" applyFill="1" applyBorder="1" applyAlignment="1">
      <alignment horizontal="center"/>
    </xf>
    <xf numFmtId="164" fontId="8" fillId="0" borderId="47" xfId="1" applyNumberFormat="1" applyFont="1" applyFill="1" applyBorder="1" applyAlignment="1">
      <alignment horizontal="center"/>
    </xf>
    <xf numFmtId="0" fontId="0" fillId="0" borderId="35" xfId="0" applyFont="1" applyBorder="1" applyAlignment="1">
      <alignment horizontal="center"/>
    </xf>
    <xf numFmtId="0" fontId="0" fillId="0" borderId="12" xfId="0" applyBorder="1"/>
    <xf numFmtId="0" fontId="0" fillId="0" borderId="10" xfId="0" applyBorder="1"/>
    <xf numFmtId="0" fontId="0" fillId="0" borderId="36" xfId="0" applyBorder="1" applyAlignment="1">
      <alignment wrapText="1"/>
    </xf>
    <xf numFmtId="0" fontId="0" fillId="0" borderId="35" xfId="0" applyFont="1" applyBorder="1" applyAlignment="1">
      <alignment horizontal="left"/>
    </xf>
    <xf numFmtId="0" fontId="7" fillId="0" borderId="35" xfId="0" applyFont="1" applyBorder="1" applyAlignment="1">
      <alignment horizontal="center"/>
    </xf>
    <xf numFmtId="0" fontId="7" fillId="0" borderId="19" xfId="0" applyFont="1" applyBorder="1" applyAlignment="1">
      <alignment horizontal="center" vertical="center"/>
    </xf>
    <xf numFmtId="168" fontId="0" fillId="0" borderId="20" xfId="0" applyNumberFormat="1" applyBorder="1"/>
    <xf numFmtId="168" fontId="0" fillId="0" borderId="25" xfId="0" applyNumberFormat="1" applyBorder="1"/>
    <xf numFmtId="0" fontId="0" fillId="0" borderId="14" xfId="0" applyBorder="1"/>
    <xf numFmtId="0" fontId="0" fillId="0" borderId="0" xfId="0" applyBorder="1"/>
    <xf numFmtId="166" fontId="29" fillId="0" borderId="2" xfId="0" applyNumberFormat="1" applyFont="1" applyFill="1" applyBorder="1" applyAlignment="1"/>
    <xf numFmtId="0" fontId="30" fillId="0" borderId="2" xfId="0" applyFont="1" applyBorder="1" applyAlignment="1"/>
    <xf numFmtId="0" fontId="30" fillId="0" borderId="0" xfId="0" applyFont="1" applyBorder="1" applyAlignment="1"/>
    <xf numFmtId="0" fontId="30" fillId="0" borderId="0" xfId="0" applyFont="1"/>
    <xf numFmtId="1" fontId="0" fillId="0" borderId="21" xfId="0" applyNumberFormat="1" applyBorder="1"/>
    <xf numFmtId="0" fontId="0" fillId="2" borderId="19" xfId="0" applyFill="1" applyBorder="1"/>
    <xf numFmtId="0" fontId="0" fillId="4" borderId="22" xfId="0" applyFill="1" applyBorder="1"/>
    <xf numFmtId="0" fontId="0" fillId="3" borderId="22" xfId="0" applyFill="1" applyBorder="1"/>
    <xf numFmtId="0" fontId="0" fillId="5" borderId="22" xfId="0" applyFill="1" applyBorder="1"/>
    <xf numFmtId="0" fontId="0" fillId="6" borderId="22" xfId="0" applyFill="1" applyBorder="1"/>
    <xf numFmtId="0" fontId="0" fillId="7" borderId="22" xfId="0" applyFill="1" applyBorder="1"/>
    <xf numFmtId="0" fontId="0" fillId="7" borderId="24" xfId="0" applyFill="1" applyBorder="1"/>
    <xf numFmtId="0" fontId="7" fillId="0" borderId="17" xfId="0" applyFont="1" applyFill="1" applyBorder="1" applyAlignment="1">
      <alignment horizontal="center"/>
    </xf>
    <xf numFmtId="0" fontId="7" fillId="0" borderId="32" xfId="0" applyFont="1" applyFill="1" applyBorder="1" applyAlignment="1">
      <alignment horizontal="center"/>
    </xf>
    <xf numFmtId="166" fontId="31" fillId="0" borderId="0" xfId="0" applyNumberFormat="1" applyFont="1" applyFill="1" applyProtection="1">
      <protection locked="0"/>
    </xf>
    <xf numFmtId="0" fontId="0" fillId="13" borderId="43" xfId="0" applyFont="1" applyFill="1" applyBorder="1" applyProtection="1">
      <protection locked="0"/>
    </xf>
    <xf numFmtId="166" fontId="0" fillId="0" borderId="2" xfId="0" applyNumberFormat="1" applyFont="1" applyFill="1" applyBorder="1" applyAlignment="1" applyProtection="1">
      <protection locked="0"/>
    </xf>
    <xf numFmtId="0" fontId="0" fillId="0" borderId="2" xfId="0" applyNumberFormat="1" applyFont="1" applyFill="1" applyBorder="1" applyAlignment="1" applyProtection="1">
      <protection locked="0"/>
    </xf>
    <xf numFmtId="0" fontId="0" fillId="0" borderId="65" xfId="0" applyFont="1" applyFill="1" applyBorder="1" applyProtection="1">
      <protection locked="0"/>
    </xf>
    <xf numFmtId="0" fontId="0" fillId="13" borderId="66" xfId="0" applyFont="1" applyFill="1" applyBorder="1" applyProtection="1">
      <protection locked="0"/>
    </xf>
    <xf numFmtId="166" fontId="0" fillId="0" borderId="13" xfId="0" applyNumberFormat="1" applyBorder="1"/>
    <xf numFmtId="166" fontId="0" fillId="0" borderId="33" xfId="0" applyNumberFormat="1" applyBorder="1"/>
    <xf numFmtId="166" fontId="0" fillId="0" borderId="3" xfId="0" applyNumberFormat="1" applyBorder="1"/>
    <xf numFmtId="166" fontId="0" fillId="0" borderId="34" xfId="0" applyNumberFormat="1" applyBorder="1"/>
    <xf numFmtId="166" fontId="0" fillId="0" borderId="55" xfId="0" applyNumberFormat="1" applyBorder="1"/>
    <xf numFmtId="166" fontId="0" fillId="0" borderId="52" xfId="0" applyNumberFormat="1" applyBorder="1"/>
    <xf numFmtId="166" fontId="0" fillId="0" borderId="19" xfId="0" applyNumberFormat="1" applyBorder="1"/>
    <xf numFmtId="166" fontId="0" fillId="0" borderId="21" xfId="0" applyNumberFormat="1" applyBorder="1"/>
    <xf numFmtId="166" fontId="0" fillId="0" borderId="54" xfId="0" applyNumberFormat="1" applyBorder="1"/>
    <xf numFmtId="166" fontId="0" fillId="0" borderId="51" xfId="0" applyNumberFormat="1" applyBorder="1"/>
    <xf numFmtId="166" fontId="0" fillId="0" borderId="63" xfId="0" applyNumberFormat="1" applyBorder="1"/>
    <xf numFmtId="166" fontId="0" fillId="0" borderId="12" xfId="0" applyNumberFormat="1" applyBorder="1"/>
    <xf numFmtId="166" fontId="7" fillId="0" borderId="48" xfId="0" applyNumberFormat="1" applyFont="1" applyBorder="1"/>
    <xf numFmtId="166" fontId="7" fillId="0" borderId="53" xfId="0" applyNumberFormat="1" applyFont="1" applyBorder="1"/>
    <xf numFmtId="166" fontId="7" fillId="0" borderId="32" xfId="0" applyNumberFormat="1" applyFont="1" applyFill="1" applyBorder="1"/>
    <xf numFmtId="166" fontId="0" fillId="2" borderId="20" xfId="0" applyNumberFormat="1" applyFill="1" applyBorder="1"/>
    <xf numFmtId="166" fontId="0" fillId="4" borderId="1" xfId="0" applyNumberFormat="1" applyFill="1" applyBorder="1"/>
    <xf numFmtId="166" fontId="0" fillId="3" borderId="1" xfId="0" applyNumberFormat="1" applyFill="1" applyBorder="1"/>
    <xf numFmtId="166" fontId="0" fillId="5" borderId="1" xfId="0" applyNumberFormat="1" applyFill="1" applyBorder="1"/>
    <xf numFmtId="166" fontId="0" fillId="6" borderId="1" xfId="0" applyNumberFormat="1" applyFill="1" applyBorder="1"/>
    <xf numFmtId="166" fontId="0" fillId="7" borderId="1" xfId="0" applyNumberFormat="1" applyFill="1" applyBorder="1"/>
    <xf numFmtId="166" fontId="0" fillId="7" borderId="25" xfId="0" applyNumberFormat="1" applyFill="1" applyBorder="1"/>
    <xf numFmtId="166" fontId="7" fillId="0" borderId="17" xfId="0" applyNumberFormat="1" applyFont="1" applyBorder="1" applyAlignment="1">
      <alignment wrapText="1"/>
    </xf>
    <xf numFmtId="166" fontId="0" fillId="0" borderId="32" xfId="0" applyNumberFormat="1" applyBorder="1"/>
    <xf numFmtId="166" fontId="0" fillId="0" borderId="18" xfId="0" applyNumberFormat="1" applyBorder="1"/>
    <xf numFmtId="166" fontId="0" fillId="0" borderId="60" xfId="0" applyNumberFormat="1" applyBorder="1"/>
    <xf numFmtId="166" fontId="0" fillId="0" borderId="61" xfId="0" applyNumberFormat="1" applyBorder="1"/>
    <xf numFmtId="166" fontId="0" fillId="0" borderId="40" xfId="0" applyNumberFormat="1" applyBorder="1"/>
    <xf numFmtId="166" fontId="8" fillId="8" borderId="32" xfId="0" applyNumberFormat="1" applyFont="1" applyFill="1" applyBorder="1" applyAlignment="1">
      <alignment horizontal="center"/>
    </xf>
    <xf numFmtId="166" fontId="8" fillId="10" borderId="32" xfId="0" applyNumberFormat="1" applyFont="1" applyFill="1" applyBorder="1" applyAlignment="1">
      <alignment horizontal="center"/>
    </xf>
    <xf numFmtId="166" fontId="8" fillId="9" borderId="32" xfId="0" applyNumberFormat="1" applyFont="1" applyFill="1" applyBorder="1" applyAlignment="1">
      <alignment horizontal="center"/>
    </xf>
    <xf numFmtId="166" fontId="7" fillId="0" borderId="18" xfId="0" applyNumberFormat="1" applyFont="1" applyFill="1" applyBorder="1" applyAlignment="1">
      <alignment horizontal="center"/>
    </xf>
    <xf numFmtId="166" fontId="7" fillId="0" borderId="32" xfId="0" applyNumberFormat="1" applyFont="1" applyFill="1" applyBorder="1" applyAlignment="1">
      <alignment horizontal="center"/>
    </xf>
    <xf numFmtId="166" fontId="0" fillId="2" borderId="21" xfId="0" applyNumberFormat="1" applyFill="1" applyBorder="1"/>
    <xf numFmtId="166" fontId="0" fillId="4" borderId="23" xfId="0" applyNumberFormat="1" applyFill="1" applyBorder="1"/>
    <xf numFmtId="166" fontId="0" fillId="3" borderId="23" xfId="0" applyNumberFormat="1" applyFill="1" applyBorder="1"/>
    <xf numFmtId="166" fontId="0" fillId="5" borderId="23" xfId="0" applyNumberFormat="1" applyFill="1" applyBorder="1"/>
    <xf numFmtId="166" fontId="0" fillId="6" borderId="23" xfId="0" applyNumberFormat="1" applyFill="1" applyBorder="1"/>
    <xf numFmtId="166" fontId="0" fillId="7" borderId="23" xfId="0" applyNumberFormat="1" applyFill="1" applyBorder="1"/>
    <xf numFmtId="166" fontId="0" fillId="7" borderId="26" xfId="0" applyNumberFormat="1" applyFill="1" applyBorder="1"/>
    <xf numFmtId="166" fontId="30" fillId="0" borderId="2" xfId="0" applyNumberFormat="1" applyFont="1" applyBorder="1" applyAlignment="1"/>
    <xf numFmtId="166" fontId="7" fillId="8" borderId="32" xfId="0" applyNumberFormat="1" applyFont="1" applyFill="1" applyBorder="1" applyAlignment="1">
      <alignment horizontal="center"/>
    </xf>
    <xf numFmtId="166" fontId="7" fillId="10" borderId="32" xfId="0" applyNumberFormat="1" applyFont="1" applyFill="1" applyBorder="1" applyAlignment="1">
      <alignment horizontal="center"/>
    </xf>
    <xf numFmtId="166" fontId="7" fillId="9" borderId="32" xfId="0" applyNumberFormat="1" applyFont="1" applyFill="1" applyBorder="1" applyAlignment="1">
      <alignment horizontal="center"/>
    </xf>
    <xf numFmtId="166" fontId="0" fillId="0" borderId="0" xfId="0" applyNumberFormat="1" applyAlignment="1">
      <alignment wrapText="1"/>
    </xf>
    <xf numFmtId="166" fontId="7" fillId="2" borderId="19" xfId="0" applyNumberFormat="1" applyFont="1" applyFill="1" applyBorder="1" applyAlignment="1">
      <alignment horizontal="center"/>
    </xf>
    <xf numFmtId="166" fontId="7" fillId="2" borderId="20" xfId="0" applyNumberFormat="1" applyFont="1" applyFill="1" applyBorder="1" applyAlignment="1">
      <alignment horizontal="center"/>
    </xf>
    <xf numFmtId="166" fontId="7" fillId="2" borderId="21" xfId="0" applyNumberFormat="1" applyFont="1" applyFill="1" applyBorder="1" applyAlignment="1">
      <alignment horizontal="center"/>
    </xf>
    <xf numFmtId="166" fontId="7" fillId="4" borderId="19" xfId="0" applyNumberFormat="1" applyFont="1" applyFill="1" applyBorder="1" applyAlignment="1">
      <alignment horizontal="center" wrapText="1"/>
    </xf>
    <xf numFmtId="166" fontId="7" fillId="4" borderId="20" xfId="0" applyNumberFormat="1" applyFont="1" applyFill="1" applyBorder="1" applyAlignment="1">
      <alignment horizontal="center"/>
    </xf>
    <xf numFmtId="166" fontId="7" fillId="4" borderId="21" xfId="0" applyNumberFormat="1" applyFont="1" applyFill="1" applyBorder="1" applyAlignment="1">
      <alignment horizontal="center"/>
    </xf>
    <xf numFmtId="166" fontId="7" fillId="3" borderId="19" xfId="0" applyNumberFormat="1" applyFont="1" applyFill="1" applyBorder="1" applyAlignment="1">
      <alignment horizontal="center"/>
    </xf>
    <xf numFmtId="166" fontId="7" fillId="3" borderId="20" xfId="0" applyNumberFormat="1" applyFont="1" applyFill="1" applyBorder="1" applyAlignment="1">
      <alignment horizontal="center"/>
    </xf>
    <xf numFmtId="166" fontId="7" fillId="3" borderId="21" xfId="0" applyNumberFormat="1" applyFont="1" applyFill="1" applyBorder="1" applyAlignment="1">
      <alignment horizontal="center"/>
    </xf>
    <xf numFmtId="166" fontId="7" fillId="14" borderId="19" xfId="0" applyNumberFormat="1" applyFont="1" applyFill="1" applyBorder="1" applyAlignment="1">
      <alignment horizontal="center"/>
    </xf>
    <xf numFmtId="166" fontId="7" fillId="14" borderId="20" xfId="0" applyNumberFormat="1" applyFont="1" applyFill="1" applyBorder="1" applyAlignment="1">
      <alignment horizontal="center"/>
    </xf>
    <xf numFmtId="166" fontId="7" fillId="14" borderId="21" xfId="0" applyNumberFormat="1" applyFont="1" applyFill="1" applyBorder="1" applyAlignment="1">
      <alignment horizontal="center"/>
    </xf>
    <xf numFmtId="166" fontId="7" fillId="6" borderId="19" xfId="0" applyNumberFormat="1" applyFont="1" applyFill="1" applyBorder="1" applyAlignment="1">
      <alignment horizontal="center"/>
    </xf>
    <xf numFmtId="166" fontId="7" fillId="6" borderId="20" xfId="0" applyNumberFormat="1" applyFont="1" applyFill="1" applyBorder="1" applyAlignment="1">
      <alignment horizontal="center"/>
    </xf>
    <xf numFmtId="166" fontId="7" fillId="6" borderId="21" xfId="0" applyNumberFormat="1" applyFont="1" applyFill="1" applyBorder="1" applyAlignment="1">
      <alignment horizontal="center"/>
    </xf>
    <xf numFmtId="166" fontId="7" fillId="0" borderId="19" xfId="0" applyNumberFormat="1" applyFont="1" applyBorder="1" applyAlignment="1">
      <alignment horizontal="center"/>
    </xf>
    <xf numFmtId="166" fontId="7" fillId="0" borderId="20" xfId="0" applyNumberFormat="1" applyFont="1" applyBorder="1" applyAlignment="1">
      <alignment horizontal="center"/>
    </xf>
    <xf numFmtId="166" fontId="7" fillId="0" borderId="21" xfId="0" applyNumberFormat="1" applyFont="1" applyBorder="1" applyAlignment="1">
      <alignment horizontal="center"/>
    </xf>
    <xf numFmtId="0" fontId="7" fillId="0" borderId="8" xfId="0" applyFont="1" applyBorder="1" applyAlignment="1">
      <alignment horizontal="right" indent="1"/>
    </xf>
    <xf numFmtId="166" fontId="8" fillId="0" borderId="32" xfId="1" applyNumberFormat="1" applyFont="1" applyFill="1" applyBorder="1" applyAlignment="1">
      <alignment horizontal="center"/>
    </xf>
    <xf numFmtId="166" fontId="7" fillId="2" borderId="29" xfId="0" applyNumberFormat="1" applyFont="1" applyFill="1" applyBorder="1" applyAlignment="1">
      <alignment horizontal="center"/>
    </xf>
    <xf numFmtId="166" fontId="7" fillId="2" borderId="30" xfId="0" applyNumberFormat="1" applyFont="1" applyFill="1" applyBorder="1" applyAlignment="1">
      <alignment horizontal="center"/>
    </xf>
    <xf numFmtId="166" fontId="7" fillId="2" borderId="31" xfId="0" applyNumberFormat="1" applyFont="1" applyFill="1" applyBorder="1" applyAlignment="1">
      <alignment horizontal="center"/>
    </xf>
    <xf numFmtId="166" fontId="7" fillId="4" borderId="64" xfId="0" applyNumberFormat="1" applyFont="1" applyFill="1" applyBorder="1" applyAlignment="1">
      <alignment horizontal="center"/>
    </xf>
    <xf numFmtId="166" fontId="7" fillId="4" borderId="30" xfId="0" applyNumberFormat="1" applyFont="1" applyFill="1" applyBorder="1" applyAlignment="1">
      <alignment horizontal="center"/>
    </xf>
    <xf numFmtId="166" fontId="7" fillId="4" borderId="62" xfId="0" applyNumberFormat="1" applyFont="1" applyFill="1" applyBorder="1" applyAlignment="1">
      <alignment horizontal="center"/>
    </xf>
    <xf numFmtId="166" fontId="7" fillId="3" borderId="29" xfId="0" applyNumberFormat="1" applyFont="1" applyFill="1" applyBorder="1" applyAlignment="1">
      <alignment horizontal="center"/>
    </xf>
    <xf numFmtId="166" fontId="7" fillId="3" borderId="30" xfId="0" applyNumberFormat="1" applyFont="1" applyFill="1" applyBorder="1" applyAlignment="1">
      <alignment horizontal="center"/>
    </xf>
    <xf numFmtId="166" fontId="7" fillId="3" borderId="31" xfId="0" applyNumberFormat="1" applyFont="1" applyFill="1" applyBorder="1" applyAlignment="1">
      <alignment horizontal="center"/>
    </xf>
    <xf numFmtId="166" fontId="7" fillId="5" borderId="64" xfId="0" applyNumberFormat="1" applyFont="1" applyFill="1" applyBorder="1" applyAlignment="1">
      <alignment horizontal="center"/>
    </xf>
    <xf numFmtId="166" fontId="7" fillId="5" borderId="30" xfId="0" applyNumberFormat="1" applyFont="1" applyFill="1" applyBorder="1" applyAlignment="1">
      <alignment horizontal="center"/>
    </xf>
    <xf numFmtId="166" fontId="7" fillId="5" borderId="62" xfId="0" applyNumberFormat="1" applyFont="1" applyFill="1" applyBorder="1" applyAlignment="1">
      <alignment horizontal="center"/>
    </xf>
    <xf numFmtId="166" fontId="7" fillId="6" borderId="29" xfId="0" applyNumberFormat="1" applyFont="1" applyFill="1" applyBorder="1" applyAlignment="1">
      <alignment horizontal="center"/>
    </xf>
    <xf numFmtId="166" fontId="7" fillId="6" borderId="30" xfId="0" applyNumberFormat="1" applyFont="1" applyFill="1" applyBorder="1" applyAlignment="1">
      <alignment horizontal="center"/>
    </xf>
    <xf numFmtId="166" fontId="7" fillId="6" borderId="31" xfId="0" applyNumberFormat="1" applyFont="1" applyFill="1" applyBorder="1" applyAlignment="1">
      <alignment horizontal="center"/>
    </xf>
    <xf numFmtId="166" fontId="7" fillId="0" borderId="64" xfId="0" applyNumberFormat="1" applyFont="1" applyFill="1" applyBorder="1" applyAlignment="1">
      <alignment horizontal="center"/>
    </xf>
    <xf numFmtId="166" fontId="7" fillId="0" borderId="30" xfId="0" applyNumberFormat="1" applyFont="1" applyFill="1" applyBorder="1" applyAlignment="1">
      <alignment horizontal="center"/>
    </xf>
    <xf numFmtId="166" fontId="7" fillId="0" borderId="62" xfId="0" applyNumberFormat="1" applyFont="1" applyFill="1" applyBorder="1" applyAlignment="1">
      <alignment horizontal="center"/>
    </xf>
    <xf numFmtId="166" fontId="8" fillId="0" borderId="1" xfId="1" applyNumberFormat="1" applyFont="1" applyFill="1" applyBorder="1" applyAlignment="1">
      <alignment horizontal="center"/>
    </xf>
    <xf numFmtId="166" fontId="2" fillId="2" borderId="1" xfId="1" applyNumberFormat="1" applyFont="1" applyFill="1" applyBorder="1"/>
    <xf numFmtId="166" fontId="2" fillId="4" borderId="1" xfId="1" applyNumberFormat="1" applyFont="1" applyFill="1" applyBorder="1"/>
    <xf numFmtId="166" fontId="2" fillId="3" borderId="1" xfId="1" applyNumberFormat="1" applyFont="1" applyFill="1" applyBorder="1"/>
    <xf numFmtId="166" fontId="2" fillId="5" borderId="1" xfId="1" applyNumberFormat="1" applyFont="1" applyFill="1" applyBorder="1"/>
    <xf numFmtId="166" fontId="2" fillId="6" borderId="1" xfId="1" applyNumberFormat="1" applyFont="1" applyFill="1" applyBorder="1"/>
    <xf numFmtId="166" fontId="2" fillId="7" borderId="1" xfId="1" applyNumberFormat="1" applyFont="1" applyFill="1" applyBorder="1"/>
    <xf numFmtId="166" fontId="2" fillId="7" borderId="3" xfId="1" applyNumberFormat="1" applyFont="1" applyFill="1" applyBorder="1"/>
    <xf numFmtId="166" fontId="8" fillId="0" borderId="1" xfId="1" applyNumberFormat="1" applyFont="1" applyFill="1" applyBorder="1"/>
    <xf numFmtId="166" fontId="8" fillId="0" borderId="13" xfId="1" applyNumberFormat="1" applyFont="1" applyFill="1" applyBorder="1"/>
    <xf numFmtId="166" fontId="2" fillId="0" borderId="0" xfId="1" applyNumberFormat="1" applyFont="1" applyFill="1" applyBorder="1" applyAlignment="1"/>
    <xf numFmtId="166" fontId="2" fillId="0" borderId="0" xfId="1" applyNumberFormat="1" applyFont="1" applyFill="1" applyBorder="1"/>
    <xf numFmtId="166" fontId="2" fillId="0" borderId="39" xfId="1" applyNumberFormat="1" applyFont="1" applyFill="1" applyBorder="1"/>
    <xf numFmtId="166" fontId="14" fillId="0" borderId="0" xfId="1" applyNumberFormat="1" applyFont="1" applyBorder="1" applyAlignment="1">
      <alignment horizontal="center"/>
    </xf>
    <xf numFmtId="166" fontId="8" fillId="0" borderId="0" xfId="1" applyNumberFormat="1" applyFont="1" applyFill="1" applyBorder="1" applyAlignment="1">
      <alignment horizontal="center" vertical="center"/>
    </xf>
    <xf numFmtId="166" fontId="8" fillId="0" borderId="0" xfId="1" applyNumberFormat="1" applyFont="1" applyFill="1" applyBorder="1" applyAlignment="1">
      <alignment horizontal="center" vertical="center" wrapText="1"/>
    </xf>
    <xf numFmtId="166" fontId="7" fillId="2" borderId="17" xfId="0" applyNumberFormat="1" applyFont="1" applyFill="1" applyBorder="1" applyAlignment="1">
      <alignment horizontal="center"/>
    </xf>
    <xf numFmtId="166" fontId="7" fillId="2" borderId="32" xfId="0" applyNumberFormat="1" applyFont="1" applyFill="1" applyBorder="1" applyAlignment="1">
      <alignment horizontal="center"/>
    </xf>
    <xf numFmtId="166" fontId="7" fillId="2" borderId="18" xfId="0" applyNumberFormat="1" applyFont="1" applyFill="1" applyBorder="1" applyAlignment="1">
      <alignment horizontal="center"/>
    </xf>
    <xf numFmtId="166" fontId="7" fillId="4" borderId="17" xfId="0" applyNumberFormat="1" applyFont="1" applyFill="1" applyBorder="1" applyAlignment="1">
      <alignment horizontal="center"/>
    </xf>
    <xf numFmtId="166" fontId="7" fillId="4" borderId="32" xfId="0" applyNumberFormat="1" applyFont="1" applyFill="1" applyBorder="1" applyAlignment="1">
      <alignment horizontal="center"/>
    </xf>
    <xf numFmtId="166" fontId="7" fillId="4" borderId="18" xfId="0" applyNumberFormat="1" applyFont="1" applyFill="1" applyBorder="1" applyAlignment="1">
      <alignment horizontal="center"/>
    </xf>
    <xf numFmtId="166" fontId="7" fillId="3" borderId="17" xfId="0" applyNumberFormat="1" applyFont="1" applyFill="1" applyBorder="1" applyAlignment="1">
      <alignment horizontal="center"/>
    </xf>
    <xf numFmtId="166" fontId="7" fillId="3" borderId="32" xfId="0" applyNumberFormat="1" applyFont="1" applyFill="1" applyBorder="1" applyAlignment="1">
      <alignment horizontal="center"/>
    </xf>
    <xf numFmtId="166" fontId="7" fillId="3" borderId="18" xfId="0" applyNumberFormat="1" applyFont="1" applyFill="1" applyBorder="1" applyAlignment="1">
      <alignment horizontal="center"/>
    </xf>
    <xf numFmtId="166" fontId="7" fillId="5" borderId="17" xfId="0" applyNumberFormat="1" applyFont="1" applyFill="1" applyBorder="1" applyAlignment="1">
      <alignment horizontal="center"/>
    </xf>
    <xf numFmtId="166" fontId="7" fillId="5" borderId="32" xfId="0" applyNumberFormat="1" applyFont="1" applyFill="1" applyBorder="1" applyAlignment="1">
      <alignment horizontal="center"/>
    </xf>
    <xf numFmtId="166" fontId="7" fillId="5" borderId="18" xfId="0" applyNumberFormat="1" applyFont="1" applyFill="1" applyBorder="1" applyAlignment="1">
      <alignment horizontal="center"/>
    </xf>
    <xf numFmtId="166" fontId="7" fillId="6" borderId="17" xfId="0" applyNumberFormat="1" applyFont="1" applyFill="1" applyBorder="1" applyAlignment="1">
      <alignment horizontal="center"/>
    </xf>
    <xf numFmtId="166" fontId="7" fillId="6" borderId="32" xfId="0" applyNumberFormat="1" applyFont="1" applyFill="1" applyBorder="1" applyAlignment="1">
      <alignment horizontal="center"/>
    </xf>
    <xf numFmtId="166" fontId="7" fillId="6" borderId="18" xfId="0" applyNumberFormat="1" applyFont="1" applyFill="1" applyBorder="1" applyAlignment="1">
      <alignment horizontal="center"/>
    </xf>
    <xf numFmtId="0" fontId="26" fillId="0" borderId="0" xfId="0" applyFont="1" applyAlignment="1">
      <alignment horizontal="left" vertical="center" wrapText="1"/>
    </xf>
    <xf numFmtId="164" fontId="8" fillId="0" borderId="40" xfId="1" applyNumberFormat="1" applyFont="1" applyBorder="1" applyAlignment="1">
      <alignment horizontal="center"/>
    </xf>
    <xf numFmtId="166" fontId="7" fillId="0" borderId="0" xfId="0" applyNumberFormat="1" applyFont="1" applyFill="1" applyBorder="1" applyAlignment="1">
      <alignment horizontal="center"/>
    </xf>
    <xf numFmtId="164" fontId="8" fillId="0" borderId="13" xfId="1" applyNumberFormat="1" applyFont="1" applyFill="1" applyBorder="1" applyAlignment="1">
      <alignment horizontal="center"/>
    </xf>
    <xf numFmtId="164" fontId="8" fillId="0" borderId="11" xfId="1" applyNumberFormat="1" applyFont="1" applyFill="1" applyBorder="1" applyAlignment="1">
      <alignment horizontal="center"/>
    </xf>
    <xf numFmtId="166" fontId="8" fillId="0" borderId="13" xfId="1" applyNumberFormat="1" applyFont="1" applyFill="1" applyBorder="1" applyAlignment="1">
      <alignment horizontal="center"/>
    </xf>
    <xf numFmtId="166" fontId="8" fillId="0" borderId="6" xfId="1" applyNumberFormat="1" applyFont="1" applyFill="1" applyBorder="1" applyAlignment="1">
      <alignment horizontal="center"/>
    </xf>
    <xf numFmtId="166" fontId="8" fillId="0" borderId="11" xfId="1" applyNumberFormat="1" applyFont="1" applyFill="1" applyBorder="1" applyAlignment="1">
      <alignment horizontal="center"/>
    </xf>
    <xf numFmtId="166" fontId="7" fillId="2" borderId="37" xfId="0" applyNumberFormat="1" applyFont="1" applyFill="1" applyBorder="1" applyAlignment="1">
      <alignment horizontal="center"/>
    </xf>
    <xf numFmtId="166" fontId="7" fillId="4" borderId="37" xfId="0" applyNumberFormat="1" applyFont="1" applyFill="1" applyBorder="1" applyAlignment="1">
      <alignment horizontal="center"/>
    </xf>
    <xf numFmtId="166" fontId="7" fillId="3" borderId="37" xfId="0" applyNumberFormat="1" applyFont="1" applyFill="1" applyBorder="1" applyAlignment="1">
      <alignment horizontal="center"/>
    </xf>
    <xf numFmtId="166" fontId="7" fillId="5" borderId="37" xfId="0" applyNumberFormat="1" applyFont="1" applyFill="1" applyBorder="1" applyAlignment="1">
      <alignment horizontal="center"/>
    </xf>
    <xf numFmtId="166" fontId="7" fillId="6" borderId="37" xfId="0" applyNumberFormat="1" applyFont="1" applyFill="1" applyBorder="1" applyAlignment="1">
      <alignment horizontal="center"/>
    </xf>
    <xf numFmtId="166" fontId="7" fillId="0" borderId="37" xfId="0" applyNumberFormat="1" applyFont="1" applyBorder="1" applyAlignment="1">
      <alignment horizontal="center"/>
    </xf>
    <xf numFmtId="166" fontId="7" fillId="2" borderId="40" xfId="0" applyNumberFormat="1" applyFont="1" applyFill="1" applyBorder="1" applyAlignment="1">
      <alignment horizontal="center"/>
    </xf>
    <xf numFmtId="166" fontId="7" fillId="0" borderId="9" xfId="0" applyNumberFormat="1" applyFont="1" applyFill="1" applyBorder="1" applyAlignment="1">
      <alignment horizontal="center"/>
    </xf>
    <xf numFmtId="166" fontId="7" fillId="0" borderId="40" xfId="0" applyNumberFormat="1" applyFont="1" applyFill="1" applyBorder="1" applyAlignment="1">
      <alignment horizontal="center"/>
    </xf>
    <xf numFmtId="166" fontId="7" fillId="6" borderId="40" xfId="0" applyNumberFormat="1" applyFont="1" applyFill="1" applyBorder="1" applyAlignment="1">
      <alignment horizontal="center"/>
    </xf>
    <xf numFmtId="166" fontId="7" fillId="5" borderId="9" xfId="0" applyNumberFormat="1" applyFont="1" applyFill="1" applyBorder="1" applyAlignment="1">
      <alignment horizontal="center"/>
    </xf>
    <xf numFmtId="166" fontId="7" fillId="5" borderId="40" xfId="0" applyNumberFormat="1" applyFont="1" applyFill="1" applyBorder="1" applyAlignment="1">
      <alignment horizontal="center"/>
    </xf>
    <xf numFmtId="166" fontId="7" fillId="5" borderId="7" xfId="0" applyNumberFormat="1" applyFont="1" applyFill="1" applyBorder="1" applyAlignment="1">
      <alignment horizontal="center"/>
    </xf>
    <xf numFmtId="166" fontId="7" fillId="3" borderId="40" xfId="0" applyNumberFormat="1" applyFont="1" applyFill="1" applyBorder="1" applyAlignment="1">
      <alignment horizontal="center"/>
    </xf>
    <xf numFmtId="166" fontId="7" fillId="4" borderId="9" xfId="0" applyNumberFormat="1" applyFont="1" applyFill="1" applyBorder="1" applyAlignment="1">
      <alignment horizontal="center"/>
    </xf>
    <xf numFmtId="166" fontId="7" fillId="4" borderId="40" xfId="0" applyNumberFormat="1" applyFont="1" applyFill="1" applyBorder="1" applyAlignment="1">
      <alignment horizontal="center"/>
    </xf>
    <xf numFmtId="166" fontId="7" fillId="4" borderId="7" xfId="0" applyNumberFormat="1" applyFont="1" applyFill="1" applyBorder="1" applyAlignment="1">
      <alignment horizontal="center"/>
    </xf>
    <xf numFmtId="166" fontId="0" fillId="0" borderId="7" xfId="0" applyNumberFormat="1" applyBorder="1" applyAlignment="1">
      <alignment horizontal="center"/>
    </xf>
    <xf numFmtId="166" fontId="0" fillId="0" borderId="8" xfId="0" applyNumberFormat="1" applyBorder="1" applyAlignment="1">
      <alignment horizontal="center"/>
    </xf>
    <xf numFmtId="166" fontId="0" fillId="0" borderId="9" xfId="0" applyNumberFormat="1" applyBorder="1" applyAlignment="1">
      <alignment horizontal="center"/>
    </xf>
    <xf numFmtId="166" fontId="7" fillId="4" borderId="40" xfId="0" applyNumberFormat="1" applyFont="1" applyFill="1" applyBorder="1" applyAlignment="1">
      <alignment horizontal="center" wrapText="1"/>
    </xf>
    <xf numFmtId="166" fontId="7" fillId="14" borderId="40" xfId="0" applyNumberFormat="1" applyFont="1" applyFill="1" applyBorder="1" applyAlignment="1">
      <alignment horizont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28" fillId="0" borderId="7"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xf>
    <xf numFmtId="0" fontId="0" fillId="0" borderId="4" xfId="0" applyFont="1" applyBorder="1"/>
    <xf numFmtId="0" fontId="32" fillId="0" borderId="0" xfId="2" applyFont="1" applyFill="1" applyBorder="1" applyAlignment="1">
      <alignment horizontal="left" vertical="center" wrapText="1"/>
    </xf>
  </cellXfs>
  <cellStyles count="3">
    <cellStyle name="Normal" xfId="0" builtinId="0"/>
    <cellStyle name="Normal 2" xfId="1"/>
    <cellStyle name="Normal 3" xfId="2"/>
  </cellStyles>
  <dxfs count="229">
    <dxf>
      <numFmt numFmtId="0" formatCode="General"/>
    </dxf>
    <dxf>
      <numFmt numFmtId="0" formatCode="General"/>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0" formatCode="General"/>
    </dxf>
    <dxf>
      <fill>
        <patternFill>
          <bgColor rgb="FFDCFFBE"/>
        </patternFill>
      </fill>
    </dxf>
    <dxf>
      <fill>
        <patternFill>
          <bgColor rgb="FFFFC8C8"/>
        </patternFill>
      </fill>
    </dxf>
    <dxf>
      <fill>
        <patternFill>
          <bgColor rgb="FFFFFF96"/>
        </patternFill>
      </fill>
    </dxf>
    <dxf>
      <numFmt numFmtId="0" formatCode="General"/>
    </dxf>
    <dxf>
      <numFmt numFmtId="0" formatCode="General"/>
    </dxf>
    <dxf>
      <numFmt numFmtId="0" formatCode="General"/>
    </dxf>
    <dxf>
      <numFmt numFmtId="0" formatCode="General"/>
    </dxf>
    <dxf>
      <numFmt numFmtId="0" formatCode="General"/>
    </dxf>
    <dxf>
      <fill>
        <patternFill>
          <bgColor rgb="FFFFC8C8"/>
        </patternFill>
      </fill>
    </dxf>
    <dxf>
      <fill>
        <patternFill>
          <bgColor rgb="FFE1C8FF"/>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rgb="FFC8FFBE"/>
        </patternFill>
      </fill>
    </dxf>
    <dxf>
      <fill>
        <patternFill>
          <bgColor rgb="FFB9B49B"/>
        </patternFill>
      </fill>
    </dxf>
    <dxf>
      <fill>
        <patternFill>
          <bgColor rgb="FFFFFF96"/>
        </patternFill>
      </fill>
    </dxf>
    <dxf>
      <fill>
        <patternFill>
          <bgColor rgb="FFC8E6FA"/>
        </patternFill>
      </fill>
    </dxf>
    <dxf>
      <fill>
        <patternFill>
          <bgColor rgb="FFFFC8C8"/>
        </patternFill>
      </fill>
    </dxf>
    <dxf>
      <fill>
        <patternFill>
          <bgColor rgb="FFE1C8FF"/>
        </patternFill>
      </fill>
    </dxf>
    <dxf>
      <fill>
        <patternFill>
          <bgColor rgb="FFE1C8FF"/>
        </patternFill>
      </fill>
    </dxf>
    <dxf>
      <fill>
        <patternFill>
          <bgColor rgb="FFE1C8FF"/>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0" tint="-0.14996795556505021"/>
        </patternFill>
      </fill>
    </dxf>
    <dxf>
      <fill>
        <patternFill>
          <bgColor rgb="FFE1C8FF"/>
        </patternFill>
      </fill>
    </dxf>
    <dxf>
      <fill>
        <patternFill>
          <bgColor rgb="FFC8E6FA"/>
        </patternFill>
      </fill>
    </dxf>
    <dxf>
      <fill>
        <patternFill>
          <bgColor rgb="FFFFFF96"/>
        </patternFill>
      </fill>
    </dxf>
    <dxf>
      <fill>
        <patternFill>
          <bgColor rgb="FFB9B49B"/>
        </patternFill>
      </fill>
    </dxf>
    <dxf>
      <fill>
        <patternFill>
          <bgColor rgb="FFDCFFBE"/>
        </patternFill>
      </fill>
    </dxf>
    <dxf>
      <fill>
        <patternFill>
          <bgColor rgb="FFFFC8C8"/>
        </patternFill>
      </fill>
    </dxf>
    <dxf>
      <fill>
        <patternFill>
          <bgColor theme="0"/>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0" formatCode="General"/>
    </dxf>
    <dxf>
      <numFmt numFmtId="0" formatCode="General"/>
    </dxf>
    <dxf>
      <numFmt numFmtId="0" formatCode="General"/>
    </dxf>
    <dxf>
      <fill>
        <patternFill>
          <bgColor rgb="FFC8E6FA"/>
        </patternFill>
      </fill>
    </dxf>
    <dxf>
      <fill>
        <patternFill>
          <bgColor rgb="FFFFFF96"/>
        </patternFill>
      </fill>
    </dxf>
    <dxf>
      <fill>
        <patternFill>
          <bgColor rgb="FFB9B49B"/>
        </patternFill>
      </fill>
    </dxf>
    <dxf>
      <fill>
        <patternFill>
          <bgColor rgb="FFDCFFBE"/>
        </patternFill>
      </fill>
    </dxf>
    <dxf>
      <fill>
        <patternFill>
          <bgColor rgb="FFFFC8C8"/>
        </patternFill>
      </fill>
    </dxf>
    <dxf>
      <fill>
        <patternFill>
          <bgColor rgb="FFE1C8FF"/>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numFmt numFmtId="0" formatCode="General"/>
      <fill>
        <patternFill patternType="solid">
          <fgColor indexed="64"/>
          <bgColor rgb="FFC8E6FA"/>
        </patternFill>
      </fill>
    </dxf>
    <dxf>
      <fill>
        <patternFill patternType="solid">
          <fgColor indexed="64"/>
          <bgColor rgb="FFC8E6FA"/>
        </patternFill>
      </fill>
    </dxf>
    <dxf>
      <fill>
        <patternFill patternType="solid">
          <fgColor indexed="64"/>
          <bgColor rgb="FFC8E6FA"/>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right style="medium">
          <color indexed="64"/>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indexed="64"/>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right style="medium">
          <color indexed="64"/>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8" formatCode="[$-409]d\-mmm\-yyyy;@"/>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8" formatCode="[$-409]d\-mmm\-yyyy;@"/>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8" formatCode="[$-409]d\-mmm\-yyyy;@"/>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8" formatCode="[$-409]d\-mmm\-yyyy;@"/>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style="medium">
          <color indexed="64"/>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style="medium">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auto="1"/>
        </patternFill>
      </fill>
      <border diagonalUp="0" diagonalDown="0">
        <left style="medium">
          <color auto="1"/>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strike val="0"/>
        <outline val="0"/>
        <shadow val="0"/>
        <u val="none"/>
        <sz val="11"/>
        <name val="Calibri"/>
        <scheme val="minor"/>
      </font>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medium">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border outline="0">
        <bottom style="medium">
          <color indexed="64"/>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protection locked="1" hidden="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228"/>
      <tableStyleElement type="headerRow" dxfId="227"/>
      <tableStyleElement type="firstRowStripe" dxfId="226"/>
    </tableStyle>
    <tableStyle name="TableStyleQueryResult" pivot="0" count="3">
      <tableStyleElement type="wholeTable" dxfId="225"/>
      <tableStyleElement type="headerRow" dxfId="224"/>
      <tableStyleElement type="firstRowStripe" dxfId="223"/>
    </tableStyle>
  </tableStyles>
  <colors>
    <mruColors>
      <color rgb="FFC8E6FA"/>
      <color rgb="FF36B20A"/>
      <color rgb="FF5EBBE4"/>
      <color rgb="FF4830F8"/>
      <color rgb="FFFF4343"/>
      <color rgb="FFFCFC46"/>
      <color rgb="FFEF81F7"/>
      <color rgb="FF07DFB6"/>
      <color rgb="FF9EFCEA"/>
      <color rgb="FFABF9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Arial"/>
                <a:cs typeface="Arial"/>
              </a:defRPr>
            </a:pPr>
            <a:r>
              <a:rPr lang="en-US" sz="1600">
                <a:latin typeface="+mn-lt"/>
              </a:rPr>
              <a:t>WSR Mileage </a:t>
            </a:r>
            <a:r>
              <a:rPr lang="en-US" sz="1600" baseline="0">
                <a:latin typeface="+mn-lt"/>
              </a:rPr>
              <a:t>by Managing Agency(s)*</a:t>
            </a:r>
            <a:endParaRPr lang="en-US" sz="1600">
              <a:latin typeface="+mn-lt"/>
            </a:endParaRPr>
          </a:p>
        </c:rich>
      </c:tx>
      <c:layout>
        <c:manualLayout>
          <c:xMode val="edge"/>
          <c:yMode val="edge"/>
          <c:x val="0.23716440336262315"/>
          <c:y val="4.9688021951801477E-2"/>
        </c:manualLayout>
      </c:layout>
      <c:overlay val="0"/>
      <c:spPr>
        <a:noFill/>
        <a:ln w="25400">
          <a:noFill/>
        </a:ln>
      </c:spPr>
    </c:title>
    <c:autoTitleDeleted val="0"/>
    <c:plotArea>
      <c:layout>
        <c:manualLayout>
          <c:layoutTarget val="inner"/>
          <c:xMode val="edge"/>
          <c:yMode val="edge"/>
          <c:x val="0.13999904895517806"/>
          <c:y val="0.16028848026044223"/>
          <c:w val="0.42569057960930728"/>
          <c:h val="0.80576075876532771"/>
        </c:manualLayout>
      </c:layout>
      <c:pieChart>
        <c:varyColors val="1"/>
        <c:ser>
          <c:idx val="0"/>
          <c:order val="0"/>
          <c:spPr>
            <a:solidFill>
              <a:srgbClr val="9999FF"/>
            </a:solidFill>
            <a:ln w="25400">
              <a:noFill/>
            </a:ln>
          </c:spPr>
          <c:dPt>
            <c:idx val="0"/>
            <c:bubble3D val="0"/>
            <c:spPr>
              <a:solidFill>
                <a:srgbClr val="C8E6FA"/>
              </a:solidFill>
              <a:ln w="12700">
                <a:solidFill>
                  <a:srgbClr val="000000"/>
                </a:solidFill>
                <a:prstDash val="solid"/>
              </a:ln>
            </c:spPr>
            <c:extLst>
              <c:ext xmlns:c16="http://schemas.microsoft.com/office/drawing/2014/chart" uri="{C3380CC4-5D6E-409C-BE32-E72D297353CC}">
                <c16:uniqueId val="{00000001-5C8D-4AAD-8CEF-409D5F9E9542}"/>
              </c:ext>
            </c:extLst>
          </c:dPt>
          <c:dPt>
            <c:idx val="1"/>
            <c:bubble3D val="0"/>
            <c:spPr>
              <a:solidFill>
                <a:srgbClr val="FFFF96">
                  <a:alpha val="74902"/>
                </a:srgbClr>
              </a:solidFill>
              <a:ln w="12700">
                <a:solidFill>
                  <a:srgbClr val="000000"/>
                </a:solidFill>
                <a:prstDash val="solid"/>
              </a:ln>
            </c:spPr>
            <c:extLst>
              <c:ext xmlns:c16="http://schemas.microsoft.com/office/drawing/2014/chart" uri="{C3380CC4-5D6E-409C-BE32-E72D297353CC}">
                <c16:uniqueId val="{00000003-5C8D-4AAD-8CEF-409D5F9E9542}"/>
              </c:ext>
            </c:extLst>
          </c:dPt>
          <c:dPt>
            <c:idx val="2"/>
            <c:bubble3D val="0"/>
            <c:spPr>
              <a:solidFill>
                <a:srgbClr val="B9B49B"/>
              </a:solidFill>
              <a:ln w="12700">
                <a:solidFill>
                  <a:srgbClr val="000000"/>
                </a:solidFill>
                <a:prstDash val="solid"/>
              </a:ln>
            </c:spPr>
            <c:extLst>
              <c:ext xmlns:c16="http://schemas.microsoft.com/office/drawing/2014/chart" uri="{C3380CC4-5D6E-409C-BE32-E72D297353CC}">
                <c16:uniqueId val="{00000005-5C8D-4AAD-8CEF-409D5F9E9542}"/>
              </c:ext>
            </c:extLst>
          </c:dPt>
          <c:dPt>
            <c:idx val="3"/>
            <c:bubble3D val="0"/>
            <c:spPr>
              <a:solidFill>
                <a:srgbClr val="DCFFBE"/>
              </a:solidFill>
              <a:ln w="12700">
                <a:solidFill>
                  <a:srgbClr val="000000"/>
                </a:solidFill>
                <a:prstDash val="solid"/>
              </a:ln>
            </c:spPr>
            <c:extLst>
              <c:ext xmlns:c16="http://schemas.microsoft.com/office/drawing/2014/chart" uri="{C3380CC4-5D6E-409C-BE32-E72D297353CC}">
                <c16:uniqueId val="{00000007-5C8D-4AAD-8CEF-409D5F9E9542}"/>
              </c:ext>
            </c:extLst>
          </c:dPt>
          <c:dPt>
            <c:idx val="4"/>
            <c:bubble3D val="0"/>
            <c:spPr>
              <a:solidFill>
                <a:srgbClr val="FFC8C8"/>
              </a:solidFill>
              <a:ln w="12700">
                <a:solidFill>
                  <a:srgbClr val="000000"/>
                </a:solidFill>
                <a:prstDash val="solid"/>
              </a:ln>
            </c:spPr>
            <c:extLst>
              <c:ext xmlns:c16="http://schemas.microsoft.com/office/drawing/2014/chart" uri="{C3380CC4-5D6E-409C-BE32-E72D297353CC}">
                <c16:uniqueId val="{00000009-5C8D-4AAD-8CEF-409D5F9E9542}"/>
              </c:ext>
            </c:extLst>
          </c:dPt>
          <c:dLbls>
            <c:dLbl>
              <c:idx val="0"/>
              <c:layout>
                <c:manualLayout>
                  <c:x val="-7.2473753280839895E-2"/>
                  <c:y val="0.139631608548931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8D-4AAD-8CEF-409D5F9E9542}"/>
                </c:ext>
              </c:extLst>
            </c:dLbl>
            <c:dLbl>
              <c:idx val="1"/>
              <c:layout>
                <c:manualLayout>
                  <c:x val="-9.0685622630504586E-2"/>
                  <c:y val="1.6037370328708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8D-4AAD-8CEF-409D5F9E9542}"/>
                </c:ext>
              </c:extLst>
            </c:dLbl>
            <c:dLbl>
              <c:idx val="2"/>
              <c:layout>
                <c:manualLayout>
                  <c:x val="-7.5610090405366065E-2"/>
                  <c:y val="-0.161363579552555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8D-4AAD-8CEF-409D5F9E9542}"/>
                </c:ext>
              </c:extLst>
            </c:dLbl>
            <c:dLbl>
              <c:idx val="3"/>
              <c:layout>
                <c:manualLayout>
                  <c:x val="0.12312452610090405"/>
                  <c:y val="-3.3121797275340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8D-4AAD-8CEF-409D5F9E9542}"/>
                </c:ext>
              </c:extLst>
            </c:dLbl>
            <c:dLbl>
              <c:idx val="4"/>
              <c:layout>
                <c:manualLayout>
                  <c:x val="3.6232137649460448E-2"/>
                  <c:y val="0.140597425321834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8D-4AAD-8CEF-409D5F9E9542}"/>
                </c:ext>
              </c:extLst>
            </c:dLbl>
            <c:numFmt formatCode="#,##0" sourceLinked="0"/>
            <c:spPr>
              <a:noFill/>
              <a:ln>
                <a:noFill/>
              </a:ln>
              <a:effectLst/>
            </c:spPr>
            <c:txPr>
              <a:bodyPr wrap="square" lIns="38100" tIns="19050" rIns="38100" bIns="19050" anchor="ctr">
                <a:spAutoFit/>
              </a:bodyPr>
              <a:lstStyle/>
              <a:p>
                <a:pPr>
                  <a:defRPr sz="1200">
                    <a:latin typeface="+mn-l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'WSRs by Agency(s) '!$AG$15:$AG$19</c:f>
              <c:strCache>
                <c:ptCount val="5"/>
                <c:pt idx="0">
                  <c:v>Bureau of Land Management</c:v>
                </c:pt>
                <c:pt idx="1">
                  <c:v>U.S. Fish and Wildlife Service</c:v>
                </c:pt>
                <c:pt idx="2">
                  <c:v>National Park Service</c:v>
                </c:pt>
                <c:pt idx="3">
                  <c:v>U.S. Forest Service</c:v>
                </c:pt>
                <c:pt idx="4">
                  <c:v>State-Administered</c:v>
                </c:pt>
              </c:strCache>
            </c:strRef>
          </c:cat>
          <c:val>
            <c:numRef>
              <c:f>'WSRs by Agency(s) '!$AK$15:$AK$19</c:f>
              <c:numCache>
                <c:formatCode>0.0</c:formatCode>
                <c:ptCount val="5"/>
                <c:pt idx="0">
                  <c:v>2425.2000000000003</c:v>
                </c:pt>
                <c:pt idx="1">
                  <c:v>1051</c:v>
                </c:pt>
                <c:pt idx="2">
                  <c:v>3220.7</c:v>
                </c:pt>
                <c:pt idx="3">
                  <c:v>4984.1000000000013</c:v>
                </c:pt>
                <c:pt idx="4">
                  <c:v>1052.5</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A-5C8D-4AAD-8CEF-409D5F9E954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92375450324098"/>
          <c:y val="0.26521003985770947"/>
          <c:w val="0.38482093329190004"/>
          <c:h val="0.52521518463848671"/>
        </c:manualLayout>
      </c:layout>
      <c:overlay val="0"/>
      <c:spPr>
        <a:solidFill>
          <a:srgbClr val="FFFFFF"/>
        </a:solidFill>
        <a:ln w="25400">
          <a:noFill/>
        </a:ln>
      </c:spPr>
      <c:txPr>
        <a:bodyPr/>
        <a:lstStyle/>
        <a:p>
          <a:pPr>
            <a:defRPr sz="1200" b="1" i="0" u="none" strike="noStrike" baseline="0">
              <a:solidFill>
                <a:srgbClr val="000000"/>
              </a:solidFill>
              <a:latin typeface="+mn-lt"/>
              <a:ea typeface="Arial"/>
              <a:cs typeface="Arial"/>
            </a:defRPr>
          </a:pPr>
          <a:endParaRPr lang="en-US"/>
        </a:p>
      </c:txPr>
    </c:legend>
    <c:plotVisOnly val="0"/>
    <c:dispBlanksAs val="zero"/>
    <c:showDLblsOverMax val="0"/>
  </c:chart>
  <c:spPr>
    <a:solidFill>
      <a:srgbClr val="FFFFFF"/>
    </a:solidFill>
    <a:ln w="28575">
      <a:solidFill>
        <a:srgbClr val="000000"/>
      </a:solidFill>
    </a:ln>
  </c:spPr>
  <c:txPr>
    <a:bodyPr/>
    <a:lstStyle/>
    <a:p>
      <a:pPr>
        <a:defRPr sz="2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r>
              <a:rPr lang="en-US" sz="1600" b="1" baseline="0">
                <a:solidFill>
                  <a:sysClr val="windowText" lastClr="000000"/>
                </a:solidFill>
                <a:latin typeface="Calibri" panose="020F0502020204030204" pitchFamily="34" charset="0"/>
                <a:cs typeface="Arial" panose="020B0604020202020204" pitchFamily="34" charset="0"/>
              </a:rPr>
              <a:t>2(a)(ii) WSR Mileage by Classification*</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556358969707557"/>
          <c:y val="0.16804164479440073"/>
          <c:w val="0.42343026276040474"/>
          <c:h val="0.79071671041119862"/>
        </c:manualLayout>
      </c:layout>
      <c:pieChart>
        <c:varyColors val="1"/>
        <c:ser>
          <c:idx val="0"/>
          <c:order val="0"/>
          <c:spPr>
            <a:ln w="12700">
              <a:solidFill>
                <a:sysClr val="windowText" lastClr="000000"/>
              </a:solidFill>
            </a:ln>
          </c:spPr>
          <c:dPt>
            <c:idx val="0"/>
            <c:bubble3D val="0"/>
            <c:spPr>
              <a:solidFill>
                <a:srgbClr val="5BD7C8"/>
              </a:solidFill>
              <a:ln w="12700">
                <a:solidFill>
                  <a:sysClr val="windowText" lastClr="000000"/>
                </a:solidFill>
              </a:ln>
              <a:effectLst/>
            </c:spPr>
            <c:extLst>
              <c:ext xmlns:c16="http://schemas.microsoft.com/office/drawing/2014/chart" uri="{C3380CC4-5D6E-409C-BE32-E72D297353CC}">
                <c16:uniqueId val="{00000001-FF22-4479-880B-CAA7388026ED}"/>
              </c:ext>
            </c:extLst>
          </c:dPt>
          <c:dPt>
            <c:idx val="1"/>
            <c:bubble3D val="0"/>
            <c:spPr>
              <a:solidFill>
                <a:srgbClr val="278D3F"/>
              </a:solidFill>
              <a:ln w="12700">
                <a:solidFill>
                  <a:sysClr val="windowText" lastClr="000000"/>
                </a:solidFill>
              </a:ln>
              <a:effectLst/>
            </c:spPr>
            <c:extLst>
              <c:ext xmlns:c16="http://schemas.microsoft.com/office/drawing/2014/chart" uri="{C3380CC4-5D6E-409C-BE32-E72D297353CC}">
                <c16:uniqueId val="{00000003-FF22-4479-880B-CAA7388026ED}"/>
              </c:ext>
            </c:extLst>
          </c:dPt>
          <c:dPt>
            <c:idx val="2"/>
            <c:bubble3D val="0"/>
            <c:spPr>
              <a:solidFill>
                <a:srgbClr val="297BFF"/>
              </a:solidFill>
              <a:ln w="12700">
                <a:solidFill>
                  <a:sysClr val="windowText" lastClr="000000"/>
                </a:solidFill>
              </a:ln>
              <a:effectLst/>
            </c:spPr>
            <c:extLst>
              <c:ext xmlns:c16="http://schemas.microsoft.com/office/drawing/2014/chart" uri="{C3380CC4-5D6E-409C-BE32-E72D297353CC}">
                <c16:uniqueId val="{00000005-FF22-4479-880B-CAA7388026ED}"/>
              </c:ext>
            </c:extLst>
          </c:dPt>
          <c:dLbls>
            <c:dLbl>
              <c:idx val="0"/>
              <c:layout>
                <c:manualLayout>
                  <c:x val="-6.310085837714173E-2"/>
                  <c:y val="0.1427779527559055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F22-4479-880B-CAA7388026ED}"/>
                </c:ext>
              </c:extLst>
            </c:dLbl>
            <c:dLbl>
              <c:idx val="1"/>
              <c:layout>
                <c:manualLayout>
                  <c:x val="-0.10871193579749766"/>
                  <c:y val="-8.588906386701662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F22-4479-880B-CAA7388026ED}"/>
                </c:ext>
              </c:extLst>
            </c:dLbl>
            <c:dLbl>
              <c:idx val="2"/>
              <c:layout>
                <c:manualLayout>
                  <c:x val="0.13759361678044479"/>
                  <c:y val="-8.627471566054242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F22-4479-880B-CAA7388026E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Wild</c:v>
              </c:pt>
              <c:pt idx="1">
                <c:v>Scenic</c:v>
              </c:pt>
              <c:pt idx="2">
                <c:v>Recreational</c:v>
              </c:pt>
            </c:strLit>
          </c:cat>
          <c:val>
            <c:numRef>
              <c:f>'2(a)(ii) WSRs'!$Z$30:$AB$30</c:f>
              <c:numCache>
                <c:formatCode>0.0</c:formatCode>
                <c:ptCount val="3"/>
                <c:pt idx="0">
                  <c:v>327.10000000000002</c:v>
                </c:pt>
                <c:pt idx="1">
                  <c:v>641.30000000000007</c:v>
                </c:pt>
                <c:pt idx="2">
                  <c:v>1086.5</c:v>
                </c:pt>
              </c:numCache>
            </c:numRef>
          </c:val>
          <c:extLst>
            <c:ext xmlns:c16="http://schemas.microsoft.com/office/drawing/2014/chart" uri="{C3380CC4-5D6E-409C-BE32-E72D297353CC}">
              <c16:uniqueId val="{00000006-FF22-4479-880B-CAA7388026ED}"/>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7892928114756133"/>
          <c:y val="0.38423237095363078"/>
          <c:w val="0.18912036523603562"/>
          <c:h val="0.27338057742782151"/>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solidFill>
                  <a:sysClr val="windowText" lastClr="000000"/>
                </a:solidFill>
                <a:latin typeface="Arial" panose="020B0604020202020204" pitchFamily="34" charset="0"/>
                <a:cs typeface="Arial" panose="020B0604020202020204" pitchFamily="34" charset="0"/>
              </a:rPr>
              <a:t>5(a) Study</a:t>
            </a:r>
            <a:r>
              <a:rPr lang="en-US" sz="1600" b="1" baseline="0">
                <a:solidFill>
                  <a:sysClr val="windowText" lastClr="000000"/>
                </a:solidFill>
                <a:latin typeface="Arial" panose="020B0604020202020204" pitchFamily="34" charset="0"/>
                <a:cs typeface="Arial" panose="020B0604020202020204" pitchFamily="34" charset="0"/>
              </a:rPr>
              <a:t> Rivers</a:t>
            </a:r>
            <a:endParaRPr lang="en-US" sz="16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5304431710434109"/>
          <c:y val="3.1954851820368023E-2"/>
        </c:manualLayout>
      </c:layout>
      <c:overlay val="0"/>
      <c:spPr>
        <a:noFill/>
        <a:ln>
          <a:noFill/>
        </a:ln>
        <a:effectLst/>
      </c:spPr>
    </c:title>
    <c:autoTitleDeleted val="0"/>
    <c:plotArea>
      <c:layout>
        <c:manualLayout>
          <c:layoutTarget val="inner"/>
          <c:xMode val="edge"/>
          <c:yMode val="edge"/>
          <c:x val="0.13397220935618345"/>
          <c:y val="0.15783427760963356"/>
          <c:w val="0.58159271501649434"/>
          <c:h val="0.77742471778428146"/>
        </c:manualLayout>
      </c:layout>
      <c:pieChart>
        <c:varyColors val="1"/>
        <c:ser>
          <c:idx val="0"/>
          <c:order val="0"/>
          <c:spPr>
            <a:ln>
              <a:solidFill>
                <a:sysClr val="windowText" lastClr="000000"/>
              </a:solidFill>
            </a:ln>
          </c:spPr>
          <c:dPt>
            <c:idx val="0"/>
            <c:bubble3D val="0"/>
            <c:spPr>
              <a:solidFill>
                <a:srgbClr val="DCFFBE"/>
              </a:solidFill>
              <a:ln w="19050">
                <a:solidFill>
                  <a:sysClr val="windowText" lastClr="000000"/>
                </a:solidFill>
              </a:ln>
              <a:effectLst/>
            </c:spPr>
            <c:extLst>
              <c:ext xmlns:c16="http://schemas.microsoft.com/office/drawing/2014/chart" uri="{C3380CC4-5D6E-409C-BE32-E72D297353CC}">
                <c16:uniqueId val="{00000001-E233-467E-B072-9E8DD6F7EA70}"/>
              </c:ext>
            </c:extLst>
          </c:dPt>
          <c:dPt>
            <c:idx val="1"/>
            <c:bubble3D val="0"/>
            <c:spPr>
              <a:solidFill>
                <a:srgbClr val="FFC8C8"/>
              </a:solidFill>
              <a:ln w="19050">
                <a:solidFill>
                  <a:sysClr val="windowText" lastClr="000000"/>
                </a:solidFill>
              </a:ln>
              <a:effectLst/>
            </c:spPr>
            <c:extLst>
              <c:ext xmlns:c16="http://schemas.microsoft.com/office/drawing/2014/chart" uri="{C3380CC4-5D6E-409C-BE32-E72D297353CC}">
                <c16:uniqueId val="{00000003-E233-467E-B072-9E8DD6F7EA70}"/>
              </c:ext>
            </c:extLst>
          </c:dPt>
          <c:dPt>
            <c:idx val="2"/>
            <c:bubble3D val="0"/>
            <c:spPr>
              <a:solidFill>
                <a:srgbClr val="FFFF96"/>
              </a:solidFill>
              <a:ln w="19050">
                <a:solidFill>
                  <a:sysClr val="windowText" lastClr="000000"/>
                </a:solidFill>
              </a:ln>
              <a:effectLst/>
            </c:spPr>
            <c:extLst>
              <c:ext xmlns:c16="http://schemas.microsoft.com/office/drawing/2014/chart" uri="{C3380CC4-5D6E-409C-BE32-E72D297353CC}">
                <c16:uniqueId val="{00000005-E233-467E-B072-9E8DD6F7EA70}"/>
              </c:ext>
            </c:extLst>
          </c:dPt>
          <c:dLbls>
            <c:dLbl>
              <c:idx val="0"/>
              <c:layout>
                <c:manualLayout>
                  <c:x val="-0.1524024085224642"/>
                  <c:y val="4.9660486719947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mn-lt"/>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12133752649183424"/>
                      <c:h val="0.1538040824299248"/>
                    </c:manualLayout>
                  </c15:layout>
                </c:ext>
                <c:ext xmlns:c16="http://schemas.microsoft.com/office/drawing/2014/chart" uri="{C3380CC4-5D6E-409C-BE32-E72D297353CC}">
                  <c16:uniqueId val="{00000001-E233-467E-B072-9E8DD6F7EA70}"/>
                </c:ext>
              </c:extLst>
            </c:dLbl>
            <c:dLbl>
              <c:idx val="1"/>
              <c:layout>
                <c:manualLayout>
                  <c:x val="0.12852250383564967"/>
                  <c:y val="-4.803714851357667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33-467E-B072-9E8DD6F7EA70}"/>
                </c:ext>
              </c:extLst>
            </c:dLbl>
            <c:dLbl>
              <c:idx val="2"/>
              <c:layout>
                <c:manualLayout>
                  <c:x val="1.1474201018990273E-2"/>
                  <c:y val="0.11641045277357551"/>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mn-lt"/>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E233-467E-B072-9E8DD6F7EA7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'5(a) Studies'!$F$6:$F$8</c:f>
              <c:strCache>
                <c:ptCount val="3"/>
                <c:pt idx="0">
                  <c:v>Designated </c:v>
                </c:pt>
                <c:pt idx="1">
                  <c:v>Undesignated</c:v>
                </c:pt>
                <c:pt idx="2">
                  <c:v>Current Studies </c:v>
                </c:pt>
              </c:strCache>
            </c:strRef>
          </c:cat>
          <c:val>
            <c:numRef>
              <c:f>'5(a) Studies'!$G$6:$G$8</c:f>
              <c:numCache>
                <c:formatCode>General</c:formatCode>
                <c:ptCount val="3"/>
                <c:pt idx="0">
                  <c:v>66</c:v>
                </c:pt>
                <c:pt idx="1">
                  <c:v>74</c:v>
                </c:pt>
                <c:pt idx="2">
                  <c:v>5</c:v>
                </c:pt>
              </c:numCache>
            </c:numRef>
          </c:val>
          <c:extLst>
            <c:ext xmlns:c16="http://schemas.microsoft.com/office/drawing/2014/chart" uri="{C3380CC4-5D6E-409C-BE32-E72D297353CC}">
              <c16:uniqueId val="{00000006-E233-467E-B072-9E8DD6F7EA70}"/>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0069513663733207"/>
          <c:y val="0.32790708968747201"/>
          <c:w val="0.27255006947660954"/>
          <c:h val="0.37653475201120196"/>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r>
              <a:rPr lang="en-US" sz="1600" b="1" baseline="0">
                <a:solidFill>
                  <a:sysClr val="windowText" lastClr="000000"/>
                </a:solidFill>
                <a:latin typeface="Calibri" panose="020F0502020204030204" pitchFamily="34" charset="0"/>
                <a:cs typeface="Arial" panose="020B0604020202020204" pitchFamily="34" charset="0"/>
              </a:rPr>
              <a:t>2(a)(ii) WSR Mileage by Classification*</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556358969707557"/>
          <c:y val="0.16804164479440073"/>
          <c:w val="0.42343026276040474"/>
          <c:h val="0.79071671041119862"/>
        </c:manualLayout>
      </c:layout>
      <c:pieChart>
        <c:varyColors val="1"/>
        <c:ser>
          <c:idx val="0"/>
          <c:order val="0"/>
          <c:spPr>
            <a:ln w="12700">
              <a:solidFill>
                <a:sysClr val="windowText" lastClr="000000"/>
              </a:solidFill>
            </a:ln>
          </c:spPr>
          <c:dPt>
            <c:idx val="0"/>
            <c:bubble3D val="0"/>
            <c:spPr>
              <a:solidFill>
                <a:srgbClr val="5BD7C8"/>
              </a:solidFill>
              <a:ln w="12700">
                <a:solidFill>
                  <a:sysClr val="windowText" lastClr="000000"/>
                </a:solidFill>
              </a:ln>
              <a:effectLst/>
            </c:spPr>
            <c:extLst>
              <c:ext xmlns:c16="http://schemas.microsoft.com/office/drawing/2014/chart" uri="{C3380CC4-5D6E-409C-BE32-E72D297353CC}">
                <c16:uniqueId val="{00000001-7EB9-4C98-8F9B-24E39D071C2F}"/>
              </c:ext>
            </c:extLst>
          </c:dPt>
          <c:dPt>
            <c:idx val="1"/>
            <c:bubble3D val="0"/>
            <c:spPr>
              <a:solidFill>
                <a:srgbClr val="278D3F"/>
              </a:solidFill>
              <a:ln w="12700">
                <a:solidFill>
                  <a:sysClr val="windowText" lastClr="000000"/>
                </a:solidFill>
              </a:ln>
              <a:effectLst/>
            </c:spPr>
            <c:extLst>
              <c:ext xmlns:c16="http://schemas.microsoft.com/office/drawing/2014/chart" uri="{C3380CC4-5D6E-409C-BE32-E72D297353CC}">
                <c16:uniqueId val="{00000003-7EB9-4C98-8F9B-24E39D071C2F}"/>
              </c:ext>
            </c:extLst>
          </c:dPt>
          <c:dPt>
            <c:idx val="2"/>
            <c:bubble3D val="0"/>
            <c:spPr>
              <a:solidFill>
                <a:srgbClr val="297BFF"/>
              </a:solidFill>
              <a:ln w="12700">
                <a:solidFill>
                  <a:sysClr val="windowText" lastClr="000000"/>
                </a:solidFill>
              </a:ln>
              <a:effectLst/>
            </c:spPr>
            <c:extLst>
              <c:ext xmlns:c16="http://schemas.microsoft.com/office/drawing/2014/chart" uri="{C3380CC4-5D6E-409C-BE32-E72D297353CC}">
                <c16:uniqueId val="{00000005-7EB9-4C98-8F9B-24E39D071C2F}"/>
              </c:ext>
            </c:extLst>
          </c:dPt>
          <c:dLbls>
            <c:dLbl>
              <c:idx val="0"/>
              <c:layout>
                <c:manualLayout>
                  <c:x val="-6.310085837714173E-2"/>
                  <c:y val="0.1427779527559055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EB9-4C98-8F9B-24E39D071C2F}"/>
                </c:ext>
              </c:extLst>
            </c:dLbl>
            <c:dLbl>
              <c:idx val="1"/>
              <c:layout>
                <c:manualLayout>
                  <c:x val="-0.10871193579749766"/>
                  <c:y val="-8.588906386701662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EB9-4C98-8F9B-24E39D071C2F}"/>
                </c:ext>
              </c:extLst>
            </c:dLbl>
            <c:dLbl>
              <c:idx val="2"/>
              <c:layout>
                <c:manualLayout>
                  <c:x val="0.13759361678044479"/>
                  <c:y val="-8.627471566054242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EB9-4C98-8F9B-24E39D071C2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Wild</c:v>
              </c:pt>
              <c:pt idx="1">
                <c:v>Scenic</c:v>
              </c:pt>
              <c:pt idx="2">
                <c:v>Recreational</c:v>
              </c:pt>
            </c:strLit>
          </c:cat>
          <c:val>
            <c:numRef>
              <c:f>'2(a)(ii) WSRs'!$Z$30:$AB$30</c:f>
              <c:numCache>
                <c:formatCode>0.0</c:formatCode>
                <c:ptCount val="3"/>
                <c:pt idx="0">
                  <c:v>327.10000000000002</c:v>
                </c:pt>
                <c:pt idx="1">
                  <c:v>641.30000000000007</c:v>
                </c:pt>
                <c:pt idx="2">
                  <c:v>1086.5</c:v>
                </c:pt>
              </c:numCache>
            </c:numRef>
          </c:val>
          <c:extLst>
            <c:ext xmlns:c16="http://schemas.microsoft.com/office/drawing/2014/chart" uri="{C3380CC4-5D6E-409C-BE32-E72D297353CC}">
              <c16:uniqueId val="{00000006-7EB9-4C98-8F9B-24E39D071C2F}"/>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7892928114756133"/>
          <c:y val="0.38423237095363078"/>
          <c:w val="0.18912036523603562"/>
          <c:h val="0.27338057742782151"/>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mn-lt"/>
                <a:ea typeface="Arial"/>
                <a:cs typeface="Arial"/>
              </a:defRPr>
            </a:pPr>
            <a:r>
              <a:rPr lang="en-US" sz="1600">
                <a:latin typeface="+mn-lt"/>
              </a:rPr>
              <a:t>WSR Mileage </a:t>
            </a:r>
            <a:r>
              <a:rPr lang="en-US" sz="1600" baseline="0">
                <a:latin typeface="+mn-lt"/>
              </a:rPr>
              <a:t>by Managing Agency(s)*</a:t>
            </a:r>
            <a:endParaRPr lang="en-US" sz="1600">
              <a:latin typeface="+mn-lt"/>
            </a:endParaRPr>
          </a:p>
        </c:rich>
      </c:tx>
      <c:layout>
        <c:manualLayout>
          <c:xMode val="edge"/>
          <c:yMode val="edge"/>
          <c:x val="0.23716440336262315"/>
          <c:y val="4.9688021951801477E-2"/>
        </c:manualLayout>
      </c:layout>
      <c:overlay val="0"/>
      <c:spPr>
        <a:noFill/>
        <a:ln w="25400">
          <a:noFill/>
        </a:ln>
      </c:spPr>
    </c:title>
    <c:autoTitleDeleted val="0"/>
    <c:plotArea>
      <c:layout>
        <c:manualLayout>
          <c:layoutTarget val="inner"/>
          <c:xMode val="edge"/>
          <c:yMode val="edge"/>
          <c:x val="0.13999904895517806"/>
          <c:y val="0.16028848026044223"/>
          <c:w val="0.42569057960930728"/>
          <c:h val="0.80576075876532771"/>
        </c:manualLayout>
      </c:layout>
      <c:pieChart>
        <c:varyColors val="1"/>
        <c:ser>
          <c:idx val="0"/>
          <c:order val="0"/>
          <c:spPr>
            <a:solidFill>
              <a:srgbClr val="9999FF"/>
            </a:solidFill>
            <a:ln w="25400">
              <a:noFill/>
            </a:ln>
          </c:spPr>
          <c:dPt>
            <c:idx val="0"/>
            <c:bubble3D val="0"/>
            <c:spPr>
              <a:solidFill>
                <a:srgbClr val="C8E6FA"/>
              </a:solidFill>
              <a:ln w="12700">
                <a:solidFill>
                  <a:srgbClr val="000000"/>
                </a:solidFill>
                <a:prstDash val="solid"/>
              </a:ln>
            </c:spPr>
            <c:extLst>
              <c:ext xmlns:c16="http://schemas.microsoft.com/office/drawing/2014/chart" uri="{C3380CC4-5D6E-409C-BE32-E72D297353CC}">
                <c16:uniqueId val="{00000001-9E94-457E-B1D8-7BFF1B272FB2}"/>
              </c:ext>
            </c:extLst>
          </c:dPt>
          <c:dPt>
            <c:idx val="1"/>
            <c:bubble3D val="0"/>
            <c:spPr>
              <a:solidFill>
                <a:srgbClr val="FFFF96">
                  <a:alpha val="74902"/>
                </a:srgbClr>
              </a:solidFill>
              <a:ln w="12700">
                <a:solidFill>
                  <a:srgbClr val="000000"/>
                </a:solidFill>
                <a:prstDash val="solid"/>
              </a:ln>
            </c:spPr>
            <c:extLst>
              <c:ext xmlns:c16="http://schemas.microsoft.com/office/drawing/2014/chart" uri="{C3380CC4-5D6E-409C-BE32-E72D297353CC}">
                <c16:uniqueId val="{00000003-9E94-457E-B1D8-7BFF1B272FB2}"/>
              </c:ext>
            </c:extLst>
          </c:dPt>
          <c:dPt>
            <c:idx val="2"/>
            <c:bubble3D val="0"/>
            <c:spPr>
              <a:solidFill>
                <a:srgbClr val="B9B49B"/>
              </a:solidFill>
              <a:ln w="12700">
                <a:solidFill>
                  <a:srgbClr val="000000"/>
                </a:solidFill>
                <a:prstDash val="solid"/>
              </a:ln>
            </c:spPr>
            <c:extLst>
              <c:ext xmlns:c16="http://schemas.microsoft.com/office/drawing/2014/chart" uri="{C3380CC4-5D6E-409C-BE32-E72D297353CC}">
                <c16:uniqueId val="{00000005-9E94-457E-B1D8-7BFF1B272FB2}"/>
              </c:ext>
            </c:extLst>
          </c:dPt>
          <c:dPt>
            <c:idx val="3"/>
            <c:bubble3D val="0"/>
            <c:spPr>
              <a:solidFill>
                <a:srgbClr val="DCFFBE"/>
              </a:solidFill>
              <a:ln w="12700">
                <a:solidFill>
                  <a:srgbClr val="000000"/>
                </a:solidFill>
                <a:prstDash val="solid"/>
              </a:ln>
            </c:spPr>
            <c:extLst>
              <c:ext xmlns:c16="http://schemas.microsoft.com/office/drawing/2014/chart" uri="{C3380CC4-5D6E-409C-BE32-E72D297353CC}">
                <c16:uniqueId val="{00000007-9E94-457E-B1D8-7BFF1B272FB2}"/>
              </c:ext>
            </c:extLst>
          </c:dPt>
          <c:dPt>
            <c:idx val="4"/>
            <c:bubble3D val="0"/>
            <c:spPr>
              <a:solidFill>
                <a:srgbClr val="FFC8C8"/>
              </a:solidFill>
              <a:ln w="12700">
                <a:solidFill>
                  <a:srgbClr val="000000"/>
                </a:solidFill>
                <a:prstDash val="solid"/>
              </a:ln>
            </c:spPr>
            <c:extLst>
              <c:ext xmlns:c16="http://schemas.microsoft.com/office/drawing/2014/chart" uri="{C3380CC4-5D6E-409C-BE32-E72D297353CC}">
                <c16:uniqueId val="{00000009-9E94-457E-B1D8-7BFF1B272FB2}"/>
              </c:ext>
            </c:extLst>
          </c:dPt>
          <c:dLbls>
            <c:dLbl>
              <c:idx val="0"/>
              <c:layout>
                <c:manualLayout>
                  <c:x val="-7.2473753280839895E-2"/>
                  <c:y val="0.139631608548931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94-457E-B1D8-7BFF1B272FB2}"/>
                </c:ext>
              </c:extLst>
            </c:dLbl>
            <c:dLbl>
              <c:idx val="1"/>
              <c:layout>
                <c:manualLayout>
                  <c:x val="-9.0685622630504586E-2"/>
                  <c:y val="1.6037370328708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94-457E-B1D8-7BFF1B272FB2}"/>
                </c:ext>
              </c:extLst>
            </c:dLbl>
            <c:dLbl>
              <c:idx val="2"/>
              <c:layout>
                <c:manualLayout>
                  <c:x val="-7.5610090405366065E-2"/>
                  <c:y val="-0.161363579552555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94-457E-B1D8-7BFF1B272FB2}"/>
                </c:ext>
              </c:extLst>
            </c:dLbl>
            <c:dLbl>
              <c:idx val="3"/>
              <c:layout>
                <c:manualLayout>
                  <c:x val="0.12312452610090405"/>
                  <c:y val="-3.3121797275340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94-457E-B1D8-7BFF1B272FB2}"/>
                </c:ext>
              </c:extLst>
            </c:dLbl>
            <c:dLbl>
              <c:idx val="4"/>
              <c:layout>
                <c:manualLayout>
                  <c:x val="3.6232137649460448E-2"/>
                  <c:y val="0.140597425321834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94-457E-B1D8-7BFF1B272FB2}"/>
                </c:ext>
              </c:extLst>
            </c:dLbl>
            <c:numFmt formatCode="#,##0" sourceLinked="0"/>
            <c:spPr>
              <a:noFill/>
              <a:ln>
                <a:noFill/>
              </a:ln>
              <a:effectLst/>
            </c:spPr>
            <c:txPr>
              <a:bodyPr wrap="square" lIns="38100" tIns="19050" rIns="38100" bIns="19050" anchor="ctr">
                <a:spAutoFit/>
              </a:bodyPr>
              <a:lstStyle/>
              <a:p>
                <a:pPr>
                  <a:defRPr sz="1200">
                    <a:latin typeface="+mn-l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'WSRs by Agency(s) '!$AG$15:$AG$19</c:f>
              <c:strCache>
                <c:ptCount val="5"/>
                <c:pt idx="0">
                  <c:v>Bureau of Land Management</c:v>
                </c:pt>
                <c:pt idx="1">
                  <c:v>U.S. Fish and Wildlife Service</c:v>
                </c:pt>
                <c:pt idx="2">
                  <c:v>National Park Service</c:v>
                </c:pt>
                <c:pt idx="3">
                  <c:v>U.S. Forest Service</c:v>
                </c:pt>
                <c:pt idx="4">
                  <c:v>State-Administered</c:v>
                </c:pt>
              </c:strCache>
            </c:strRef>
          </c:cat>
          <c:val>
            <c:numRef>
              <c:f>'WSRs by Agency(s) '!$AK$15:$AK$19</c:f>
              <c:numCache>
                <c:formatCode>0.0</c:formatCode>
                <c:ptCount val="5"/>
                <c:pt idx="0">
                  <c:v>2425.2000000000003</c:v>
                </c:pt>
                <c:pt idx="1">
                  <c:v>1051</c:v>
                </c:pt>
                <c:pt idx="2">
                  <c:v>3220.7</c:v>
                </c:pt>
                <c:pt idx="3">
                  <c:v>4984.1000000000013</c:v>
                </c:pt>
                <c:pt idx="4">
                  <c:v>1052.5</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A-9E94-457E-B1D8-7BFF1B272FB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92375450324098"/>
          <c:y val="0.26521003985770947"/>
          <c:w val="0.38482093329190004"/>
          <c:h val="0.52521518463848671"/>
        </c:manualLayout>
      </c:layout>
      <c:overlay val="0"/>
      <c:spPr>
        <a:solidFill>
          <a:srgbClr val="FFFFFF"/>
        </a:solidFill>
        <a:ln w="25400">
          <a:noFill/>
        </a:ln>
      </c:spPr>
      <c:txPr>
        <a:bodyPr/>
        <a:lstStyle/>
        <a:p>
          <a:pPr>
            <a:defRPr sz="1200" b="1" i="0" u="none" strike="noStrike" baseline="0">
              <a:solidFill>
                <a:srgbClr val="000000"/>
              </a:solidFill>
              <a:latin typeface="+mn-lt"/>
              <a:ea typeface="Arial"/>
              <a:cs typeface="Arial"/>
            </a:defRPr>
          </a:pPr>
          <a:endParaRPr lang="en-US"/>
        </a:p>
      </c:txPr>
    </c:legend>
    <c:plotVisOnly val="0"/>
    <c:dispBlanksAs val="zero"/>
    <c:showDLblsOverMax val="0"/>
  </c:chart>
  <c:spPr>
    <a:solidFill>
      <a:srgbClr val="FFFFFF"/>
    </a:solidFill>
    <a:ln w="28575">
      <a:solidFill>
        <a:srgbClr val="000000"/>
      </a:solidFill>
    </a:ln>
  </c:spPr>
  <c:txPr>
    <a:bodyPr/>
    <a:lstStyle/>
    <a:p>
      <a:pPr>
        <a:defRPr sz="2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mn-lt"/>
                <a:ea typeface="Arial"/>
                <a:cs typeface="Arial"/>
              </a:defRPr>
            </a:pPr>
            <a:r>
              <a:rPr lang="en-US" sz="1600">
                <a:latin typeface="+mn-lt"/>
              </a:rPr>
              <a:t>WSR Count </a:t>
            </a:r>
            <a:r>
              <a:rPr lang="en-US" sz="1600" baseline="0">
                <a:latin typeface="+mn-lt"/>
              </a:rPr>
              <a:t>by Managing Agency(s)</a:t>
            </a:r>
            <a:endParaRPr lang="en-US" sz="1600">
              <a:latin typeface="+mn-lt"/>
            </a:endParaRPr>
          </a:p>
        </c:rich>
      </c:tx>
      <c:layout>
        <c:manualLayout>
          <c:xMode val="edge"/>
          <c:yMode val="edge"/>
          <c:x val="0.4998538267884588"/>
          <c:y val="5.7554177409239772E-2"/>
        </c:manualLayout>
      </c:layout>
      <c:overlay val="0"/>
      <c:spPr>
        <a:noFill/>
        <a:ln w="25400">
          <a:noFill/>
        </a:ln>
      </c:spPr>
    </c:title>
    <c:autoTitleDeleted val="0"/>
    <c:plotArea>
      <c:layout>
        <c:manualLayout>
          <c:layoutTarget val="inner"/>
          <c:xMode val="edge"/>
          <c:yMode val="edge"/>
          <c:x val="0.13999904895517806"/>
          <c:y val="0.16028848026044223"/>
          <c:w val="0.42569057960930728"/>
          <c:h val="0.80576075876532771"/>
        </c:manualLayout>
      </c:layout>
      <c:pieChart>
        <c:varyColors val="1"/>
        <c:ser>
          <c:idx val="0"/>
          <c:order val="0"/>
          <c:tx>
            <c:v>River Count</c:v>
          </c:tx>
          <c:spPr>
            <a:solidFill>
              <a:srgbClr val="9999FF"/>
            </a:solidFill>
            <a:ln w="25400">
              <a:noFill/>
            </a:ln>
          </c:spPr>
          <c:dPt>
            <c:idx val="0"/>
            <c:bubble3D val="0"/>
            <c:spPr>
              <a:solidFill>
                <a:srgbClr val="C8E6FA"/>
              </a:solidFill>
              <a:ln w="12700">
                <a:solidFill>
                  <a:srgbClr val="000000"/>
                </a:solidFill>
                <a:prstDash val="solid"/>
              </a:ln>
            </c:spPr>
            <c:extLst>
              <c:ext xmlns:c16="http://schemas.microsoft.com/office/drawing/2014/chart" uri="{C3380CC4-5D6E-409C-BE32-E72D297353CC}">
                <c16:uniqueId val="{00000001-AE41-43F7-A78A-302F754A2962}"/>
              </c:ext>
            </c:extLst>
          </c:dPt>
          <c:dPt>
            <c:idx val="1"/>
            <c:bubble3D val="0"/>
            <c:spPr>
              <a:solidFill>
                <a:srgbClr val="FFFF96">
                  <a:alpha val="74902"/>
                </a:srgbClr>
              </a:solidFill>
              <a:ln w="12700">
                <a:solidFill>
                  <a:srgbClr val="000000"/>
                </a:solidFill>
                <a:prstDash val="solid"/>
              </a:ln>
            </c:spPr>
            <c:extLst>
              <c:ext xmlns:c16="http://schemas.microsoft.com/office/drawing/2014/chart" uri="{C3380CC4-5D6E-409C-BE32-E72D297353CC}">
                <c16:uniqueId val="{00000003-AE41-43F7-A78A-302F754A2962}"/>
              </c:ext>
            </c:extLst>
          </c:dPt>
          <c:dPt>
            <c:idx val="2"/>
            <c:bubble3D val="0"/>
            <c:spPr>
              <a:solidFill>
                <a:srgbClr val="B9B49B"/>
              </a:solidFill>
              <a:ln w="12700">
                <a:solidFill>
                  <a:srgbClr val="000000"/>
                </a:solidFill>
                <a:prstDash val="solid"/>
              </a:ln>
            </c:spPr>
            <c:extLst>
              <c:ext xmlns:c16="http://schemas.microsoft.com/office/drawing/2014/chart" uri="{C3380CC4-5D6E-409C-BE32-E72D297353CC}">
                <c16:uniqueId val="{00000005-AE41-43F7-A78A-302F754A2962}"/>
              </c:ext>
            </c:extLst>
          </c:dPt>
          <c:dPt>
            <c:idx val="3"/>
            <c:bubble3D val="0"/>
            <c:spPr>
              <a:solidFill>
                <a:srgbClr val="DCFFBE"/>
              </a:solidFill>
              <a:ln w="12700">
                <a:solidFill>
                  <a:srgbClr val="000000"/>
                </a:solidFill>
                <a:prstDash val="solid"/>
              </a:ln>
            </c:spPr>
            <c:extLst>
              <c:ext xmlns:c16="http://schemas.microsoft.com/office/drawing/2014/chart" uri="{C3380CC4-5D6E-409C-BE32-E72D297353CC}">
                <c16:uniqueId val="{00000007-AE41-43F7-A78A-302F754A2962}"/>
              </c:ext>
            </c:extLst>
          </c:dPt>
          <c:dPt>
            <c:idx val="4"/>
            <c:bubble3D val="0"/>
            <c:spPr>
              <a:solidFill>
                <a:srgbClr val="FFC8C8"/>
              </a:solidFill>
              <a:ln w="12700">
                <a:solidFill>
                  <a:srgbClr val="000000"/>
                </a:solidFill>
                <a:prstDash val="solid"/>
              </a:ln>
            </c:spPr>
            <c:extLst>
              <c:ext xmlns:c16="http://schemas.microsoft.com/office/drawing/2014/chart" uri="{C3380CC4-5D6E-409C-BE32-E72D297353CC}">
                <c16:uniqueId val="{00000009-AE41-43F7-A78A-302F754A2962}"/>
              </c:ext>
            </c:extLst>
          </c:dPt>
          <c:dPt>
            <c:idx val="5"/>
            <c:bubble3D val="0"/>
            <c:spPr>
              <a:solidFill>
                <a:srgbClr val="86FAD6"/>
              </a:solidFill>
              <a:ln w="12700">
                <a:solidFill>
                  <a:srgbClr val="000000"/>
                </a:solidFill>
              </a:ln>
            </c:spPr>
            <c:extLst>
              <c:ext xmlns:c16="http://schemas.microsoft.com/office/drawing/2014/chart" uri="{C3380CC4-5D6E-409C-BE32-E72D297353CC}">
                <c16:uniqueId val="{0000000B-AE41-43F7-A78A-302F754A2962}"/>
              </c:ext>
            </c:extLst>
          </c:dPt>
          <c:dPt>
            <c:idx val="6"/>
            <c:bubble3D val="0"/>
            <c:spPr>
              <a:solidFill>
                <a:srgbClr val="5EBBE4"/>
              </a:solidFill>
              <a:ln w="12700">
                <a:solidFill>
                  <a:srgbClr val="000000"/>
                </a:solidFill>
              </a:ln>
            </c:spPr>
            <c:extLst>
              <c:ext xmlns:c16="http://schemas.microsoft.com/office/drawing/2014/chart" uri="{C3380CC4-5D6E-409C-BE32-E72D297353CC}">
                <c16:uniqueId val="{0000000D-AE41-43F7-A78A-302F754A2962}"/>
              </c:ext>
            </c:extLst>
          </c:dPt>
          <c:dPt>
            <c:idx val="7"/>
            <c:bubble3D val="0"/>
            <c:spPr>
              <a:solidFill>
                <a:srgbClr val="36B20A"/>
              </a:solidFill>
              <a:ln w="12700">
                <a:solidFill>
                  <a:srgbClr val="000000"/>
                </a:solidFill>
              </a:ln>
            </c:spPr>
            <c:extLst>
              <c:ext xmlns:c16="http://schemas.microsoft.com/office/drawing/2014/chart" uri="{C3380CC4-5D6E-409C-BE32-E72D297353CC}">
                <c16:uniqueId val="{0000000F-AE41-43F7-A78A-302F754A2962}"/>
              </c:ext>
            </c:extLst>
          </c:dPt>
          <c:dPt>
            <c:idx val="8"/>
            <c:bubble3D val="0"/>
            <c:spPr>
              <a:solidFill>
                <a:srgbClr val="07DFB6"/>
              </a:solidFill>
              <a:ln w="12700">
                <a:solidFill>
                  <a:srgbClr val="000000"/>
                </a:solidFill>
              </a:ln>
            </c:spPr>
            <c:extLst>
              <c:ext xmlns:c16="http://schemas.microsoft.com/office/drawing/2014/chart" uri="{C3380CC4-5D6E-409C-BE32-E72D297353CC}">
                <c16:uniqueId val="{00000011-AE41-43F7-A78A-302F754A2962}"/>
              </c:ext>
            </c:extLst>
          </c:dPt>
          <c:dPt>
            <c:idx val="9"/>
            <c:bubble3D val="0"/>
            <c:spPr>
              <a:solidFill>
                <a:srgbClr val="FF4343"/>
              </a:solidFill>
              <a:ln w="12700">
                <a:solidFill>
                  <a:srgbClr val="000000"/>
                </a:solidFill>
              </a:ln>
            </c:spPr>
            <c:extLst>
              <c:ext xmlns:c16="http://schemas.microsoft.com/office/drawing/2014/chart" uri="{C3380CC4-5D6E-409C-BE32-E72D297353CC}">
                <c16:uniqueId val="{00000013-AE41-43F7-A78A-302F754A2962}"/>
              </c:ext>
            </c:extLst>
          </c:dPt>
          <c:dPt>
            <c:idx val="10"/>
            <c:bubble3D val="0"/>
            <c:spPr>
              <a:solidFill>
                <a:srgbClr val="EF81F7"/>
              </a:solidFill>
              <a:ln w="12700">
                <a:solidFill>
                  <a:srgbClr val="000000"/>
                </a:solidFill>
              </a:ln>
            </c:spPr>
            <c:extLst>
              <c:ext xmlns:c16="http://schemas.microsoft.com/office/drawing/2014/chart" uri="{C3380CC4-5D6E-409C-BE32-E72D297353CC}">
                <c16:uniqueId val="{00000015-AE41-43F7-A78A-302F754A2962}"/>
              </c:ext>
            </c:extLst>
          </c:dPt>
          <c:dPt>
            <c:idx val="11"/>
            <c:bubble3D val="0"/>
            <c:spPr>
              <a:solidFill>
                <a:srgbClr val="4830F8"/>
              </a:solidFill>
              <a:ln w="12700">
                <a:solidFill>
                  <a:srgbClr val="000000"/>
                </a:solidFill>
              </a:ln>
            </c:spPr>
            <c:extLst>
              <c:ext xmlns:c16="http://schemas.microsoft.com/office/drawing/2014/chart" uri="{C3380CC4-5D6E-409C-BE32-E72D297353CC}">
                <c16:uniqueId val="{00000017-AE41-43F7-A78A-302F754A2962}"/>
              </c:ext>
            </c:extLst>
          </c:dPt>
          <c:dPt>
            <c:idx val="12"/>
            <c:bubble3D val="0"/>
            <c:spPr>
              <a:solidFill>
                <a:srgbClr val="FCFC46"/>
              </a:solidFill>
              <a:ln w="12700">
                <a:solidFill>
                  <a:srgbClr val="000000"/>
                </a:solidFill>
              </a:ln>
            </c:spPr>
            <c:extLst>
              <c:ext xmlns:c16="http://schemas.microsoft.com/office/drawing/2014/chart" uri="{C3380CC4-5D6E-409C-BE32-E72D297353CC}">
                <c16:uniqueId val="{00000019-AE41-43F7-A78A-302F754A2962}"/>
              </c:ext>
            </c:extLst>
          </c:dPt>
          <c:dLbls>
            <c:dLbl>
              <c:idx val="0"/>
              <c:layout>
                <c:manualLayout>
                  <c:x val="-5.2124624352325948E-2"/>
                  <c:y val="0.151431026873853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41-43F7-A78A-302F754A2962}"/>
                </c:ext>
              </c:extLst>
            </c:dLbl>
            <c:dLbl>
              <c:idx val="1"/>
              <c:layout>
                <c:manualLayout>
                  <c:x val="-3.7037830093269726E-2"/>
                  <c:y val="4.3569244109972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41-43F7-A78A-302F754A2962}"/>
                </c:ext>
              </c:extLst>
            </c:dLbl>
            <c:dLbl>
              <c:idx val="2"/>
              <c:layout>
                <c:manualLayout>
                  <c:x val="-7.3760153284498295E-2"/>
                  <c:y val="-4.0381235531399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41-43F7-A78A-302F754A2962}"/>
                </c:ext>
              </c:extLst>
            </c:dLbl>
            <c:dLbl>
              <c:idx val="3"/>
              <c:layout>
                <c:manualLayout>
                  <c:x val="7.1326555033158087E-2"/>
                  <c:y val="-0.198313396666124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41-43F7-A78A-302F754A2962}"/>
                </c:ext>
              </c:extLst>
            </c:dLbl>
            <c:dLbl>
              <c:idx val="4"/>
              <c:layout>
                <c:manualLayout>
                  <c:x val="4.7331716178381132E-2"/>
                  <c:y val="6.9801097871615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41-43F7-A78A-302F754A2962}"/>
                </c:ext>
              </c:extLst>
            </c:dLbl>
            <c:numFmt formatCode="#,##0" sourceLinked="0"/>
            <c:spPr>
              <a:noFill/>
              <a:ln>
                <a:noFill/>
              </a:ln>
              <a:effectLst/>
            </c:spPr>
            <c:txPr>
              <a:bodyPr wrap="square" lIns="38100" tIns="19050" rIns="38100" bIns="19050" anchor="ctr">
                <a:spAutoFit/>
              </a:bodyPr>
              <a:lstStyle/>
              <a:p>
                <a:pPr>
                  <a:defRPr sz="1200" b="0">
                    <a:latin typeface="+mn-l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Summary!$I$25:$I$37</c:f>
              <c:strCache>
                <c:ptCount val="13"/>
                <c:pt idx="0">
                  <c:v>Bureau of Land Management</c:v>
                </c:pt>
                <c:pt idx="1">
                  <c:v>U.S. Fish and Wildlife Service</c:v>
                </c:pt>
                <c:pt idx="2">
                  <c:v>National Park Service</c:v>
                </c:pt>
                <c:pt idx="3">
                  <c:v>U.S. Forest Service</c:v>
                </c:pt>
                <c:pt idx="4">
                  <c:v>State-Administered</c:v>
                </c:pt>
                <c:pt idx="5">
                  <c:v>BLM / NPS / USFS</c:v>
                </c:pt>
                <c:pt idx="6">
                  <c:v>BLM / NPS</c:v>
                </c:pt>
                <c:pt idx="7">
                  <c:v>BLM / FWS</c:v>
                </c:pt>
                <c:pt idx="8">
                  <c:v>BLM / USFS</c:v>
                </c:pt>
                <c:pt idx="9">
                  <c:v>NPS / FWS</c:v>
                </c:pt>
                <c:pt idx="10">
                  <c:v>NPS / USFS</c:v>
                </c:pt>
                <c:pt idx="11">
                  <c:v>NPS and State-Administered</c:v>
                </c:pt>
                <c:pt idx="12">
                  <c:v>USFS and State-Administered</c:v>
                </c:pt>
              </c:strCache>
            </c:strRef>
          </c:cat>
          <c:val>
            <c:numRef>
              <c:f>Summary!$N$25:$N$37</c:f>
              <c:numCache>
                <c:formatCode>0.0</c:formatCode>
                <c:ptCount val="13"/>
                <c:pt idx="0">
                  <c:v>32</c:v>
                </c:pt>
                <c:pt idx="1">
                  <c:v>6</c:v>
                </c:pt>
                <c:pt idx="2">
                  <c:v>28</c:v>
                </c:pt>
                <c:pt idx="3">
                  <c:v>101</c:v>
                </c:pt>
                <c:pt idx="4">
                  <c:v>14</c:v>
                </c:pt>
                <c:pt idx="5">
                  <c:v>3</c:v>
                </c:pt>
                <c:pt idx="6">
                  <c:v>2</c:v>
                </c:pt>
                <c:pt idx="7">
                  <c:v>1</c:v>
                </c:pt>
                <c:pt idx="8">
                  <c:v>12</c:v>
                </c:pt>
                <c:pt idx="9">
                  <c:v>1</c:v>
                </c:pt>
                <c:pt idx="10">
                  <c:v>5</c:v>
                </c:pt>
                <c:pt idx="11">
                  <c:v>1</c:v>
                </c:pt>
                <c:pt idx="12">
                  <c:v>2</c:v>
                </c:pt>
              </c:numCache>
            </c:numRef>
          </c:val>
          <c:extLst>
            <c:ext xmlns:c16="http://schemas.microsoft.com/office/drawing/2014/chart" uri="{C3380CC4-5D6E-409C-BE32-E72D297353CC}">
              <c16:uniqueId val="{0000001A-AE41-43F7-A78A-302F754A29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22395556800489"/>
          <c:y val="0.20227998048916457"/>
          <c:w val="0.38482093329190004"/>
          <c:h val="0.69434015438335694"/>
        </c:manualLayout>
      </c:layout>
      <c:overlay val="0"/>
      <c:spPr>
        <a:solidFill>
          <a:srgbClr val="FFFFFF"/>
        </a:solidFill>
        <a:ln w="25400">
          <a:noFill/>
        </a:ln>
      </c:spPr>
      <c:txPr>
        <a:bodyPr/>
        <a:lstStyle/>
        <a:p>
          <a:pPr>
            <a:defRPr sz="1200" b="0" i="0" u="none" strike="noStrike" baseline="0">
              <a:solidFill>
                <a:srgbClr val="000000"/>
              </a:solidFill>
              <a:latin typeface="+mn-lt"/>
              <a:ea typeface="Arial"/>
              <a:cs typeface="Arial"/>
            </a:defRPr>
          </a:pPr>
          <a:endParaRPr lang="en-US"/>
        </a:p>
      </c:txPr>
    </c:legend>
    <c:plotVisOnly val="0"/>
    <c:dispBlanksAs val="zero"/>
    <c:showDLblsOverMax val="0"/>
  </c:chart>
  <c:spPr>
    <a:solidFill>
      <a:srgbClr val="FFFFFF"/>
    </a:solidFill>
    <a:ln w="28575">
      <a:solidFill>
        <a:srgbClr val="000000"/>
      </a:solidFill>
    </a:ln>
  </c:spPr>
  <c:txPr>
    <a:bodyPr/>
    <a:lstStyle/>
    <a:p>
      <a:pPr>
        <a:defRPr sz="2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b="1" i="0" u="none" strike="noStrike" baseline="0">
                <a:solidFill>
                  <a:srgbClr val="000000"/>
                </a:solidFill>
                <a:latin typeface="+mn-lt"/>
                <a:ea typeface="Arial"/>
                <a:cs typeface="Arial"/>
              </a:defRPr>
            </a:pPr>
            <a:r>
              <a:rPr lang="en-US" sz="1600">
                <a:latin typeface="+mn-lt"/>
              </a:rPr>
              <a:t>2(a)(ii) River</a:t>
            </a:r>
            <a:r>
              <a:rPr lang="en-US" sz="1600" baseline="0">
                <a:latin typeface="+mn-lt"/>
              </a:rPr>
              <a:t> Count</a:t>
            </a:r>
            <a:r>
              <a:rPr lang="en-US" sz="1600">
                <a:latin typeface="+mn-lt"/>
              </a:rPr>
              <a:t> by</a:t>
            </a:r>
            <a:r>
              <a:rPr lang="en-US" sz="1600" baseline="0">
                <a:latin typeface="+mn-lt"/>
              </a:rPr>
              <a:t> </a:t>
            </a:r>
            <a:r>
              <a:rPr lang="en-US" sz="1600">
                <a:latin typeface="+mn-lt"/>
              </a:rPr>
              <a:t>Federal Land Management</a:t>
            </a:r>
          </a:p>
        </c:rich>
      </c:tx>
      <c:layout>
        <c:manualLayout>
          <c:xMode val="edge"/>
          <c:yMode val="edge"/>
          <c:x val="0.20415616797900263"/>
          <c:y val="6.2059935886189833E-2"/>
        </c:manualLayout>
      </c:layout>
      <c:overlay val="0"/>
      <c:spPr>
        <a:noFill/>
        <a:ln w="25400">
          <a:noFill/>
        </a:ln>
      </c:spPr>
    </c:title>
    <c:autoTitleDeleted val="0"/>
    <c:plotArea>
      <c:layout>
        <c:manualLayout>
          <c:layoutTarget val="inner"/>
          <c:xMode val="edge"/>
          <c:yMode val="edge"/>
          <c:x val="0.15358705161854769"/>
          <c:y val="0.18247432449942688"/>
          <c:w val="0.41051662292213476"/>
          <c:h val="0.77782075484990887"/>
        </c:manualLayout>
      </c:layout>
      <c:pieChart>
        <c:varyColors val="1"/>
        <c:ser>
          <c:idx val="0"/>
          <c:order val="0"/>
          <c:spPr>
            <a:ln>
              <a:solidFill>
                <a:sysClr val="windowText" lastClr="000000"/>
              </a:solidFill>
            </a:ln>
          </c:spPr>
          <c:dPt>
            <c:idx val="0"/>
            <c:bubble3D val="0"/>
            <c:spPr>
              <a:solidFill>
                <a:srgbClr val="C8E6FA"/>
              </a:solidFill>
              <a:ln>
                <a:solidFill>
                  <a:sysClr val="windowText" lastClr="000000"/>
                </a:solidFill>
              </a:ln>
            </c:spPr>
            <c:extLst>
              <c:ext xmlns:c16="http://schemas.microsoft.com/office/drawing/2014/chart" uri="{C3380CC4-5D6E-409C-BE32-E72D297353CC}">
                <c16:uniqueId val="{00000001-8C28-4FC1-A283-C85506F7555C}"/>
              </c:ext>
            </c:extLst>
          </c:dPt>
          <c:dPt>
            <c:idx val="1"/>
            <c:bubble3D val="0"/>
            <c:spPr>
              <a:solidFill>
                <a:srgbClr val="FFC8C8"/>
              </a:solidFill>
              <a:ln>
                <a:solidFill>
                  <a:sysClr val="windowText" lastClr="000000"/>
                </a:solidFill>
              </a:ln>
            </c:spPr>
            <c:extLst>
              <c:ext xmlns:c16="http://schemas.microsoft.com/office/drawing/2014/chart" uri="{C3380CC4-5D6E-409C-BE32-E72D297353CC}">
                <c16:uniqueId val="{00000003-8C28-4FC1-A283-C85506F7555C}"/>
              </c:ext>
            </c:extLst>
          </c:dPt>
          <c:dPt>
            <c:idx val="2"/>
            <c:bubble3D val="0"/>
            <c:spPr>
              <a:solidFill>
                <a:srgbClr val="B9B49B"/>
              </a:solidFill>
              <a:ln>
                <a:solidFill>
                  <a:sysClr val="windowText" lastClr="000000"/>
                </a:solidFill>
              </a:ln>
            </c:spPr>
            <c:extLst>
              <c:ext xmlns:c16="http://schemas.microsoft.com/office/drawing/2014/chart" uri="{C3380CC4-5D6E-409C-BE32-E72D297353CC}">
                <c16:uniqueId val="{00000005-8C28-4FC1-A283-C85506F7555C}"/>
              </c:ext>
            </c:extLst>
          </c:dPt>
          <c:dPt>
            <c:idx val="3"/>
            <c:bubble3D val="0"/>
            <c:spPr>
              <a:solidFill>
                <a:srgbClr val="DCFFBE"/>
              </a:solidFill>
              <a:ln>
                <a:solidFill>
                  <a:sysClr val="windowText" lastClr="000000"/>
                </a:solidFill>
              </a:ln>
            </c:spPr>
            <c:extLst>
              <c:ext xmlns:c16="http://schemas.microsoft.com/office/drawing/2014/chart" uri="{C3380CC4-5D6E-409C-BE32-E72D297353CC}">
                <c16:uniqueId val="{00000007-8C28-4FC1-A283-C85506F7555C}"/>
              </c:ext>
            </c:extLst>
          </c:dPt>
          <c:dLbls>
            <c:dLbl>
              <c:idx val="0"/>
              <c:layout>
                <c:manualLayout>
                  <c:x val="-1.3025715535558006E-2"/>
                  <c:y val="0.125064224926429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28-4FC1-A283-C85506F7555C}"/>
                </c:ext>
              </c:extLst>
            </c:dLbl>
            <c:dLbl>
              <c:idx val="1"/>
              <c:layout>
                <c:manualLayout>
                  <c:x val="-5.4958755155605547E-2"/>
                  <c:y val="-0.174773124950290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28-4FC1-A283-C85506F7555C}"/>
                </c:ext>
              </c:extLst>
            </c:dLbl>
            <c:dLbl>
              <c:idx val="2"/>
              <c:layout>
                <c:manualLayout>
                  <c:x val="4.5711577719451738E-2"/>
                  <c:y val="7.6617155810069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28-4FC1-A283-C85506F7555C}"/>
                </c:ext>
              </c:extLst>
            </c:dLbl>
            <c:dLbl>
              <c:idx val="3"/>
              <c:layout>
                <c:manualLayout>
                  <c:x val="3.0700901970587009E-2"/>
                  <c:y val="0.126635250139187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28-4FC1-A283-C85506F7555C}"/>
                </c:ext>
              </c:extLst>
            </c:dLbl>
            <c:spPr>
              <a:noFill/>
              <a:ln>
                <a:noFill/>
              </a:ln>
              <a:effectLst/>
            </c:spPr>
            <c:txPr>
              <a:bodyPr wrap="square" lIns="38100" tIns="19050" rIns="38100" bIns="19050" anchor="ctr">
                <a:spAutoFit/>
              </a:bodyPr>
              <a:lstStyle/>
              <a:p>
                <a:pPr>
                  <a:defRPr sz="1200">
                    <a:latin typeface="+mn-l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('WSRs by Agency(s) '!$AG$15,'WSRs by Agency(s) '!$AG$19,'WSRs by Agency(s) '!$AG$20,'WSRs by Agency(s) '!$AG$23)</c:f>
              <c:strCache>
                <c:ptCount val="4"/>
                <c:pt idx="0">
                  <c:v>Bureau of Land Management</c:v>
                </c:pt>
                <c:pt idx="1">
                  <c:v>State-Administered</c:v>
                </c:pt>
                <c:pt idx="2">
                  <c:v>BLM / NPS / USFS</c:v>
                </c:pt>
                <c:pt idx="3">
                  <c:v>BLM / USFS</c:v>
                </c:pt>
              </c:strCache>
            </c:strRef>
          </c:cat>
          <c:val>
            <c:numRef>
              <c:f>('WSRs by Agency(s) '!$AM$15,'WSRs by Agency(s) '!$AM$19,'WSRs by Agency(s) '!$AM$20,'WSRs by Agency(s) '!$AM$23)</c:f>
              <c:numCache>
                <c:formatCode>#,##0</c:formatCode>
                <c:ptCount val="4"/>
                <c:pt idx="0">
                  <c:v>1</c:v>
                </c:pt>
                <c:pt idx="1">
                  <c:v>13</c:v>
                </c:pt>
                <c:pt idx="2">
                  <c:v>1</c:v>
                </c:pt>
                <c:pt idx="3">
                  <c:v>2</c:v>
                </c:pt>
              </c:numCache>
            </c:numRef>
          </c:val>
          <c:extLst>
            <c:ext xmlns:c16="http://schemas.microsoft.com/office/drawing/2014/chart" uri="{C3380CC4-5D6E-409C-BE32-E72D297353CC}">
              <c16:uniqueId val="{00000008-8C28-4FC1-A283-C85506F7555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289282589676287"/>
          <c:y val="0.32931887572347679"/>
          <c:w val="0.36044050743657041"/>
          <c:h val="0.50450727749940338"/>
        </c:manualLayout>
      </c:layout>
      <c:overlay val="0"/>
      <c:txPr>
        <a:bodyPr/>
        <a:lstStyle/>
        <a:p>
          <a:pPr>
            <a:defRPr sz="1200">
              <a:latin typeface="+mn-lt"/>
            </a:defRPr>
          </a:pPr>
          <a:endParaRPr lang="en-US"/>
        </a:p>
      </c:txPr>
    </c:legend>
    <c:plotVisOnly val="0"/>
    <c:dispBlanksAs val="zero"/>
    <c:showDLblsOverMax val="0"/>
  </c:chart>
  <c:spPr>
    <a:solidFill>
      <a:srgbClr val="FFFFFF"/>
    </a:solidFill>
    <a:ln w="28575">
      <a:solidFill>
        <a:schemeClr val="tx1"/>
      </a:solidFill>
    </a:ln>
  </c:spPr>
  <c:txPr>
    <a:bodyPr/>
    <a:lstStyle/>
    <a:p>
      <a:pPr>
        <a:defRPr sz="2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a:ea typeface="Arial"/>
                <a:cs typeface="Arial"/>
              </a:defRPr>
            </a:pPr>
            <a:r>
              <a:rPr lang="en-US" sz="1600"/>
              <a:t>WSR Mileage by State(s)*</a:t>
            </a:r>
          </a:p>
        </c:rich>
      </c:tx>
      <c:layout>
        <c:manualLayout>
          <c:xMode val="edge"/>
          <c:yMode val="edge"/>
          <c:x val="0.41099771416834208"/>
          <c:y val="2.9235637212015164E-2"/>
        </c:manualLayout>
      </c:layout>
      <c:overlay val="0"/>
      <c:spPr>
        <a:noFill/>
        <a:ln w="25400">
          <a:noFill/>
        </a:ln>
      </c:spPr>
    </c:title>
    <c:autoTitleDeleted val="0"/>
    <c:plotArea>
      <c:layout>
        <c:manualLayout>
          <c:layoutTarget val="inner"/>
          <c:xMode val="edge"/>
          <c:yMode val="edge"/>
          <c:x val="8.1549901413874804E-2"/>
          <c:y val="0.12475283082191635"/>
          <c:w val="0.8941437677595615"/>
          <c:h val="0.6800712099137296"/>
        </c:manualLayout>
      </c:layout>
      <c:barChart>
        <c:barDir val="col"/>
        <c:grouping val="clustered"/>
        <c:varyColors val="0"/>
        <c:ser>
          <c:idx val="0"/>
          <c:order val="0"/>
          <c:tx>
            <c:v>Miles</c:v>
          </c:tx>
          <c:spPr>
            <a:solidFill>
              <a:srgbClr val="297BFF"/>
            </a:solidFill>
            <a:ln w="28575">
              <a:noFill/>
            </a:ln>
          </c:spPr>
          <c:invertIfNegative val="0"/>
          <c:dLbls>
            <c:dLbl>
              <c:idx val="10"/>
              <c:layout>
                <c:manualLayout>
                  <c:x val="8.6299897989437085E-4"/>
                  <c:y val="-1.9744384073355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12-403B-8C6C-824B99A42A69}"/>
                </c:ext>
              </c:extLst>
            </c:dLbl>
            <c:dLbl>
              <c:idx val="17"/>
              <c:layout>
                <c:manualLayout>
                  <c:x val="8.6299897989443417E-4"/>
                  <c:y val="-1.9744384073355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12-403B-8C6C-824B99A42A69}"/>
                </c:ext>
              </c:extLst>
            </c:dLbl>
            <c:dLbl>
              <c:idx val="27"/>
              <c:layout>
                <c:manualLayout>
                  <c:x val="1.7259979597888683E-3"/>
                  <c:y val="-2.4680480091694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12-403B-8C6C-824B99A42A69}"/>
                </c:ext>
              </c:extLst>
            </c:dLbl>
            <c:dLbl>
              <c:idx val="31"/>
              <c:layout>
                <c:manualLayout>
                  <c:x val="0"/>
                  <c:y val="-1.7276336064186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12-403B-8C6C-824B99A42A69}"/>
                </c:ext>
              </c:extLst>
            </c:dLbl>
            <c:dLbl>
              <c:idx val="32"/>
              <c:layout>
                <c:manualLayout>
                  <c:x val="-8.549826842443926E-4"/>
                  <c:y val="-1.2626262626262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12-403B-8C6C-824B99A42A69}"/>
                </c:ext>
              </c:extLst>
            </c:dLbl>
            <c:numFmt formatCode="#,##0" sourceLinked="0"/>
            <c:spPr>
              <a:noFill/>
              <a:ln w="25400">
                <a:noFill/>
              </a:ln>
            </c:spPr>
            <c:txPr>
              <a:bodyPr wrap="square" lIns="38100" tIns="19050" rIns="38100" bIns="19050" anchor="ctr">
                <a:spAutoFit/>
              </a:bodyPr>
              <a:lstStyle/>
              <a:p>
                <a:pPr>
                  <a:defRPr sz="12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'WSRs by State(s) '!$AH$17:$AH$58</c:f>
              <c:strCache>
                <c:ptCount val="42"/>
                <c:pt idx="0">
                  <c:v>AL</c:v>
                </c:pt>
                <c:pt idx="1">
                  <c:v>AK</c:v>
                </c:pt>
                <c:pt idx="2">
                  <c:v>AZ</c:v>
                </c:pt>
                <c:pt idx="3">
                  <c:v>AR</c:v>
                </c:pt>
                <c:pt idx="4">
                  <c:v>CA</c:v>
                </c:pt>
                <c:pt idx="5">
                  <c:v>CA/OR</c:v>
                </c:pt>
                <c:pt idx="6">
                  <c:v>CO</c:v>
                </c:pt>
                <c:pt idx="7">
                  <c:v>CT</c:v>
                </c:pt>
                <c:pt idx="8">
                  <c:v>DE/PA</c:v>
                </c:pt>
                <c:pt idx="9">
                  <c:v>FL</c:v>
                </c:pt>
                <c:pt idx="10">
                  <c:v>GA/NC/SC</c:v>
                </c:pt>
                <c:pt idx="11">
                  <c:v>ID</c:v>
                </c:pt>
                <c:pt idx="12">
                  <c:v>ID/OR</c:v>
                </c:pt>
                <c:pt idx="13">
                  <c:v>IL</c:v>
                </c:pt>
                <c:pt idx="14">
                  <c:v>KY</c:v>
                </c:pt>
                <c:pt idx="15">
                  <c:v>LA</c:v>
                </c:pt>
                <c:pt idx="16">
                  <c:v>ME</c:v>
                </c:pt>
                <c:pt idx="17">
                  <c:v>MA</c:v>
                </c:pt>
                <c:pt idx="18">
                  <c:v>MI</c:v>
                </c:pt>
                <c:pt idx="19">
                  <c:v>MN/WI</c:v>
                </c:pt>
                <c:pt idx="20">
                  <c:v>MS</c:v>
                </c:pt>
                <c:pt idx="21">
                  <c:v>MO</c:v>
                </c:pt>
                <c:pt idx="22">
                  <c:v>MT</c:v>
                </c:pt>
                <c:pt idx="23">
                  <c:v>MT/NE/SD</c:v>
                </c:pt>
                <c:pt idx="24">
                  <c:v>NE</c:v>
                </c:pt>
                <c:pt idx="25">
                  <c:v>NH</c:v>
                </c:pt>
                <c:pt idx="26">
                  <c:v>NJ</c:v>
                </c:pt>
                <c:pt idx="27">
                  <c:v>NJ/NY/PA</c:v>
                </c:pt>
                <c:pt idx="28">
                  <c:v>NM</c:v>
                </c:pt>
                <c:pt idx="29">
                  <c:v>NM/TX</c:v>
                </c:pt>
                <c:pt idx="30">
                  <c:v>NC</c:v>
                </c:pt>
                <c:pt idx="31">
                  <c:v>OH</c:v>
                </c:pt>
                <c:pt idx="32">
                  <c:v>OR</c:v>
                </c:pt>
                <c:pt idx="33">
                  <c:v>PA</c:v>
                </c:pt>
                <c:pt idx="34">
                  <c:v>PR</c:v>
                </c:pt>
                <c:pt idx="35">
                  <c:v>TN</c:v>
                </c:pt>
                <c:pt idx="36">
                  <c:v>UT</c:v>
                </c:pt>
                <c:pt idx="37">
                  <c:v>VT</c:v>
                </c:pt>
                <c:pt idx="38">
                  <c:v>WA</c:v>
                </c:pt>
                <c:pt idx="39">
                  <c:v>WV</c:v>
                </c:pt>
                <c:pt idx="40">
                  <c:v>WI</c:v>
                </c:pt>
                <c:pt idx="41">
                  <c:v>WY</c:v>
                </c:pt>
              </c:strCache>
            </c:strRef>
          </c:cat>
          <c:val>
            <c:numRef>
              <c:f>'WSRs by State(s) '!$AI$17:$AI$58</c:f>
              <c:numCache>
                <c:formatCode>0.0</c:formatCode>
                <c:ptCount val="42"/>
                <c:pt idx="0">
                  <c:v>61.4</c:v>
                </c:pt>
                <c:pt idx="1">
                  <c:v>3210</c:v>
                </c:pt>
                <c:pt idx="2">
                  <c:v>57.3</c:v>
                </c:pt>
                <c:pt idx="3">
                  <c:v>210</c:v>
                </c:pt>
                <c:pt idx="4">
                  <c:v>1713.6000000000001</c:v>
                </c:pt>
                <c:pt idx="5">
                  <c:v>297</c:v>
                </c:pt>
                <c:pt idx="6">
                  <c:v>76</c:v>
                </c:pt>
                <c:pt idx="7">
                  <c:v>39.299999999999997</c:v>
                </c:pt>
                <c:pt idx="8">
                  <c:v>199</c:v>
                </c:pt>
                <c:pt idx="9">
                  <c:v>49.199999999999996</c:v>
                </c:pt>
                <c:pt idx="10">
                  <c:v>58.7</c:v>
                </c:pt>
                <c:pt idx="11">
                  <c:v>823.5</c:v>
                </c:pt>
                <c:pt idx="12">
                  <c:v>67.5</c:v>
                </c:pt>
                <c:pt idx="13">
                  <c:v>17.100000000000001</c:v>
                </c:pt>
                <c:pt idx="14">
                  <c:v>19.399999999999999</c:v>
                </c:pt>
                <c:pt idx="15">
                  <c:v>19</c:v>
                </c:pt>
                <c:pt idx="16">
                  <c:v>92.5</c:v>
                </c:pt>
                <c:pt idx="17">
                  <c:v>147.1</c:v>
                </c:pt>
                <c:pt idx="18">
                  <c:v>656.40000000000009</c:v>
                </c:pt>
                <c:pt idx="19">
                  <c:v>252</c:v>
                </c:pt>
                <c:pt idx="20">
                  <c:v>21</c:v>
                </c:pt>
                <c:pt idx="21">
                  <c:v>44.4</c:v>
                </c:pt>
                <c:pt idx="22">
                  <c:v>219.00000000000003</c:v>
                </c:pt>
                <c:pt idx="23">
                  <c:v>247</c:v>
                </c:pt>
                <c:pt idx="24">
                  <c:v>104</c:v>
                </c:pt>
                <c:pt idx="25">
                  <c:v>38</c:v>
                </c:pt>
                <c:pt idx="26">
                  <c:v>188.60000000000002</c:v>
                </c:pt>
                <c:pt idx="27">
                  <c:v>180.7</c:v>
                </c:pt>
                <c:pt idx="28">
                  <c:v>56.1</c:v>
                </c:pt>
                <c:pt idx="29">
                  <c:v>259.40000000000003</c:v>
                </c:pt>
                <c:pt idx="30">
                  <c:v>135</c:v>
                </c:pt>
                <c:pt idx="31">
                  <c:v>212.9</c:v>
                </c:pt>
                <c:pt idx="32">
                  <c:v>1838.6000000000004</c:v>
                </c:pt>
                <c:pt idx="33">
                  <c:v>138.29999999999998</c:v>
                </c:pt>
                <c:pt idx="34">
                  <c:v>8.9</c:v>
                </c:pt>
                <c:pt idx="35">
                  <c:v>45.3</c:v>
                </c:pt>
                <c:pt idx="36">
                  <c:v>169.3</c:v>
                </c:pt>
                <c:pt idx="37">
                  <c:v>46.1</c:v>
                </c:pt>
                <c:pt idx="38">
                  <c:v>248.2</c:v>
                </c:pt>
                <c:pt idx="39">
                  <c:v>10</c:v>
                </c:pt>
                <c:pt idx="40">
                  <c:v>24</c:v>
                </c:pt>
                <c:pt idx="41">
                  <c:v>432.7</c:v>
                </c:pt>
              </c:numCache>
            </c:numRef>
          </c:val>
          <c:extLst>
            <c:ext xmlns:c16="http://schemas.microsoft.com/office/drawing/2014/chart" uri="{C3380CC4-5D6E-409C-BE32-E72D297353CC}">
              <c16:uniqueId val="{00000005-9E12-403B-8C6C-824B99A42A69}"/>
            </c:ext>
          </c:extLst>
        </c:ser>
        <c:dLbls>
          <c:showLegendKey val="0"/>
          <c:showVal val="0"/>
          <c:showCatName val="0"/>
          <c:showSerName val="0"/>
          <c:showPercent val="0"/>
          <c:showBubbleSize val="0"/>
        </c:dLbls>
        <c:gapWidth val="100"/>
        <c:axId val="615279416"/>
        <c:axId val="615280984"/>
      </c:barChart>
      <c:catAx>
        <c:axId val="615279416"/>
        <c:scaling>
          <c:orientation val="minMax"/>
        </c:scaling>
        <c:delete val="0"/>
        <c:axPos val="b"/>
        <c:numFmt formatCode="General" sourceLinked="1"/>
        <c:majorTickMark val="out"/>
        <c:minorTickMark val="none"/>
        <c:tickLblPos val="nextTo"/>
        <c:txPr>
          <a:bodyPr rot="2700000" vert="horz"/>
          <a:lstStyle/>
          <a:p>
            <a:pPr>
              <a:defRPr sz="1200" baseline="0"/>
            </a:pPr>
            <a:endParaRPr lang="en-US"/>
          </a:p>
        </c:txPr>
        <c:crossAx val="615280984"/>
        <c:crosses val="autoZero"/>
        <c:auto val="0"/>
        <c:lblAlgn val="ctr"/>
        <c:lblOffset val="100"/>
        <c:noMultiLvlLbl val="0"/>
      </c:catAx>
      <c:valAx>
        <c:axId val="615280984"/>
        <c:scaling>
          <c:orientation val="minMax"/>
        </c:scaling>
        <c:delete val="0"/>
        <c:axPos val="l"/>
        <c:majorGridlines/>
        <c:title>
          <c:tx>
            <c:rich>
              <a:bodyPr/>
              <a:lstStyle/>
              <a:p>
                <a:pPr>
                  <a:defRPr sz="1400"/>
                </a:pPr>
                <a:r>
                  <a:rPr lang="en-US" sz="1400"/>
                  <a:t>Designated Miles* </a:t>
                </a:r>
              </a:p>
            </c:rich>
          </c:tx>
          <c:layout>
            <c:manualLayout>
              <c:xMode val="edge"/>
              <c:yMode val="edge"/>
              <c:x val="1.8710411198600174E-2"/>
              <c:y val="0.26078604654602461"/>
            </c:manualLayout>
          </c:layout>
          <c:overlay val="0"/>
        </c:title>
        <c:numFmt formatCode="0" sourceLinked="0"/>
        <c:majorTickMark val="out"/>
        <c:minorTickMark val="none"/>
        <c:tickLblPos val="nextTo"/>
        <c:txPr>
          <a:bodyPr/>
          <a:lstStyle/>
          <a:p>
            <a:pPr>
              <a:defRPr sz="1200"/>
            </a:pPr>
            <a:endParaRPr lang="en-US"/>
          </a:p>
        </c:txPr>
        <c:crossAx val="615279416"/>
        <c:crosses val="autoZero"/>
        <c:crossBetween val="between"/>
      </c:valAx>
      <c:spPr>
        <a:noFill/>
        <a:ln w="25400">
          <a:noFill/>
        </a:ln>
      </c:spPr>
    </c:plotArea>
    <c:plotVisOnly val="0"/>
    <c:dispBlanksAs val="zero"/>
    <c:showDLblsOverMax val="0"/>
  </c:chart>
  <c:spPr>
    <a:solidFill>
      <a:srgbClr val="FFFFFF"/>
    </a:solidFill>
    <a:ln w="28575">
      <a:solidFill>
        <a:sysClr val="windowText" lastClr="000000"/>
      </a:solidFill>
    </a:ln>
  </c:spPr>
  <c:txPr>
    <a:bodyPr/>
    <a:lstStyle/>
    <a:p>
      <a:pPr>
        <a:defRPr sz="2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a:ea typeface="Arial"/>
                <a:cs typeface="Arial"/>
              </a:defRPr>
            </a:pPr>
            <a:r>
              <a:rPr lang="en-US" sz="1600"/>
              <a:t>WSR Count by State(s)</a:t>
            </a:r>
          </a:p>
        </c:rich>
      </c:tx>
      <c:layout>
        <c:manualLayout>
          <c:xMode val="edge"/>
          <c:yMode val="edge"/>
          <c:x val="0.41274495361296737"/>
          <c:y val="4.5842919040647634E-2"/>
        </c:manualLayout>
      </c:layout>
      <c:overlay val="0"/>
      <c:spPr>
        <a:noFill/>
        <a:ln w="25400">
          <a:noFill/>
        </a:ln>
      </c:spPr>
    </c:title>
    <c:autoTitleDeleted val="0"/>
    <c:plotArea>
      <c:layout>
        <c:manualLayout>
          <c:layoutTarget val="inner"/>
          <c:xMode val="edge"/>
          <c:yMode val="edge"/>
          <c:x val="6.8632589497254176E-2"/>
          <c:y val="0.14189385285486089"/>
          <c:w val="0.90279411483864658"/>
          <c:h val="0.66383028879827188"/>
        </c:manualLayout>
      </c:layout>
      <c:barChart>
        <c:barDir val="col"/>
        <c:grouping val="clustered"/>
        <c:varyColors val="0"/>
        <c:ser>
          <c:idx val="0"/>
          <c:order val="0"/>
          <c:tx>
            <c:strRef>
              <c:f>'WSRs by State(s) '!$AJ$16</c:f>
              <c:strCache>
                <c:ptCount val="1"/>
                <c:pt idx="0">
                  <c:v>Count</c:v>
                </c:pt>
              </c:strCache>
            </c:strRef>
          </c:tx>
          <c:spPr>
            <a:solidFill>
              <a:srgbClr val="278D3F"/>
            </a:solidFill>
          </c:spPr>
          <c:invertIfNegative val="0"/>
          <c:dLbls>
            <c:spPr>
              <a:noFill/>
              <a:ln w="25400">
                <a:noFill/>
              </a:ln>
            </c:spPr>
            <c:txPr>
              <a:bodyPr rot="0" vertOverflow="overflow" horzOverflow="overflow" vert="horz" wrap="square" lIns="38100" tIns="19050" rIns="38100" bIns="19050" anchor="ctr">
                <a:spAutoFit/>
              </a:bodyPr>
              <a:lstStyle/>
              <a:p>
                <a:pPr>
                  <a:defRPr sz="14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'WSRs by State(s) '!$AH$17:$AH$58</c:f>
              <c:strCache>
                <c:ptCount val="42"/>
                <c:pt idx="0">
                  <c:v>AL</c:v>
                </c:pt>
                <c:pt idx="1">
                  <c:v>AK</c:v>
                </c:pt>
                <c:pt idx="2">
                  <c:v>AZ</c:v>
                </c:pt>
                <c:pt idx="3">
                  <c:v>AR</c:v>
                </c:pt>
                <c:pt idx="4">
                  <c:v>CA</c:v>
                </c:pt>
                <c:pt idx="5">
                  <c:v>CA/OR</c:v>
                </c:pt>
                <c:pt idx="6">
                  <c:v>CO</c:v>
                </c:pt>
                <c:pt idx="7">
                  <c:v>CT</c:v>
                </c:pt>
                <c:pt idx="8">
                  <c:v>DE/PA</c:v>
                </c:pt>
                <c:pt idx="9">
                  <c:v>FL</c:v>
                </c:pt>
                <c:pt idx="10">
                  <c:v>GA/NC/SC</c:v>
                </c:pt>
                <c:pt idx="11">
                  <c:v>ID</c:v>
                </c:pt>
                <c:pt idx="12">
                  <c:v>ID/OR</c:v>
                </c:pt>
                <c:pt idx="13">
                  <c:v>IL</c:v>
                </c:pt>
                <c:pt idx="14">
                  <c:v>KY</c:v>
                </c:pt>
                <c:pt idx="15">
                  <c:v>LA</c:v>
                </c:pt>
                <c:pt idx="16">
                  <c:v>ME</c:v>
                </c:pt>
                <c:pt idx="17">
                  <c:v>MA</c:v>
                </c:pt>
                <c:pt idx="18">
                  <c:v>MI</c:v>
                </c:pt>
                <c:pt idx="19">
                  <c:v>MN/WI</c:v>
                </c:pt>
                <c:pt idx="20">
                  <c:v>MS</c:v>
                </c:pt>
                <c:pt idx="21">
                  <c:v>MO</c:v>
                </c:pt>
                <c:pt idx="22">
                  <c:v>MT</c:v>
                </c:pt>
                <c:pt idx="23">
                  <c:v>MT/NE/SD</c:v>
                </c:pt>
                <c:pt idx="24">
                  <c:v>NE</c:v>
                </c:pt>
                <c:pt idx="25">
                  <c:v>NH</c:v>
                </c:pt>
                <c:pt idx="26">
                  <c:v>NJ</c:v>
                </c:pt>
                <c:pt idx="27">
                  <c:v>NJ/NY/PA</c:v>
                </c:pt>
                <c:pt idx="28">
                  <c:v>NM</c:v>
                </c:pt>
                <c:pt idx="29">
                  <c:v>NM/TX</c:v>
                </c:pt>
                <c:pt idx="30">
                  <c:v>NC</c:v>
                </c:pt>
                <c:pt idx="31">
                  <c:v>OH</c:v>
                </c:pt>
                <c:pt idx="32">
                  <c:v>OR</c:v>
                </c:pt>
                <c:pt idx="33">
                  <c:v>PA</c:v>
                </c:pt>
                <c:pt idx="34">
                  <c:v>PR</c:v>
                </c:pt>
                <c:pt idx="35">
                  <c:v>TN</c:v>
                </c:pt>
                <c:pt idx="36">
                  <c:v>UT</c:v>
                </c:pt>
                <c:pt idx="37">
                  <c:v>VT</c:v>
                </c:pt>
                <c:pt idx="38">
                  <c:v>WA</c:v>
                </c:pt>
                <c:pt idx="39">
                  <c:v>WV</c:v>
                </c:pt>
                <c:pt idx="40">
                  <c:v>WI</c:v>
                </c:pt>
                <c:pt idx="41">
                  <c:v>WY</c:v>
                </c:pt>
              </c:strCache>
            </c:strRef>
          </c:cat>
          <c:val>
            <c:numRef>
              <c:f>'WSRs by State(s) '!$AJ$17:$AJ$58</c:f>
              <c:numCache>
                <c:formatCode>0</c:formatCode>
                <c:ptCount val="42"/>
                <c:pt idx="0">
                  <c:v>1</c:v>
                </c:pt>
                <c:pt idx="1">
                  <c:v>25</c:v>
                </c:pt>
                <c:pt idx="2">
                  <c:v>2</c:v>
                </c:pt>
                <c:pt idx="3">
                  <c:v>8</c:v>
                </c:pt>
                <c:pt idx="4">
                  <c:v>22</c:v>
                </c:pt>
                <c:pt idx="5">
                  <c:v>1</c:v>
                </c:pt>
                <c:pt idx="6">
                  <c:v>1</c:v>
                </c:pt>
                <c:pt idx="7">
                  <c:v>2</c:v>
                </c:pt>
                <c:pt idx="8">
                  <c:v>1</c:v>
                </c:pt>
                <c:pt idx="9">
                  <c:v>2</c:v>
                </c:pt>
                <c:pt idx="10">
                  <c:v>1</c:v>
                </c:pt>
                <c:pt idx="11">
                  <c:v>21</c:v>
                </c:pt>
                <c:pt idx="12">
                  <c:v>1</c:v>
                </c:pt>
                <c:pt idx="13">
                  <c:v>1</c:v>
                </c:pt>
                <c:pt idx="14">
                  <c:v>1</c:v>
                </c:pt>
                <c:pt idx="15">
                  <c:v>1</c:v>
                </c:pt>
                <c:pt idx="16">
                  <c:v>1</c:v>
                </c:pt>
                <c:pt idx="17">
                  <c:v>3</c:v>
                </c:pt>
                <c:pt idx="18">
                  <c:v>16</c:v>
                </c:pt>
                <c:pt idx="19">
                  <c:v>1</c:v>
                </c:pt>
                <c:pt idx="20">
                  <c:v>1</c:v>
                </c:pt>
                <c:pt idx="21">
                  <c:v>1</c:v>
                </c:pt>
                <c:pt idx="22">
                  <c:v>1</c:v>
                </c:pt>
                <c:pt idx="23">
                  <c:v>1</c:v>
                </c:pt>
                <c:pt idx="24">
                  <c:v>1</c:v>
                </c:pt>
                <c:pt idx="25">
                  <c:v>2</c:v>
                </c:pt>
                <c:pt idx="26">
                  <c:v>3</c:v>
                </c:pt>
                <c:pt idx="27">
                  <c:v>1</c:v>
                </c:pt>
                <c:pt idx="28">
                  <c:v>3</c:v>
                </c:pt>
                <c:pt idx="29">
                  <c:v>1</c:v>
                </c:pt>
                <c:pt idx="30">
                  <c:v>4</c:v>
                </c:pt>
                <c:pt idx="31">
                  <c:v>3</c:v>
                </c:pt>
                <c:pt idx="32">
                  <c:v>56</c:v>
                </c:pt>
                <c:pt idx="33">
                  <c:v>2</c:v>
                </c:pt>
                <c:pt idx="34">
                  <c:v>3</c:v>
                </c:pt>
                <c:pt idx="35">
                  <c:v>1</c:v>
                </c:pt>
                <c:pt idx="36">
                  <c:v>1</c:v>
                </c:pt>
                <c:pt idx="37">
                  <c:v>1</c:v>
                </c:pt>
                <c:pt idx="38">
                  <c:v>6</c:v>
                </c:pt>
                <c:pt idx="39">
                  <c:v>1</c:v>
                </c:pt>
                <c:pt idx="40">
                  <c:v>1</c:v>
                </c:pt>
                <c:pt idx="41">
                  <c:v>2</c:v>
                </c:pt>
              </c:numCache>
            </c:numRef>
          </c:val>
          <c:extLst>
            <c:ext xmlns:c16="http://schemas.microsoft.com/office/drawing/2014/chart" uri="{C3380CC4-5D6E-409C-BE32-E72D297353CC}">
              <c16:uniqueId val="{00000000-A387-4366-84CF-2F8B048DC48E}"/>
            </c:ext>
          </c:extLst>
        </c:ser>
        <c:dLbls>
          <c:showLegendKey val="0"/>
          <c:showVal val="0"/>
          <c:showCatName val="0"/>
          <c:showSerName val="0"/>
          <c:showPercent val="0"/>
          <c:showBubbleSize val="0"/>
        </c:dLbls>
        <c:gapWidth val="100"/>
        <c:axId val="615280592"/>
        <c:axId val="233425816"/>
      </c:barChart>
      <c:catAx>
        <c:axId val="615280592"/>
        <c:scaling>
          <c:orientation val="minMax"/>
        </c:scaling>
        <c:delete val="0"/>
        <c:axPos val="b"/>
        <c:numFmt formatCode="General" sourceLinked="1"/>
        <c:majorTickMark val="out"/>
        <c:minorTickMark val="none"/>
        <c:tickLblPos val="nextTo"/>
        <c:txPr>
          <a:bodyPr rot="2700000" vert="horz"/>
          <a:lstStyle/>
          <a:p>
            <a:pPr>
              <a:defRPr sz="1200" baseline="0"/>
            </a:pPr>
            <a:endParaRPr lang="en-US"/>
          </a:p>
        </c:txPr>
        <c:crossAx val="233425816"/>
        <c:crosses val="autoZero"/>
        <c:auto val="1"/>
        <c:lblAlgn val="ctr"/>
        <c:lblOffset val="100"/>
        <c:noMultiLvlLbl val="0"/>
      </c:catAx>
      <c:valAx>
        <c:axId val="233425816"/>
        <c:scaling>
          <c:orientation val="minMax"/>
        </c:scaling>
        <c:delete val="0"/>
        <c:axPos val="l"/>
        <c:majorGridlines/>
        <c:title>
          <c:tx>
            <c:rich>
              <a:bodyPr/>
              <a:lstStyle/>
              <a:p>
                <a:pPr>
                  <a:defRPr sz="1400"/>
                </a:pPr>
                <a:r>
                  <a:rPr lang="en-US" sz="1400"/>
                  <a:t># of WSRs</a:t>
                </a:r>
              </a:p>
            </c:rich>
          </c:tx>
          <c:layout>
            <c:manualLayout>
              <c:xMode val="edge"/>
              <c:yMode val="edge"/>
              <c:x val="1.2864028249899837E-2"/>
              <c:y val="0.37663167104111989"/>
            </c:manualLayout>
          </c:layout>
          <c:overlay val="0"/>
        </c:title>
        <c:numFmt formatCode="0" sourceLinked="1"/>
        <c:majorTickMark val="out"/>
        <c:minorTickMark val="none"/>
        <c:tickLblPos val="nextTo"/>
        <c:txPr>
          <a:bodyPr/>
          <a:lstStyle/>
          <a:p>
            <a:pPr>
              <a:defRPr sz="1200"/>
            </a:pPr>
            <a:endParaRPr lang="en-US"/>
          </a:p>
        </c:txPr>
        <c:crossAx val="615280592"/>
        <c:crosses val="autoZero"/>
        <c:crossBetween val="between"/>
      </c:valAx>
      <c:spPr>
        <a:noFill/>
        <a:ln w="25400">
          <a:noFill/>
        </a:ln>
      </c:spPr>
    </c:plotArea>
    <c:plotVisOnly val="0"/>
    <c:dispBlanksAs val="zero"/>
    <c:showDLblsOverMax val="0"/>
  </c:chart>
  <c:spPr>
    <a:solidFill>
      <a:srgbClr val="FFFFFF"/>
    </a:solidFill>
    <a:ln w="28575">
      <a:solidFill>
        <a:sysClr val="windowText" lastClr="000000"/>
      </a:solidFill>
    </a:ln>
  </c:spPr>
  <c:txPr>
    <a:bodyPr/>
    <a:lstStyle/>
    <a:p>
      <a:pPr>
        <a:defRPr sz="2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solidFill>
                  <a:sysClr val="windowText" lastClr="000000"/>
                </a:solidFill>
                <a:latin typeface="Arial" panose="020B0604020202020204" pitchFamily="34" charset="0"/>
                <a:cs typeface="Arial" panose="020B0604020202020204" pitchFamily="34" charset="0"/>
              </a:rPr>
              <a:t>WSR</a:t>
            </a:r>
            <a:r>
              <a:rPr lang="en-US" sz="1600" b="1" baseline="0">
                <a:solidFill>
                  <a:sysClr val="windowText" lastClr="000000"/>
                </a:solidFill>
                <a:latin typeface="Arial" panose="020B0604020202020204" pitchFamily="34" charset="0"/>
                <a:cs typeface="Arial" panose="020B0604020202020204" pitchFamily="34" charset="0"/>
              </a:rPr>
              <a:t> Mileage by Year </a:t>
            </a:r>
            <a:r>
              <a:rPr lang="en-US" sz="1200" b="1" baseline="0">
                <a:solidFill>
                  <a:sysClr val="windowText" lastClr="000000"/>
                </a:solidFill>
                <a:latin typeface="Arial" panose="020B0604020202020204" pitchFamily="34" charset="0"/>
                <a:cs typeface="Arial" panose="020B0604020202020204" pitchFamily="34" charset="0"/>
              </a:rPr>
              <a:t>(scaled)</a:t>
            </a:r>
            <a:endParaRPr lang="en-US" sz="16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1190469115888814"/>
          <c:y val="1.8079102479328254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9569794341745015E-2"/>
          <c:y val="0.10989282589676293"/>
          <c:w val="0.81059914680476264"/>
          <c:h val="0.66705339812390152"/>
        </c:manualLayout>
      </c:layout>
      <c:scatterChart>
        <c:scatterStyle val="lineMarker"/>
        <c:varyColors val="0"/>
        <c:ser>
          <c:idx val="0"/>
          <c:order val="0"/>
          <c:tx>
            <c:v>Miles Designated</c:v>
          </c:tx>
          <c:spPr>
            <a:ln w="50800" cap="rnd">
              <a:solidFill>
                <a:srgbClr val="297BFF"/>
              </a:solidFill>
              <a:prstDash val="solid"/>
              <a:round/>
            </a:ln>
            <a:effectLst/>
          </c:spPr>
          <c:marker>
            <c:symbol val="none"/>
          </c:marker>
          <c:xVal>
            <c:numRef>
              <c:f>('WSRs by Year'!$D$14:$D$18,'WSRs by Year'!$D$21,'WSRs by Year'!$D$27,'WSRs by Year'!$D$36,'WSRs by Year'!$D$63,'WSRs by Year'!$D$79,'WSRs by Year'!$D$86,'WSRs by Year'!$D$87,'WSRs by Year'!$D$94,'WSRs by Year'!$D$101,'WSRs by Year'!$D$153:$D$154,'WSRs by Year'!$D$158,'WSRs by Year'!$D$161,'WSRs by Year'!$D$190,'WSRs by Year'!$D$193,'WSRs by Year'!$D$198,'WSRs by Year'!$D$203,'WSRs by Year'!$D$204,'WSRs by Year'!$D$205,'WSRs by Year'!$D$212,'WSRs by Year'!$D$215,'WSRs by Year'!$D$216,'WSRs by Year'!$D$219:$D$220,'WSRs by Year'!$D$261,'WSRs by Year'!$D$267)</c:f>
              <c:numCache>
                <c:formatCode>General</c:formatCode>
                <c:ptCount val="31"/>
                <c:pt idx="0">
                  <c:v>1968</c:v>
                </c:pt>
                <c:pt idx="1">
                  <c:v>1970</c:v>
                </c:pt>
                <c:pt idx="2">
                  <c:v>1972</c:v>
                </c:pt>
                <c:pt idx="3">
                  <c:v>1973</c:v>
                </c:pt>
                <c:pt idx="4">
                  <c:v>1974</c:v>
                </c:pt>
                <c:pt idx="5">
                  <c:v>1975</c:v>
                </c:pt>
                <c:pt idx="6">
                  <c:v>1976</c:v>
                </c:pt>
                <c:pt idx="7">
                  <c:v>1978</c:v>
                </c:pt>
                <c:pt idx="8">
                  <c:v>1980</c:v>
                </c:pt>
                <c:pt idx="9">
                  <c:v>1981</c:v>
                </c:pt>
                <c:pt idx="10">
                  <c:v>1984</c:v>
                </c:pt>
                <c:pt idx="11">
                  <c:v>1985</c:v>
                </c:pt>
                <c:pt idx="12">
                  <c:v>1986</c:v>
                </c:pt>
                <c:pt idx="13">
                  <c:v>1987</c:v>
                </c:pt>
                <c:pt idx="14">
                  <c:v>1988</c:v>
                </c:pt>
                <c:pt idx="15">
                  <c:v>1989</c:v>
                </c:pt>
                <c:pt idx="16">
                  <c:v>1990</c:v>
                </c:pt>
                <c:pt idx="17">
                  <c:v>1991</c:v>
                </c:pt>
                <c:pt idx="18">
                  <c:v>1992</c:v>
                </c:pt>
                <c:pt idx="19">
                  <c:v>1993</c:v>
                </c:pt>
                <c:pt idx="20">
                  <c:v>1994</c:v>
                </c:pt>
                <c:pt idx="21">
                  <c:v>1996</c:v>
                </c:pt>
                <c:pt idx="22">
                  <c:v>1998</c:v>
                </c:pt>
                <c:pt idx="23">
                  <c:v>1999</c:v>
                </c:pt>
                <c:pt idx="24">
                  <c:v>2000</c:v>
                </c:pt>
                <c:pt idx="25">
                  <c:v>2002</c:v>
                </c:pt>
                <c:pt idx="26">
                  <c:v>2004</c:v>
                </c:pt>
                <c:pt idx="27">
                  <c:v>2006</c:v>
                </c:pt>
                <c:pt idx="28">
                  <c:v>2008</c:v>
                </c:pt>
                <c:pt idx="29">
                  <c:v>2009</c:v>
                </c:pt>
                <c:pt idx="30">
                  <c:v>2014</c:v>
                </c:pt>
              </c:numCache>
            </c:numRef>
          </c:xVal>
          <c:yVal>
            <c:numRef>
              <c:f>('WSRs by Year'!$G$14:$G$18,'WSRs by Year'!$G$21,'WSRs by Year'!$G$27,'WSRs by Year'!$G$36,'WSRs by Year'!$G$63,'WSRs by Year'!$G$79,'WSRs by Year'!$G$86,'WSRs by Year'!$G$87,'WSRs by Year'!$G$94,'WSRs by Year'!$G$101,'WSRs by Year'!$G$153,'WSRs by Year'!$G$154,'WSRs by Year'!$G$158,'WSRs by Year'!$G$161,'WSRs by Year'!$G$190,'WSRs by Year'!$G$193,'WSRs by Year'!$G$198,'WSRs by Year'!$G$203,'WSRs by Year'!$G$204,'WSRs by Year'!$G$205,'WSRs by Year'!$G$212,'WSRs by Year'!$G$215,'WSRs by Year'!$G$216,'WSRs by Year'!$G$219,'WSRs by Year'!$G$220,'WSRs by Year'!$G$261,'WSRs by Year'!$G$267)</c:f>
              <c:numCache>
                <c:formatCode>0.0</c:formatCode>
                <c:ptCount val="31"/>
                <c:pt idx="0">
                  <c:v>775.19999999999993</c:v>
                </c:pt>
                <c:pt idx="1">
                  <c:v>92.5</c:v>
                </c:pt>
                <c:pt idx="2">
                  <c:v>27</c:v>
                </c:pt>
                <c:pt idx="3">
                  <c:v>66</c:v>
                </c:pt>
                <c:pt idx="4">
                  <c:v>58.7</c:v>
                </c:pt>
                <c:pt idx="5">
                  <c:v>127.3</c:v>
                </c:pt>
                <c:pt idx="6">
                  <c:v>464.8</c:v>
                </c:pt>
                <c:pt idx="7">
                  <c:v>693.09999999999991</c:v>
                </c:pt>
                <c:pt idx="8">
                  <c:v>3335</c:v>
                </c:pt>
                <c:pt idx="9">
                  <c:v>967</c:v>
                </c:pt>
                <c:pt idx="10">
                  <c:v>316.89999999999998</c:v>
                </c:pt>
                <c:pt idx="11">
                  <c:v>7.6</c:v>
                </c:pt>
                <c:pt idx="12">
                  <c:v>138.69999999999999</c:v>
                </c:pt>
                <c:pt idx="13">
                  <c:v>346.5</c:v>
                </c:pt>
                <c:pt idx="14">
                  <c:v>1558.5000000000002</c:v>
                </c:pt>
                <c:pt idx="15">
                  <c:v>17.100000000000001</c:v>
                </c:pt>
                <c:pt idx="16">
                  <c:v>348.4</c:v>
                </c:pt>
                <c:pt idx="17">
                  <c:v>143</c:v>
                </c:pt>
                <c:pt idx="18">
                  <c:v>1073.9000000000001</c:v>
                </c:pt>
                <c:pt idx="19">
                  <c:v>98.1</c:v>
                </c:pt>
                <c:pt idx="20">
                  <c:v>134.10000000000002</c:v>
                </c:pt>
                <c:pt idx="21">
                  <c:v>79.599999999999994</c:v>
                </c:pt>
                <c:pt idx="22">
                  <c:v>81</c:v>
                </c:pt>
                <c:pt idx="23">
                  <c:v>29</c:v>
                </c:pt>
                <c:pt idx="24">
                  <c:v>362.9</c:v>
                </c:pt>
                <c:pt idx="25">
                  <c:v>8.9</c:v>
                </c:pt>
                <c:pt idx="26">
                  <c:v>34.799999999999997</c:v>
                </c:pt>
                <c:pt idx="27">
                  <c:v>45.2</c:v>
                </c:pt>
                <c:pt idx="28">
                  <c:v>25.3</c:v>
                </c:pt>
                <c:pt idx="29">
                  <c:v>1150.7</c:v>
                </c:pt>
                <c:pt idx="30">
                  <c:v>106.69999999999999</c:v>
                </c:pt>
              </c:numCache>
            </c:numRef>
          </c:yVal>
          <c:smooth val="0"/>
          <c:extLst>
            <c:ext xmlns:c16="http://schemas.microsoft.com/office/drawing/2014/chart" uri="{C3380CC4-5D6E-409C-BE32-E72D297353CC}">
              <c16:uniqueId val="{00000000-6F4F-4B44-870B-1A3DE63197F5}"/>
            </c:ext>
          </c:extLst>
        </c:ser>
        <c:dLbls>
          <c:showLegendKey val="0"/>
          <c:showVal val="0"/>
          <c:showCatName val="0"/>
          <c:showSerName val="0"/>
          <c:showPercent val="0"/>
          <c:showBubbleSize val="0"/>
        </c:dLbls>
        <c:axId val="620349224"/>
        <c:axId val="620349616"/>
      </c:scatterChart>
      <c:scatterChart>
        <c:scatterStyle val="lineMarker"/>
        <c:varyColors val="0"/>
        <c:ser>
          <c:idx val="1"/>
          <c:order val="1"/>
          <c:tx>
            <c:v>Cumulative Designated Miles</c:v>
          </c:tx>
          <c:spPr>
            <a:ln w="50800" cap="rnd">
              <a:solidFill>
                <a:srgbClr val="278D3F"/>
              </a:solidFill>
              <a:round/>
            </a:ln>
            <a:effectLst/>
          </c:spPr>
          <c:marker>
            <c:symbol val="none"/>
          </c:marker>
          <c:xVal>
            <c:numRef>
              <c:f>('WSRs by Year'!$D$14:$D$18,'WSRs by Year'!$D$21,'WSRs by Year'!$D$27,'WSRs by Year'!$D$36,'WSRs by Year'!$D$63,'WSRs by Year'!$D$79,'WSRs by Year'!$D$86:$D$87,'WSRs by Year'!$D$94,'WSRs by Year'!$D$101,'WSRs by Year'!$D$153:$D$154,'WSRs by Year'!$D$158,'WSRs by Year'!$D$161,'WSRs by Year'!$D$190,'WSRs by Year'!$D$193,'WSRs by Year'!$D$198,'WSRs by Year'!$D$203:$D$205,'WSRs by Year'!$D$212,'WSRs by Year'!$D$215:$D$216,'WSRs by Year'!$D$219:$D$220,'WSRs by Year'!$D$261,'WSRs by Year'!$D$267)</c:f>
              <c:numCache>
                <c:formatCode>General</c:formatCode>
                <c:ptCount val="31"/>
                <c:pt idx="0">
                  <c:v>1968</c:v>
                </c:pt>
                <c:pt idx="1">
                  <c:v>1970</c:v>
                </c:pt>
                <c:pt idx="2">
                  <c:v>1972</c:v>
                </c:pt>
                <c:pt idx="3">
                  <c:v>1973</c:v>
                </c:pt>
                <c:pt idx="4">
                  <c:v>1974</c:v>
                </c:pt>
                <c:pt idx="5">
                  <c:v>1975</c:v>
                </c:pt>
                <c:pt idx="6">
                  <c:v>1976</c:v>
                </c:pt>
                <c:pt idx="7">
                  <c:v>1978</c:v>
                </c:pt>
                <c:pt idx="8">
                  <c:v>1980</c:v>
                </c:pt>
                <c:pt idx="9">
                  <c:v>1981</c:v>
                </c:pt>
                <c:pt idx="10">
                  <c:v>1984</c:v>
                </c:pt>
                <c:pt idx="11">
                  <c:v>1985</c:v>
                </c:pt>
                <c:pt idx="12">
                  <c:v>1986</c:v>
                </c:pt>
                <c:pt idx="13">
                  <c:v>1987</c:v>
                </c:pt>
                <c:pt idx="14">
                  <c:v>1988</c:v>
                </c:pt>
                <c:pt idx="15">
                  <c:v>1989</c:v>
                </c:pt>
                <c:pt idx="16">
                  <c:v>1990</c:v>
                </c:pt>
                <c:pt idx="17">
                  <c:v>1991</c:v>
                </c:pt>
                <c:pt idx="18">
                  <c:v>1992</c:v>
                </c:pt>
                <c:pt idx="19">
                  <c:v>1993</c:v>
                </c:pt>
                <c:pt idx="20">
                  <c:v>1994</c:v>
                </c:pt>
                <c:pt idx="21">
                  <c:v>1996</c:v>
                </c:pt>
                <c:pt idx="22">
                  <c:v>1998</c:v>
                </c:pt>
                <c:pt idx="23">
                  <c:v>1999</c:v>
                </c:pt>
                <c:pt idx="24">
                  <c:v>2000</c:v>
                </c:pt>
                <c:pt idx="25">
                  <c:v>2002</c:v>
                </c:pt>
                <c:pt idx="26">
                  <c:v>2004</c:v>
                </c:pt>
                <c:pt idx="27">
                  <c:v>2006</c:v>
                </c:pt>
                <c:pt idx="28">
                  <c:v>2008</c:v>
                </c:pt>
                <c:pt idx="29">
                  <c:v>2009</c:v>
                </c:pt>
                <c:pt idx="30">
                  <c:v>2014</c:v>
                </c:pt>
              </c:numCache>
            </c:numRef>
          </c:xVal>
          <c:yVal>
            <c:numRef>
              <c:f>('WSRs by Year'!$H$14:$H$18,'WSRs by Year'!$H$21,'WSRs by Year'!$H$27,'WSRs by Year'!$H$36,'WSRs by Year'!$H$63,'WSRs by Year'!$H$79,'WSRs by Year'!$H$86:$H$87,'WSRs by Year'!$H$94,'WSRs by Year'!$H$101,'WSRs by Year'!$H$153:$H$154,'WSRs by Year'!$H$158,'WSRs by Year'!$H$161,'WSRs by Year'!$H$190,'WSRs by Year'!$H$193,'WSRs by Year'!$H$198,'WSRs by Year'!$H$203,'WSRs by Year'!$H$204:$H$205,'WSRs by Year'!$H$212,'WSRs by Year'!$H$215:$H$217,'WSRs by Year'!$H$219:$H$220,'WSRs by Year'!$H$261,'WSRs by Year'!$H$267)</c:f>
              <c:numCache>
                <c:formatCode>0.0</c:formatCode>
                <c:ptCount val="32"/>
                <c:pt idx="0">
                  <c:v>775.19999999999993</c:v>
                </c:pt>
                <c:pt idx="1">
                  <c:v>867.69999999999993</c:v>
                </c:pt>
                <c:pt idx="2">
                  <c:v>894.69999999999993</c:v>
                </c:pt>
                <c:pt idx="3">
                  <c:v>960.69999999999993</c:v>
                </c:pt>
                <c:pt idx="4">
                  <c:v>1019.3999999999999</c:v>
                </c:pt>
                <c:pt idx="5">
                  <c:v>1146.6999999999998</c:v>
                </c:pt>
                <c:pt idx="6">
                  <c:v>1611.5</c:v>
                </c:pt>
                <c:pt idx="7">
                  <c:v>2304.6</c:v>
                </c:pt>
                <c:pt idx="8">
                  <c:v>5639.5999999999995</c:v>
                </c:pt>
                <c:pt idx="9">
                  <c:v>6606.5999999999995</c:v>
                </c:pt>
                <c:pt idx="10">
                  <c:v>6923.4999999999991</c:v>
                </c:pt>
                <c:pt idx="11">
                  <c:v>6931.0999999999995</c:v>
                </c:pt>
                <c:pt idx="12">
                  <c:v>7069.7999999999993</c:v>
                </c:pt>
                <c:pt idx="13">
                  <c:v>7416.2999999999993</c:v>
                </c:pt>
                <c:pt idx="14">
                  <c:v>8974.8000000000011</c:v>
                </c:pt>
                <c:pt idx="15">
                  <c:v>8991.9000000000015</c:v>
                </c:pt>
                <c:pt idx="16">
                  <c:v>9340.3000000000011</c:v>
                </c:pt>
                <c:pt idx="17">
                  <c:v>9483.3000000000011</c:v>
                </c:pt>
                <c:pt idx="18">
                  <c:v>10557.2</c:v>
                </c:pt>
                <c:pt idx="19">
                  <c:v>10655.300000000001</c:v>
                </c:pt>
                <c:pt idx="20">
                  <c:v>10789.400000000001</c:v>
                </c:pt>
                <c:pt idx="21">
                  <c:v>10869.000000000002</c:v>
                </c:pt>
                <c:pt idx="22">
                  <c:v>10950.000000000002</c:v>
                </c:pt>
                <c:pt idx="23">
                  <c:v>10979.000000000002</c:v>
                </c:pt>
                <c:pt idx="24">
                  <c:v>11341.900000000001</c:v>
                </c:pt>
                <c:pt idx="25">
                  <c:v>11350.800000000001</c:v>
                </c:pt>
                <c:pt idx="26">
                  <c:v>11385.6</c:v>
                </c:pt>
                <c:pt idx="27">
                  <c:v>11405.6</c:v>
                </c:pt>
                <c:pt idx="28">
                  <c:v>11450.800000000001</c:v>
                </c:pt>
                <c:pt idx="29">
                  <c:v>11476.1</c:v>
                </c:pt>
                <c:pt idx="30">
                  <c:v>12626.800000000001</c:v>
                </c:pt>
                <c:pt idx="31">
                  <c:v>12733.500000000002</c:v>
                </c:pt>
              </c:numCache>
            </c:numRef>
          </c:yVal>
          <c:smooth val="0"/>
          <c:extLst>
            <c:ext xmlns:c16="http://schemas.microsoft.com/office/drawing/2014/chart" uri="{C3380CC4-5D6E-409C-BE32-E72D297353CC}">
              <c16:uniqueId val="{00000001-6F4F-4B44-870B-1A3DE63197F5}"/>
            </c:ext>
          </c:extLst>
        </c:ser>
        <c:dLbls>
          <c:showLegendKey val="0"/>
          <c:showVal val="0"/>
          <c:showCatName val="0"/>
          <c:showSerName val="0"/>
          <c:showPercent val="0"/>
          <c:showBubbleSize val="0"/>
        </c:dLbls>
        <c:axId val="620350400"/>
        <c:axId val="620350008"/>
      </c:scatterChart>
      <c:valAx>
        <c:axId val="620349224"/>
        <c:scaling>
          <c:orientation val="minMax"/>
          <c:max val="2016"/>
          <c:min val="196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20349616"/>
        <c:crosses val="autoZero"/>
        <c:crossBetween val="midCat"/>
        <c:majorUnit val="2"/>
      </c:valAx>
      <c:valAx>
        <c:axId val="620349616"/>
        <c:scaling>
          <c:orientation val="minMax"/>
          <c:min val="0"/>
        </c:scaling>
        <c:delete val="0"/>
        <c:axPos val="l"/>
        <c:majorGridlines>
          <c:spPr>
            <a:ln w="1270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Designated</a:t>
                </a:r>
                <a:r>
                  <a:rPr lang="en-US" baseline="0"/>
                  <a:t> Miles (blue)</a:t>
                </a:r>
                <a:endParaRPr lang="en-US"/>
              </a:p>
            </c:rich>
          </c:tx>
          <c:layout>
            <c:manualLayout>
              <c:xMode val="edge"/>
              <c:yMode val="edge"/>
              <c:x val="7.3695425168628101E-3"/>
              <c:y val="0.323085137692800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20349224"/>
        <c:crosses val="autoZero"/>
        <c:crossBetween val="midCat"/>
      </c:valAx>
      <c:valAx>
        <c:axId val="6203500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Designated Miles (green)</a:t>
                </a:r>
              </a:p>
            </c:rich>
          </c:tx>
          <c:layout>
            <c:manualLayout>
              <c:xMode val="edge"/>
              <c:yMode val="edge"/>
              <c:x val="0.96478680730946353"/>
              <c:y val="0.117762219942958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350400"/>
        <c:crosses val="max"/>
        <c:crossBetween val="midCat"/>
      </c:valAx>
      <c:valAx>
        <c:axId val="620350400"/>
        <c:scaling>
          <c:orientation val="minMax"/>
        </c:scaling>
        <c:delete val="1"/>
        <c:axPos val="b"/>
        <c:numFmt formatCode="General" sourceLinked="1"/>
        <c:majorTickMark val="out"/>
        <c:minorTickMark val="none"/>
        <c:tickLblPos val="nextTo"/>
        <c:crossAx val="620350008"/>
        <c:crosses val="autoZero"/>
        <c:crossBetween val="midCat"/>
      </c:valAx>
      <c:spPr>
        <a:noFill/>
        <a:ln>
          <a:noFill/>
        </a:ln>
        <a:effectLst/>
      </c:spPr>
    </c:plotArea>
    <c:legend>
      <c:legendPos val="b"/>
      <c:layout>
        <c:manualLayout>
          <c:xMode val="edge"/>
          <c:yMode val="edge"/>
          <c:x val="0.26560024336580568"/>
          <c:y val="0.9101689257240716"/>
          <c:w val="0.46879951326838865"/>
          <c:h val="7.62717474164321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solidFill>
                  <a:sysClr val="windowText" lastClr="000000"/>
                </a:solidFill>
                <a:latin typeface="Arial" panose="020B0604020202020204" pitchFamily="34" charset="0"/>
                <a:cs typeface="Arial" panose="020B0604020202020204" pitchFamily="34" charset="0"/>
              </a:rPr>
              <a:t>WSR Mileage by Year</a:t>
            </a:r>
          </a:p>
        </c:rich>
      </c:tx>
      <c:layout>
        <c:manualLayout>
          <c:xMode val="edge"/>
          <c:yMode val="edge"/>
          <c:x val="0.34816611633223266"/>
          <c:y val="1.572157310981289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896988682866256E-2"/>
          <c:y val="0.11494333094726798"/>
          <c:w val="0.86365125730251457"/>
          <c:h val="0.65872456467135154"/>
        </c:manualLayout>
      </c:layout>
      <c:scatterChart>
        <c:scatterStyle val="lineMarker"/>
        <c:varyColors val="0"/>
        <c:ser>
          <c:idx val="0"/>
          <c:order val="0"/>
          <c:tx>
            <c:v>Miles Designated</c:v>
          </c:tx>
          <c:spPr>
            <a:ln w="50800" cap="rnd">
              <a:solidFill>
                <a:srgbClr val="297BFF"/>
              </a:solidFill>
              <a:prstDash val="solid"/>
              <a:round/>
            </a:ln>
            <a:effectLst/>
          </c:spPr>
          <c:marker>
            <c:symbol val="none"/>
          </c:marker>
          <c:xVal>
            <c:numRef>
              <c:f>('WSRs by Year'!$D$14,'WSRs by Year'!$D$15,'WSRs by Year'!$D$16,'WSRs by Year'!$D$17,'WSRs by Year'!$D$18,'WSRs by Year'!$D$21,'WSRs by Year'!$D$27,'WSRs by Year'!$D$36,'WSRs by Year'!$D$63,'WSRs by Year'!$D$79,'WSRs by Year'!$D$86,'WSRs by Year'!$D$87,'WSRs by Year'!$D$94,'WSRs by Year'!$D$101,'WSRs by Year'!$D$153,'WSRs by Year'!$D$154,'WSRs by Year'!$D$158,'WSRs by Year'!$D$161,'WSRs by Year'!$D$190,'WSRs by Year'!$D$193,'WSRs by Year'!$D$198,'WSRs by Year'!$D$203,'WSRs by Year'!$D$204,'WSRs by Year'!$D$205,'WSRs by Year'!$D$212,'WSRs by Year'!$D$215,'WSRs by Year'!$D$216,'WSRs by Year'!$D$217,'WSRs by Year'!$D$219,'WSRs by Year'!$D$220,'WSRs by Year'!$D$261,'WSRs by Year'!$D$267)</c:f>
              <c:numCache>
                <c:formatCode>General</c:formatCode>
                <c:ptCount val="32"/>
                <c:pt idx="0">
                  <c:v>1968</c:v>
                </c:pt>
                <c:pt idx="1">
                  <c:v>1970</c:v>
                </c:pt>
                <c:pt idx="2">
                  <c:v>1972</c:v>
                </c:pt>
                <c:pt idx="3">
                  <c:v>1973</c:v>
                </c:pt>
                <c:pt idx="4">
                  <c:v>1974</c:v>
                </c:pt>
                <c:pt idx="5">
                  <c:v>1975</c:v>
                </c:pt>
                <c:pt idx="6">
                  <c:v>1976</c:v>
                </c:pt>
                <c:pt idx="7">
                  <c:v>1978</c:v>
                </c:pt>
                <c:pt idx="8">
                  <c:v>1980</c:v>
                </c:pt>
                <c:pt idx="9">
                  <c:v>1981</c:v>
                </c:pt>
                <c:pt idx="10">
                  <c:v>1984</c:v>
                </c:pt>
                <c:pt idx="11">
                  <c:v>1985</c:v>
                </c:pt>
                <c:pt idx="12">
                  <c:v>1986</c:v>
                </c:pt>
                <c:pt idx="13">
                  <c:v>1987</c:v>
                </c:pt>
                <c:pt idx="14">
                  <c:v>1988</c:v>
                </c:pt>
                <c:pt idx="15">
                  <c:v>1989</c:v>
                </c:pt>
                <c:pt idx="16">
                  <c:v>1990</c:v>
                </c:pt>
                <c:pt idx="17">
                  <c:v>1991</c:v>
                </c:pt>
                <c:pt idx="18">
                  <c:v>1992</c:v>
                </c:pt>
                <c:pt idx="19">
                  <c:v>1993</c:v>
                </c:pt>
                <c:pt idx="20">
                  <c:v>1994</c:v>
                </c:pt>
                <c:pt idx="21">
                  <c:v>1996</c:v>
                </c:pt>
                <c:pt idx="22">
                  <c:v>1998</c:v>
                </c:pt>
                <c:pt idx="23">
                  <c:v>1999</c:v>
                </c:pt>
                <c:pt idx="24">
                  <c:v>2000</c:v>
                </c:pt>
                <c:pt idx="25">
                  <c:v>2002</c:v>
                </c:pt>
                <c:pt idx="26">
                  <c:v>2004</c:v>
                </c:pt>
                <c:pt idx="27">
                  <c:v>2005</c:v>
                </c:pt>
                <c:pt idx="28">
                  <c:v>2006</c:v>
                </c:pt>
                <c:pt idx="29">
                  <c:v>2008</c:v>
                </c:pt>
                <c:pt idx="30">
                  <c:v>2009</c:v>
                </c:pt>
                <c:pt idx="31">
                  <c:v>2014</c:v>
                </c:pt>
              </c:numCache>
            </c:numRef>
          </c:xVal>
          <c:yVal>
            <c:numRef>
              <c:f>('WSRs by Year'!$G$14:$G$18,'WSRs by Year'!$G$21,'WSRs by Year'!$G$27,'WSRs by Year'!$G$36,'WSRs by Year'!$G$63,'WSRs by Year'!$G$79,'WSRs by Year'!$G$86:$G$87,'WSRs by Year'!$G$94,'WSRs by Year'!$G$101,'WSRs by Year'!$G$153:$G$154,'WSRs by Year'!$G$158,'WSRs by Year'!$G$161,'WSRs by Year'!$G$190,'WSRs by Year'!$G$193,'WSRs by Year'!$G$198,'WSRs by Year'!$G$203:$G$205,'WSRs by Year'!$G$212,'WSRs by Year'!$G$215:$G$217,'WSRs by Year'!$G$219:$G$220,'WSRs by Year'!$G$261,'WSRs by Year'!$G$267)</c:f>
              <c:numCache>
                <c:formatCode>0.0</c:formatCode>
                <c:ptCount val="32"/>
                <c:pt idx="0">
                  <c:v>775.19999999999993</c:v>
                </c:pt>
                <c:pt idx="1">
                  <c:v>92.5</c:v>
                </c:pt>
                <c:pt idx="2">
                  <c:v>27</c:v>
                </c:pt>
                <c:pt idx="3">
                  <c:v>66</c:v>
                </c:pt>
                <c:pt idx="4">
                  <c:v>58.7</c:v>
                </c:pt>
                <c:pt idx="5">
                  <c:v>127.3</c:v>
                </c:pt>
                <c:pt idx="6">
                  <c:v>464.8</c:v>
                </c:pt>
                <c:pt idx="7">
                  <c:v>693.09999999999991</c:v>
                </c:pt>
                <c:pt idx="8">
                  <c:v>3335</c:v>
                </c:pt>
                <c:pt idx="9">
                  <c:v>967</c:v>
                </c:pt>
                <c:pt idx="10">
                  <c:v>316.89999999999998</c:v>
                </c:pt>
                <c:pt idx="11">
                  <c:v>7.6</c:v>
                </c:pt>
                <c:pt idx="12">
                  <c:v>138.69999999999999</c:v>
                </c:pt>
                <c:pt idx="13">
                  <c:v>346.5</c:v>
                </c:pt>
                <c:pt idx="14">
                  <c:v>1558.5000000000002</c:v>
                </c:pt>
                <c:pt idx="15">
                  <c:v>17.100000000000001</c:v>
                </c:pt>
                <c:pt idx="16">
                  <c:v>348.4</c:v>
                </c:pt>
                <c:pt idx="17">
                  <c:v>143</c:v>
                </c:pt>
                <c:pt idx="18">
                  <c:v>1073.9000000000001</c:v>
                </c:pt>
                <c:pt idx="19">
                  <c:v>98.1</c:v>
                </c:pt>
                <c:pt idx="20">
                  <c:v>134.10000000000002</c:v>
                </c:pt>
                <c:pt idx="21">
                  <c:v>79.599999999999994</c:v>
                </c:pt>
                <c:pt idx="22">
                  <c:v>81</c:v>
                </c:pt>
                <c:pt idx="23">
                  <c:v>29</c:v>
                </c:pt>
                <c:pt idx="24">
                  <c:v>362.9</c:v>
                </c:pt>
                <c:pt idx="25">
                  <c:v>8.9</c:v>
                </c:pt>
                <c:pt idx="26">
                  <c:v>34.799999999999997</c:v>
                </c:pt>
                <c:pt idx="27">
                  <c:v>20</c:v>
                </c:pt>
                <c:pt idx="28">
                  <c:v>45.2</c:v>
                </c:pt>
                <c:pt idx="29">
                  <c:v>25.3</c:v>
                </c:pt>
                <c:pt idx="30">
                  <c:v>1150.7</c:v>
                </c:pt>
                <c:pt idx="31">
                  <c:v>106.69999999999999</c:v>
                </c:pt>
              </c:numCache>
            </c:numRef>
          </c:yVal>
          <c:smooth val="0"/>
          <c:extLst>
            <c:ext xmlns:c16="http://schemas.microsoft.com/office/drawing/2014/chart" uri="{C3380CC4-5D6E-409C-BE32-E72D297353CC}">
              <c16:uniqueId val="{00000000-7D54-468F-81D0-ACEB1F685318}"/>
            </c:ext>
          </c:extLst>
        </c:ser>
        <c:dLbls>
          <c:showLegendKey val="0"/>
          <c:showVal val="0"/>
          <c:showCatName val="0"/>
          <c:showSerName val="0"/>
          <c:showPercent val="0"/>
          <c:showBubbleSize val="0"/>
        </c:dLbls>
        <c:axId val="620351968"/>
        <c:axId val="761220280"/>
      </c:scatterChart>
      <c:scatterChart>
        <c:scatterStyle val="lineMarker"/>
        <c:varyColors val="0"/>
        <c:ser>
          <c:idx val="1"/>
          <c:order val="1"/>
          <c:tx>
            <c:v>Cumulative Designated Miles</c:v>
          </c:tx>
          <c:spPr>
            <a:ln w="50800" cap="rnd">
              <a:solidFill>
                <a:srgbClr val="278D3F"/>
              </a:solidFill>
              <a:round/>
            </a:ln>
            <a:effectLst/>
          </c:spPr>
          <c:marker>
            <c:symbol val="none"/>
          </c:marker>
          <c:xVal>
            <c:numRef>
              <c:f>('WSRs by Year'!$D$14:$D$18,'WSRs by Year'!$D$21,'WSRs by Year'!$D$27,'WSRs by Year'!$D$36,'WSRs by Year'!$D$63,'WSRs by Year'!$D$79,'WSRs by Year'!$D$86:$D$87,'WSRs by Year'!$D$94,'WSRs by Year'!$D$101,'WSRs by Year'!$D$153:$D$154,'WSRs by Year'!$D$158,'WSRs by Year'!$D$161,'WSRs by Year'!$D$190,'WSRs by Year'!$D$193,'WSRs by Year'!$D$198,'WSRs by Year'!$D$203:$D$205,'WSRs by Year'!$D$212,'WSRs by Year'!$D$215,'WSRs by Year'!$D$216,'WSRs by Year'!$D$219:$D$220,'WSRs by Year'!$D$261,'WSRs by Year'!$D$267)</c:f>
              <c:numCache>
                <c:formatCode>General</c:formatCode>
                <c:ptCount val="31"/>
                <c:pt idx="0">
                  <c:v>1968</c:v>
                </c:pt>
                <c:pt idx="1">
                  <c:v>1970</c:v>
                </c:pt>
                <c:pt idx="2">
                  <c:v>1972</c:v>
                </c:pt>
                <c:pt idx="3">
                  <c:v>1973</c:v>
                </c:pt>
                <c:pt idx="4">
                  <c:v>1974</c:v>
                </c:pt>
                <c:pt idx="5">
                  <c:v>1975</c:v>
                </c:pt>
                <c:pt idx="6">
                  <c:v>1976</c:v>
                </c:pt>
                <c:pt idx="7">
                  <c:v>1978</c:v>
                </c:pt>
                <c:pt idx="8">
                  <c:v>1980</c:v>
                </c:pt>
                <c:pt idx="9">
                  <c:v>1981</c:v>
                </c:pt>
                <c:pt idx="10">
                  <c:v>1984</c:v>
                </c:pt>
                <c:pt idx="11">
                  <c:v>1985</c:v>
                </c:pt>
                <c:pt idx="12">
                  <c:v>1986</c:v>
                </c:pt>
                <c:pt idx="13">
                  <c:v>1987</c:v>
                </c:pt>
                <c:pt idx="14">
                  <c:v>1988</c:v>
                </c:pt>
                <c:pt idx="15">
                  <c:v>1989</c:v>
                </c:pt>
                <c:pt idx="16">
                  <c:v>1990</c:v>
                </c:pt>
                <c:pt idx="17">
                  <c:v>1991</c:v>
                </c:pt>
                <c:pt idx="18">
                  <c:v>1992</c:v>
                </c:pt>
                <c:pt idx="19">
                  <c:v>1993</c:v>
                </c:pt>
                <c:pt idx="20">
                  <c:v>1994</c:v>
                </c:pt>
                <c:pt idx="21">
                  <c:v>1996</c:v>
                </c:pt>
                <c:pt idx="22">
                  <c:v>1998</c:v>
                </c:pt>
                <c:pt idx="23">
                  <c:v>1999</c:v>
                </c:pt>
                <c:pt idx="24">
                  <c:v>2000</c:v>
                </c:pt>
                <c:pt idx="25">
                  <c:v>2002</c:v>
                </c:pt>
                <c:pt idx="26">
                  <c:v>2004</c:v>
                </c:pt>
                <c:pt idx="27">
                  <c:v>2006</c:v>
                </c:pt>
                <c:pt idx="28">
                  <c:v>2008</c:v>
                </c:pt>
                <c:pt idx="29">
                  <c:v>2009</c:v>
                </c:pt>
                <c:pt idx="30">
                  <c:v>2014</c:v>
                </c:pt>
              </c:numCache>
            </c:numRef>
          </c:xVal>
          <c:yVal>
            <c:numRef>
              <c:f>('WSRs by Year'!$H$14:$H$18,'WSRs by Year'!$H$21,'WSRs by Year'!$H$27,'WSRs by Year'!$H$36,'WSRs by Year'!$H$63,'WSRs by Year'!$H$79,'WSRs by Year'!$H$86:$H$87,'WSRs by Year'!$H$94,'WSRs by Year'!$H$101,'WSRs by Year'!$H$153:$H$154,'WSRs by Year'!$H$158,'WSRs by Year'!$H$161,'WSRs by Year'!$H$190,'WSRs by Year'!$H$193,'WSRs by Year'!$H$198,'WSRs by Year'!$H$203:$H$205,'WSRs by Year'!$H$212,'WSRs by Year'!$H$215:$H$217,'WSRs by Year'!$H$219:$H$220,'WSRs by Year'!$H$261,'WSRs by Year'!$H$267)</c:f>
              <c:numCache>
                <c:formatCode>0.0</c:formatCode>
                <c:ptCount val="32"/>
                <c:pt idx="0">
                  <c:v>775.19999999999993</c:v>
                </c:pt>
                <c:pt idx="1">
                  <c:v>867.69999999999993</c:v>
                </c:pt>
                <c:pt idx="2">
                  <c:v>894.69999999999993</c:v>
                </c:pt>
                <c:pt idx="3">
                  <c:v>960.69999999999993</c:v>
                </c:pt>
                <c:pt idx="4">
                  <c:v>1019.3999999999999</c:v>
                </c:pt>
                <c:pt idx="5">
                  <c:v>1146.6999999999998</c:v>
                </c:pt>
                <c:pt idx="6">
                  <c:v>1611.5</c:v>
                </c:pt>
                <c:pt idx="7">
                  <c:v>2304.6</c:v>
                </c:pt>
                <c:pt idx="8">
                  <c:v>5639.5999999999995</c:v>
                </c:pt>
                <c:pt idx="9">
                  <c:v>6606.5999999999995</c:v>
                </c:pt>
                <c:pt idx="10">
                  <c:v>6923.4999999999991</c:v>
                </c:pt>
                <c:pt idx="11">
                  <c:v>6931.0999999999995</c:v>
                </c:pt>
                <c:pt idx="12">
                  <c:v>7069.7999999999993</c:v>
                </c:pt>
                <c:pt idx="13">
                  <c:v>7416.2999999999993</c:v>
                </c:pt>
                <c:pt idx="14">
                  <c:v>8974.8000000000011</c:v>
                </c:pt>
                <c:pt idx="15">
                  <c:v>8991.9000000000015</c:v>
                </c:pt>
                <c:pt idx="16">
                  <c:v>9340.3000000000011</c:v>
                </c:pt>
                <c:pt idx="17">
                  <c:v>9483.3000000000011</c:v>
                </c:pt>
                <c:pt idx="18">
                  <c:v>10557.2</c:v>
                </c:pt>
                <c:pt idx="19">
                  <c:v>10655.300000000001</c:v>
                </c:pt>
                <c:pt idx="20">
                  <c:v>10789.400000000001</c:v>
                </c:pt>
                <c:pt idx="21">
                  <c:v>10869.000000000002</c:v>
                </c:pt>
                <c:pt idx="22">
                  <c:v>10950.000000000002</c:v>
                </c:pt>
                <c:pt idx="23">
                  <c:v>10979.000000000002</c:v>
                </c:pt>
                <c:pt idx="24">
                  <c:v>11341.900000000001</c:v>
                </c:pt>
                <c:pt idx="25">
                  <c:v>11350.800000000001</c:v>
                </c:pt>
                <c:pt idx="26">
                  <c:v>11385.6</c:v>
                </c:pt>
                <c:pt idx="27">
                  <c:v>11405.6</c:v>
                </c:pt>
                <c:pt idx="28">
                  <c:v>11450.800000000001</c:v>
                </c:pt>
                <c:pt idx="29">
                  <c:v>11476.1</c:v>
                </c:pt>
                <c:pt idx="30">
                  <c:v>12626.800000000001</c:v>
                </c:pt>
                <c:pt idx="31">
                  <c:v>12733.500000000002</c:v>
                </c:pt>
              </c:numCache>
            </c:numRef>
          </c:yVal>
          <c:smooth val="0"/>
          <c:extLst>
            <c:ext xmlns:c16="http://schemas.microsoft.com/office/drawing/2014/chart" uri="{C3380CC4-5D6E-409C-BE32-E72D297353CC}">
              <c16:uniqueId val="{00000001-7D54-468F-81D0-ACEB1F685318}"/>
            </c:ext>
          </c:extLst>
        </c:ser>
        <c:dLbls>
          <c:showLegendKey val="0"/>
          <c:showVal val="0"/>
          <c:showCatName val="0"/>
          <c:showSerName val="0"/>
          <c:showPercent val="0"/>
          <c:showBubbleSize val="0"/>
        </c:dLbls>
        <c:axId val="761221064"/>
        <c:axId val="761220672"/>
      </c:scatterChart>
      <c:valAx>
        <c:axId val="620351968"/>
        <c:scaling>
          <c:orientation val="minMax"/>
          <c:max val="2016"/>
          <c:min val="196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61220280"/>
        <c:crosses val="autoZero"/>
        <c:crossBetween val="midCat"/>
        <c:majorUnit val="2"/>
      </c:valAx>
      <c:valAx>
        <c:axId val="761220280"/>
        <c:scaling>
          <c:orientation val="minMax"/>
          <c:min val="0"/>
        </c:scaling>
        <c:delete val="0"/>
        <c:axPos val="l"/>
        <c:majorGridlines>
          <c:spPr>
            <a:ln w="1270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Designated</a:t>
                </a:r>
                <a:r>
                  <a:rPr lang="en-US" baseline="0"/>
                  <a:t> Miles</a:t>
                </a:r>
                <a:endParaRPr lang="en-US"/>
              </a:p>
            </c:rich>
          </c:tx>
          <c:layout>
            <c:manualLayout>
              <c:xMode val="edge"/>
              <c:yMode val="edge"/>
              <c:x val="1.1553071995032879E-2"/>
              <c:y val="0.310660260209409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20351968"/>
        <c:crosses val="autoZero"/>
        <c:crossBetween val="midCat"/>
      </c:valAx>
      <c:valAx>
        <c:axId val="761220672"/>
        <c:scaling>
          <c:orientation val="minMax"/>
        </c:scaling>
        <c:delete val="1"/>
        <c:axPos val="r"/>
        <c:numFmt formatCode="0.0" sourceLinked="1"/>
        <c:majorTickMark val="out"/>
        <c:minorTickMark val="none"/>
        <c:tickLblPos val="nextTo"/>
        <c:crossAx val="761221064"/>
        <c:crosses val="max"/>
        <c:crossBetween val="midCat"/>
      </c:valAx>
      <c:valAx>
        <c:axId val="761221064"/>
        <c:scaling>
          <c:orientation val="minMax"/>
        </c:scaling>
        <c:delete val="1"/>
        <c:axPos val="b"/>
        <c:numFmt formatCode="General" sourceLinked="1"/>
        <c:majorTickMark val="out"/>
        <c:minorTickMark val="none"/>
        <c:tickLblPos val="nextTo"/>
        <c:crossAx val="761220672"/>
        <c:crosses val="autoZero"/>
        <c:crossBetween val="midCat"/>
      </c:valAx>
      <c:spPr>
        <a:noFill/>
        <a:ln>
          <a:noFill/>
        </a:ln>
        <a:effectLst/>
      </c:spPr>
    </c:plotArea>
    <c:legend>
      <c:legendPos val="b"/>
      <c:layout>
        <c:manualLayout>
          <c:xMode val="edge"/>
          <c:yMode val="edge"/>
          <c:x val="0.26802246493381882"/>
          <c:y val="0.91543405864589522"/>
          <c:w val="0.46753929952304352"/>
          <c:h val="7.56053678774024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r>
              <a:rPr lang="en-US" sz="1600" b="1" baseline="0">
                <a:solidFill>
                  <a:sysClr val="windowText" lastClr="000000"/>
                </a:solidFill>
                <a:latin typeface="Calibri" panose="020F0502020204030204" pitchFamily="34" charset="0"/>
                <a:cs typeface="Arial" panose="020B0604020202020204" pitchFamily="34" charset="0"/>
              </a:rPr>
              <a:t>Partnership WSR Mileage and Percentage by Classification*</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2549286828452"/>
          <c:y val="0.22904805389479488"/>
          <c:w val="0.40713786725230533"/>
          <c:h val="0.74347938455176688"/>
        </c:manualLayout>
      </c:layout>
      <c:pieChart>
        <c:varyColors val="1"/>
        <c:ser>
          <c:idx val="0"/>
          <c:order val="0"/>
          <c:spPr>
            <a:ln w="12700">
              <a:solidFill>
                <a:sysClr val="windowText" lastClr="000000"/>
              </a:solidFill>
            </a:ln>
          </c:spPr>
          <c:dPt>
            <c:idx val="0"/>
            <c:bubble3D val="0"/>
            <c:spPr>
              <a:solidFill>
                <a:srgbClr val="5BD7C8"/>
              </a:solidFill>
              <a:ln w="12700">
                <a:solidFill>
                  <a:sysClr val="windowText" lastClr="000000"/>
                </a:solidFill>
              </a:ln>
              <a:effectLst/>
            </c:spPr>
            <c:extLst>
              <c:ext xmlns:c16="http://schemas.microsoft.com/office/drawing/2014/chart" uri="{C3380CC4-5D6E-409C-BE32-E72D297353CC}">
                <c16:uniqueId val="{00000001-E623-4C3A-9FFC-A49E713F9AEF}"/>
              </c:ext>
            </c:extLst>
          </c:dPt>
          <c:dPt>
            <c:idx val="1"/>
            <c:bubble3D val="0"/>
            <c:spPr>
              <a:solidFill>
                <a:srgbClr val="278D3F"/>
              </a:solidFill>
              <a:ln w="12700">
                <a:solidFill>
                  <a:sysClr val="windowText" lastClr="000000"/>
                </a:solidFill>
              </a:ln>
              <a:effectLst/>
            </c:spPr>
            <c:extLst>
              <c:ext xmlns:c16="http://schemas.microsoft.com/office/drawing/2014/chart" uri="{C3380CC4-5D6E-409C-BE32-E72D297353CC}">
                <c16:uniqueId val="{00000003-E623-4C3A-9FFC-A49E713F9AEF}"/>
              </c:ext>
            </c:extLst>
          </c:dPt>
          <c:dPt>
            <c:idx val="2"/>
            <c:bubble3D val="0"/>
            <c:spPr>
              <a:solidFill>
                <a:srgbClr val="297BFF"/>
              </a:solidFill>
              <a:ln w="12700">
                <a:solidFill>
                  <a:sysClr val="windowText" lastClr="000000"/>
                </a:solidFill>
              </a:ln>
              <a:effectLst/>
            </c:spPr>
            <c:extLst>
              <c:ext xmlns:c16="http://schemas.microsoft.com/office/drawing/2014/chart" uri="{C3380CC4-5D6E-409C-BE32-E72D297353CC}">
                <c16:uniqueId val="{00000005-E623-4C3A-9FFC-A49E713F9AEF}"/>
              </c:ext>
            </c:extLst>
          </c:dPt>
          <c:dLbls>
            <c:dLbl>
              <c:idx val="0"/>
              <c:layout>
                <c:manualLayout>
                  <c:x val="-1.9169927436652284E-2"/>
                  <c:y val="0.16216783712747571"/>
                </c:manualLayout>
              </c:layout>
              <c:tx>
                <c:rich>
                  <a:bodyPr/>
                  <a:lstStyle/>
                  <a:p>
                    <a:r>
                      <a:rPr lang="en-US"/>
                      <a:t>34</a:t>
                    </a:r>
                  </a:p>
                  <a:p>
                    <a:r>
                      <a:rPr lang="en-US"/>
                      <a:t>5%</a:t>
                    </a:r>
                  </a:p>
                </c:rich>
              </c:tx>
              <c:showLegendKey val="0"/>
              <c:showVal val="0"/>
              <c:showCatName val="0"/>
              <c:showSerName val="0"/>
              <c:showPercent val="1"/>
              <c:showBubbleSize val="0"/>
              <c:extLst>
                <c:ext xmlns:c15="http://schemas.microsoft.com/office/drawing/2012/chart" uri="{CE6537A1-D6FC-4f65-9D91-7224C49458BB}">
                  <c15:layout>
                    <c:manualLayout>
                      <c:w val="6.2046660625601262E-2"/>
                      <c:h val="0.1573524698909354"/>
                    </c:manualLayout>
                  </c15:layout>
                </c:ext>
                <c:ext xmlns:c16="http://schemas.microsoft.com/office/drawing/2014/chart" uri="{C3380CC4-5D6E-409C-BE32-E72D297353CC}">
                  <c16:uniqueId val="{00000001-E623-4C3A-9FFC-A49E713F9AEF}"/>
                </c:ext>
              </c:extLst>
            </c:dLbl>
            <c:dLbl>
              <c:idx val="1"/>
              <c:layout>
                <c:manualLayout>
                  <c:x val="-0.10904525628546949"/>
                  <c:y val="7.6718068884715454E-2"/>
                </c:manualLayout>
              </c:layout>
              <c:tx>
                <c:rich>
                  <a:bodyPr/>
                  <a:lstStyle/>
                  <a:p>
                    <a:r>
                      <a:rPr lang="en-US"/>
                      <a:t>231</a:t>
                    </a:r>
                  </a:p>
                  <a:p>
                    <a:r>
                      <a:rPr lang="en-US"/>
                      <a:t>31%</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623-4C3A-9FFC-A49E713F9AEF}"/>
                </c:ext>
              </c:extLst>
            </c:dLbl>
            <c:dLbl>
              <c:idx val="2"/>
              <c:layout>
                <c:manualLayout>
                  <c:x val="0.13734454037770366"/>
                  <c:y val="-9.0855459260152663E-2"/>
                </c:manualLayout>
              </c:layout>
              <c:tx>
                <c:rich>
                  <a:bodyPr/>
                  <a:lstStyle/>
                  <a:p>
                    <a:r>
                      <a:rPr lang="en-US" b="1"/>
                      <a:t>488</a:t>
                    </a:r>
                    <a:endParaRPr lang="en-US"/>
                  </a:p>
                  <a:p>
                    <a:r>
                      <a:rPr lang="en-US"/>
                      <a:t>65%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623-4C3A-9FFC-A49E713F9AE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Lit>
              <c:ptCount val="3"/>
              <c:pt idx="0">
                <c:v>Wild</c:v>
              </c:pt>
              <c:pt idx="1">
                <c:v>Scenic</c:v>
              </c:pt>
              <c:pt idx="2">
                <c:v>Recreational</c:v>
              </c:pt>
            </c:strLit>
          </c:cat>
          <c:val>
            <c:numRef>
              <c:f>'Partnership WSRs'!$E$26:$G$26</c:f>
              <c:numCache>
                <c:formatCode>0.0</c:formatCode>
                <c:ptCount val="3"/>
                <c:pt idx="0">
                  <c:v>34</c:v>
                </c:pt>
                <c:pt idx="1">
                  <c:v>231.00000000000003</c:v>
                </c:pt>
                <c:pt idx="2">
                  <c:v>487.5</c:v>
                </c:pt>
              </c:numCache>
            </c:numRef>
          </c:val>
          <c:extLst>
            <c:ext xmlns:c16="http://schemas.microsoft.com/office/drawing/2014/chart" uri="{C3380CC4-5D6E-409C-BE32-E72D297353CC}">
              <c16:uniqueId val="{00000006-E623-4C3A-9FFC-A49E713F9AEF}"/>
            </c:ext>
          </c:extLst>
        </c:ser>
        <c:dLbls>
          <c:showLegendKey val="0"/>
          <c:showVal val="0"/>
          <c:showCatName val="0"/>
          <c:showSerName val="0"/>
          <c:showPercent val="1"/>
          <c:showBubbleSize val="0"/>
          <c:showLeaderLines val="0"/>
        </c:dLbls>
        <c:firstSliceAng val="0"/>
      </c:pieChart>
      <c:spPr>
        <a:noFill/>
        <a:ln>
          <a:noFill/>
        </a:ln>
        <a:effectLst/>
      </c:spPr>
    </c:plotArea>
    <c:legend>
      <c:legendPos val="r"/>
      <c:layout>
        <c:manualLayout>
          <c:xMode val="edge"/>
          <c:yMode val="edge"/>
          <c:x val="0.7398179679300193"/>
          <c:y val="0.40929823050018094"/>
          <c:w val="0.19694200693427175"/>
          <c:h val="0.27292565358249748"/>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r>
              <a:rPr lang="en-US" sz="1600" b="1" baseline="0">
                <a:solidFill>
                  <a:sysClr val="windowText" lastClr="000000"/>
                </a:solidFill>
                <a:latin typeface="Calibri" panose="020F0502020204030204" pitchFamily="34" charset="0"/>
                <a:cs typeface="Arial" panose="020B0604020202020204" pitchFamily="34" charset="0"/>
              </a:rPr>
              <a:t>Partnership WSR Mileage by Classification*</a:t>
            </a:r>
          </a:p>
        </c:rich>
      </c:tx>
      <c:layout>
        <c:manualLayout>
          <c:xMode val="edge"/>
          <c:yMode val="edge"/>
          <c:x val="0.25194626735183606"/>
          <c:y val="2.7777777777777776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94522550404436"/>
          <c:y val="0.11659733158355205"/>
          <c:w val="0.8306434448523925"/>
          <c:h val="0.49631506585412166"/>
        </c:manualLayout>
      </c:layout>
      <c:barChart>
        <c:barDir val="col"/>
        <c:grouping val="stacked"/>
        <c:varyColors val="0"/>
        <c:ser>
          <c:idx val="1"/>
          <c:order val="0"/>
          <c:tx>
            <c:v>Scenic</c:v>
          </c:tx>
          <c:spPr>
            <a:solidFill>
              <a:srgbClr val="278D3F"/>
            </a:solidFill>
            <a:ln>
              <a:noFill/>
            </a:ln>
            <a:effectLst/>
          </c:spPr>
          <c:invertIfNegative val="0"/>
          <c:dLbls>
            <c:delete val="1"/>
          </c:dLbls>
          <c:cat>
            <c:strRef>
              <c:f>'Partnership WSRs'!$B$13:$B$25</c:f>
              <c:strCache>
                <c:ptCount val="13"/>
                <c:pt idx="0">
                  <c:v>Delaware (Lower)</c:v>
                </c:pt>
                <c:pt idx="1">
                  <c:v>Eightmile</c:v>
                </c:pt>
                <c:pt idx="2">
                  <c:v>Great Egg Harbor</c:v>
                </c:pt>
                <c:pt idx="3">
                  <c:v>Lamprey</c:v>
                </c:pt>
                <c:pt idx="4">
                  <c:v>Maurice</c:v>
                </c:pt>
                <c:pt idx="5">
                  <c:v>Missisquoi and Trout</c:v>
                </c:pt>
                <c:pt idx="6">
                  <c:v>Musconetcong</c:v>
                </c:pt>
                <c:pt idx="7">
                  <c:v>Sudbury, Assabet and Concord</c:v>
                </c:pt>
                <c:pt idx="8">
                  <c:v>Taunton</c:v>
                </c:pt>
                <c:pt idx="9">
                  <c:v>Wekiva</c:v>
                </c:pt>
                <c:pt idx="10">
                  <c:v>West Branch Farmington</c:v>
                </c:pt>
                <c:pt idx="11">
                  <c:v>Westfield</c:v>
                </c:pt>
                <c:pt idx="12">
                  <c:v>White Clay Creek</c:v>
                </c:pt>
              </c:strCache>
            </c:strRef>
          </c:cat>
          <c:val>
            <c:numRef>
              <c:f>'Partnership WSRs'!$F$13:$F$25</c:f>
              <c:numCache>
                <c:formatCode>0.0</c:formatCode>
                <c:ptCount val="13"/>
                <c:pt idx="0">
                  <c:v>25.4</c:v>
                </c:pt>
                <c:pt idx="1">
                  <c:v>25.3</c:v>
                </c:pt>
                <c:pt idx="2">
                  <c:v>30.6</c:v>
                </c:pt>
                <c:pt idx="3">
                  <c:v>0</c:v>
                </c:pt>
                <c:pt idx="4">
                  <c:v>28.9</c:v>
                </c:pt>
                <c:pt idx="5">
                  <c:v>0</c:v>
                </c:pt>
                <c:pt idx="6">
                  <c:v>3.5</c:v>
                </c:pt>
                <c:pt idx="7">
                  <c:v>14.9</c:v>
                </c:pt>
                <c:pt idx="8">
                  <c:v>26</c:v>
                </c:pt>
                <c:pt idx="9">
                  <c:v>2.1</c:v>
                </c:pt>
                <c:pt idx="10">
                  <c:v>0</c:v>
                </c:pt>
                <c:pt idx="11">
                  <c:v>42.9</c:v>
                </c:pt>
                <c:pt idx="12">
                  <c:v>31.4</c:v>
                </c:pt>
              </c:numCache>
            </c:numRef>
          </c:val>
          <c:extLst>
            <c:ext xmlns:c16="http://schemas.microsoft.com/office/drawing/2014/chart" uri="{C3380CC4-5D6E-409C-BE32-E72D297353CC}">
              <c16:uniqueId val="{00000000-4900-4D46-B16F-1CD9D420FCB3}"/>
            </c:ext>
          </c:extLst>
        </c:ser>
        <c:ser>
          <c:idx val="0"/>
          <c:order val="1"/>
          <c:tx>
            <c:v>Wild</c:v>
          </c:tx>
          <c:spPr>
            <a:solidFill>
              <a:srgbClr val="5BD7C8"/>
            </a:solidFill>
            <a:ln>
              <a:noFill/>
            </a:ln>
            <a:effectLst/>
          </c:spPr>
          <c:invertIfNegative val="0"/>
          <c:dLbls>
            <c:delete val="1"/>
          </c:dLbls>
          <c:cat>
            <c:strRef>
              <c:f>'Partnership WSRs'!$B$13:$B$25</c:f>
              <c:strCache>
                <c:ptCount val="13"/>
                <c:pt idx="0">
                  <c:v>Delaware (Lower)</c:v>
                </c:pt>
                <c:pt idx="1">
                  <c:v>Eightmile</c:v>
                </c:pt>
                <c:pt idx="2">
                  <c:v>Great Egg Harbor</c:v>
                </c:pt>
                <c:pt idx="3">
                  <c:v>Lamprey</c:v>
                </c:pt>
                <c:pt idx="4">
                  <c:v>Maurice</c:v>
                </c:pt>
                <c:pt idx="5">
                  <c:v>Missisquoi and Trout</c:v>
                </c:pt>
                <c:pt idx="6">
                  <c:v>Musconetcong</c:v>
                </c:pt>
                <c:pt idx="7">
                  <c:v>Sudbury, Assabet and Concord</c:v>
                </c:pt>
                <c:pt idx="8">
                  <c:v>Taunton</c:v>
                </c:pt>
                <c:pt idx="9">
                  <c:v>Wekiva</c:v>
                </c:pt>
                <c:pt idx="10">
                  <c:v>West Branch Farmington</c:v>
                </c:pt>
                <c:pt idx="11">
                  <c:v>Westfield</c:v>
                </c:pt>
                <c:pt idx="12">
                  <c:v>White Clay Creek</c:v>
                </c:pt>
              </c:strCache>
            </c:strRef>
          </c:cat>
          <c:val>
            <c:numRef>
              <c:f>'Partnership WSRs'!$E$13:$E$25</c:f>
              <c:numCache>
                <c:formatCode>0.0</c:formatCode>
                <c:ptCount val="13"/>
                <c:pt idx="0">
                  <c:v>0</c:v>
                </c:pt>
                <c:pt idx="1">
                  <c:v>0</c:v>
                </c:pt>
                <c:pt idx="2">
                  <c:v>0</c:v>
                </c:pt>
                <c:pt idx="3">
                  <c:v>0</c:v>
                </c:pt>
                <c:pt idx="4">
                  <c:v>0</c:v>
                </c:pt>
                <c:pt idx="5">
                  <c:v>0</c:v>
                </c:pt>
                <c:pt idx="6">
                  <c:v>0</c:v>
                </c:pt>
                <c:pt idx="7">
                  <c:v>0</c:v>
                </c:pt>
                <c:pt idx="8">
                  <c:v>0</c:v>
                </c:pt>
                <c:pt idx="9">
                  <c:v>31.4</c:v>
                </c:pt>
                <c:pt idx="10">
                  <c:v>0</c:v>
                </c:pt>
                <c:pt idx="11">
                  <c:v>2.6</c:v>
                </c:pt>
                <c:pt idx="12">
                  <c:v>0</c:v>
                </c:pt>
              </c:numCache>
            </c:numRef>
          </c:val>
          <c:extLst>
            <c:ext xmlns:c16="http://schemas.microsoft.com/office/drawing/2014/chart" uri="{C3380CC4-5D6E-409C-BE32-E72D297353CC}">
              <c16:uniqueId val="{00000001-4900-4D46-B16F-1CD9D420FCB3}"/>
            </c:ext>
          </c:extLst>
        </c:ser>
        <c:ser>
          <c:idx val="2"/>
          <c:order val="2"/>
          <c:tx>
            <c:v>Recreational</c:v>
          </c:tx>
          <c:spPr>
            <a:solidFill>
              <a:srgbClr val="297BFF"/>
            </a:solidFill>
            <a:ln>
              <a:noFill/>
            </a:ln>
            <a:effectLst/>
          </c:spPr>
          <c:invertIfNegative val="0"/>
          <c:dLbls>
            <c:delete val="1"/>
          </c:dLbls>
          <c:cat>
            <c:strRef>
              <c:f>'Partnership WSRs'!$B$13:$B$25</c:f>
              <c:strCache>
                <c:ptCount val="13"/>
                <c:pt idx="0">
                  <c:v>Delaware (Lower)</c:v>
                </c:pt>
                <c:pt idx="1">
                  <c:v>Eightmile</c:v>
                </c:pt>
                <c:pt idx="2">
                  <c:v>Great Egg Harbor</c:v>
                </c:pt>
                <c:pt idx="3">
                  <c:v>Lamprey</c:v>
                </c:pt>
                <c:pt idx="4">
                  <c:v>Maurice</c:v>
                </c:pt>
                <c:pt idx="5">
                  <c:v>Missisquoi and Trout</c:v>
                </c:pt>
                <c:pt idx="6">
                  <c:v>Musconetcong</c:v>
                </c:pt>
                <c:pt idx="7">
                  <c:v>Sudbury, Assabet and Concord</c:v>
                </c:pt>
                <c:pt idx="8">
                  <c:v>Taunton</c:v>
                </c:pt>
                <c:pt idx="9">
                  <c:v>Wekiva</c:v>
                </c:pt>
                <c:pt idx="10">
                  <c:v>West Branch Farmington</c:v>
                </c:pt>
                <c:pt idx="11">
                  <c:v>Westfield</c:v>
                </c:pt>
                <c:pt idx="12">
                  <c:v>White Clay Creek</c:v>
                </c:pt>
              </c:strCache>
            </c:strRef>
          </c:cat>
          <c:val>
            <c:numRef>
              <c:f>'Partnership WSRs'!$H$13:$H$25</c:f>
              <c:numCache>
                <c:formatCode>0.0</c:formatCode>
                <c:ptCount val="13"/>
                <c:pt idx="0">
                  <c:v>67.3</c:v>
                </c:pt>
                <c:pt idx="1">
                  <c:v>25.3</c:v>
                </c:pt>
                <c:pt idx="2">
                  <c:v>129</c:v>
                </c:pt>
                <c:pt idx="3">
                  <c:v>23.5</c:v>
                </c:pt>
                <c:pt idx="4">
                  <c:v>35.4</c:v>
                </c:pt>
                <c:pt idx="5">
                  <c:v>46.1</c:v>
                </c:pt>
                <c:pt idx="6">
                  <c:v>24.2</c:v>
                </c:pt>
                <c:pt idx="7">
                  <c:v>29</c:v>
                </c:pt>
                <c:pt idx="8">
                  <c:v>40</c:v>
                </c:pt>
                <c:pt idx="9">
                  <c:v>41.6</c:v>
                </c:pt>
                <c:pt idx="10">
                  <c:v>14</c:v>
                </c:pt>
                <c:pt idx="11">
                  <c:v>78.099999999999994</c:v>
                </c:pt>
                <c:pt idx="12">
                  <c:v>199</c:v>
                </c:pt>
              </c:numCache>
            </c:numRef>
          </c:val>
          <c:extLst>
            <c:ext xmlns:c16="http://schemas.microsoft.com/office/drawing/2014/chart" uri="{C3380CC4-5D6E-409C-BE32-E72D297353CC}">
              <c16:uniqueId val="{00000002-4900-4D46-B16F-1CD9D420FCB3}"/>
            </c:ext>
          </c:extLst>
        </c:ser>
        <c:dLbls>
          <c:dLblPos val="ctr"/>
          <c:showLegendKey val="0"/>
          <c:showVal val="1"/>
          <c:showCatName val="0"/>
          <c:showSerName val="0"/>
          <c:showPercent val="0"/>
          <c:showBubbleSize val="0"/>
        </c:dLbls>
        <c:gapWidth val="68"/>
        <c:overlap val="100"/>
        <c:axId val="761222632"/>
        <c:axId val="761223024"/>
      </c:barChart>
      <c:catAx>
        <c:axId val="761222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61223024"/>
        <c:crosses val="autoZero"/>
        <c:auto val="1"/>
        <c:lblAlgn val="ctr"/>
        <c:lblOffset val="100"/>
        <c:noMultiLvlLbl val="0"/>
      </c:catAx>
      <c:valAx>
        <c:axId val="761223024"/>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aseline="0">
                    <a:solidFill>
                      <a:sysClr val="windowText" lastClr="000000"/>
                    </a:solidFill>
                  </a:rPr>
                  <a:t>Designated Miles</a:t>
                </a:r>
              </a:p>
            </c:rich>
          </c:tx>
          <c:layout>
            <c:manualLayout>
              <c:xMode val="edge"/>
              <c:yMode val="edge"/>
              <c:x val="1.6840866558404635E-2"/>
              <c:y val="0.20411763238390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1222632"/>
        <c:crosses val="autoZero"/>
        <c:crossBetween val="between"/>
      </c:valAx>
      <c:spPr>
        <a:noFill/>
        <a:ln>
          <a:noFill/>
        </a:ln>
        <a:effectLst/>
      </c:spPr>
    </c:plotArea>
    <c:legend>
      <c:legendPos val="t"/>
      <c:layout>
        <c:manualLayout>
          <c:xMode val="edge"/>
          <c:yMode val="edge"/>
          <c:x val="0.37386079229130031"/>
          <c:y val="0.18055555555555552"/>
          <c:w val="0.25227841541739937"/>
          <c:h val="7.42579197498610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r>
              <a:rPr lang="en-US" sz="1600" b="1" baseline="0">
                <a:solidFill>
                  <a:sysClr val="windowText" lastClr="000000"/>
                </a:solidFill>
                <a:latin typeface="Calibri" panose="020F0502020204030204" pitchFamily="34" charset="0"/>
                <a:cs typeface="Arial" panose="020B0604020202020204" pitchFamily="34" charset="0"/>
              </a:rPr>
              <a:t>2(a)(ii) WSR Mileage by Classification*</a:t>
            </a:r>
          </a:p>
        </c:rich>
      </c:tx>
      <c:layout>
        <c:manualLayout>
          <c:xMode val="edge"/>
          <c:yMode val="edge"/>
          <c:x val="0.26109145586668969"/>
          <c:y val="1.4355017703323997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Calibri" panose="020F0502020204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94522550404436"/>
          <c:y val="0.11659733158355205"/>
          <c:w val="0.86161662484497126"/>
          <c:h val="0.54789270968609283"/>
        </c:manualLayout>
      </c:layout>
      <c:barChart>
        <c:barDir val="col"/>
        <c:grouping val="stacked"/>
        <c:varyColors val="0"/>
        <c:ser>
          <c:idx val="1"/>
          <c:order val="0"/>
          <c:tx>
            <c:v>Scenic</c:v>
          </c:tx>
          <c:spPr>
            <a:solidFill>
              <a:srgbClr val="278D3F"/>
            </a:solidFill>
            <a:ln>
              <a:noFill/>
            </a:ln>
            <a:effectLst/>
          </c:spPr>
          <c:invertIfNegative val="0"/>
          <c:dLbls>
            <c:delete val="1"/>
          </c:dLbls>
          <c:cat>
            <c:strRef>
              <c:f>'2(a)(ii) WSRs'!$B$13:$B$29</c:f>
              <c:strCache>
                <c:ptCount val="17"/>
                <c:pt idx="0">
                  <c:v>St. Croix</c:v>
                </c:pt>
                <c:pt idx="1">
                  <c:v>Allagash </c:v>
                </c:pt>
                <c:pt idx="2">
                  <c:v>Little Miami</c:v>
                </c:pt>
                <c:pt idx="3">
                  <c:v>Little Beaver Creek</c:v>
                </c:pt>
                <c:pt idx="4">
                  <c:v>New</c:v>
                </c:pt>
                <c:pt idx="5">
                  <c:v>Klamath</c:v>
                </c:pt>
                <c:pt idx="6">
                  <c:v>Smith</c:v>
                </c:pt>
                <c:pt idx="7">
                  <c:v>Trinity</c:v>
                </c:pt>
                <c:pt idx="8">
                  <c:v>American (Lower)</c:v>
                </c:pt>
                <c:pt idx="9">
                  <c:v>Eel</c:v>
                </c:pt>
                <c:pt idx="10">
                  <c:v>Loxahatchee</c:v>
                </c:pt>
                <c:pt idx="11">
                  <c:v>Middle Fork Vermilion</c:v>
                </c:pt>
                <c:pt idx="12">
                  <c:v>Cossatot</c:v>
                </c:pt>
                <c:pt idx="13">
                  <c:v>Westfield</c:v>
                </c:pt>
                <c:pt idx="14">
                  <c:v>Big and Little Darby Creeks </c:v>
                </c:pt>
                <c:pt idx="15">
                  <c:v>Wallowa</c:v>
                </c:pt>
                <c:pt idx="16">
                  <c:v>Lumber</c:v>
                </c:pt>
              </c:strCache>
            </c:strRef>
          </c:cat>
          <c:val>
            <c:numRef>
              <c:f>'2(a)(ii) WSRs'!$AA$13:$AA$29</c:f>
              <c:numCache>
                <c:formatCode>0.0</c:formatCode>
                <c:ptCount val="17"/>
                <c:pt idx="0">
                  <c:v>193</c:v>
                </c:pt>
                <c:pt idx="1">
                  <c:v>0</c:v>
                </c:pt>
                <c:pt idx="2">
                  <c:v>18</c:v>
                </c:pt>
                <c:pt idx="3">
                  <c:v>33</c:v>
                </c:pt>
                <c:pt idx="4">
                  <c:v>26.5</c:v>
                </c:pt>
                <c:pt idx="5">
                  <c:v>34.5</c:v>
                </c:pt>
                <c:pt idx="6">
                  <c:v>31</c:v>
                </c:pt>
                <c:pt idx="7">
                  <c:v>39</c:v>
                </c:pt>
                <c:pt idx="8">
                  <c:v>0</c:v>
                </c:pt>
                <c:pt idx="9">
                  <c:v>28</c:v>
                </c:pt>
                <c:pt idx="10">
                  <c:v>5.8</c:v>
                </c:pt>
                <c:pt idx="11">
                  <c:v>17.100000000000001</c:v>
                </c:pt>
                <c:pt idx="12">
                  <c:v>26.6</c:v>
                </c:pt>
                <c:pt idx="13">
                  <c:v>42.9</c:v>
                </c:pt>
                <c:pt idx="14">
                  <c:v>85.9</c:v>
                </c:pt>
                <c:pt idx="15">
                  <c:v>0</c:v>
                </c:pt>
                <c:pt idx="16">
                  <c:v>60</c:v>
                </c:pt>
              </c:numCache>
            </c:numRef>
          </c:val>
          <c:extLst>
            <c:ext xmlns:c16="http://schemas.microsoft.com/office/drawing/2014/chart" uri="{C3380CC4-5D6E-409C-BE32-E72D297353CC}">
              <c16:uniqueId val="{00000003-B5AD-4DC6-95C0-34B8631C5F6E}"/>
            </c:ext>
          </c:extLst>
        </c:ser>
        <c:ser>
          <c:idx val="0"/>
          <c:order val="1"/>
          <c:tx>
            <c:v>Wild</c:v>
          </c:tx>
          <c:spPr>
            <a:solidFill>
              <a:srgbClr val="5BD7C8"/>
            </a:solidFill>
            <a:ln>
              <a:noFill/>
            </a:ln>
            <a:effectLst/>
          </c:spPr>
          <c:invertIfNegative val="0"/>
          <c:dLbls>
            <c:delete val="1"/>
          </c:dLbls>
          <c:cat>
            <c:strRef>
              <c:f>'2(a)(ii) WSRs'!$B$13:$B$29</c:f>
              <c:strCache>
                <c:ptCount val="17"/>
                <c:pt idx="0">
                  <c:v>St. Croix</c:v>
                </c:pt>
                <c:pt idx="1">
                  <c:v>Allagash </c:v>
                </c:pt>
                <c:pt idx="2">
                  <c:v>Little Miami</c:v>
                </c:pt>
                <c:pt idx="3">
                  <c:v>Little Beaver Creek</c:v>
                </c:pt>
                <c:pt idx="4">
                  <c:v>New</c:v>
                </c:pt>
                <c:pt idx="5">
                  <c:v>Klamath</c:v>
                </c:pt>
                <c:pt idx="6">
                  <c:v>Smith</c:v>
                </c:pt>
                <c:pt idx="7">
                  <c:v>Trinity</c:v>
                </c:pt>
                <c:pt idx="8">
                  <c:v>American (Lower)</c:v>
                </c:pt>
                <c:pt idx="9">
                  <c:v>Eel</c:v>
                </c:pt>
                <c:pt idx="10">
                  <c:v>Loxahatchee</c:v>
                </c:pt>
                <c:pt idx="11">
                  <c:v>Middle Fork Vermilion</c:v>
                </c:pt>
                <c:pt idx="12">
                  <c:v>Cossatot</c:v>
                </c:pt>
                <c:pt idx="13">
                  <c:v>Westfield</c:v>
                </c:pt>
                <c:pt idx="14">
                  <c:v>Big and Little Darby Creeks </c:v>
                </c:pt>
                <c:pt idx="15">
                  <c:v>Wallowa</c:v>
                </c:pt>
                <c:pt idx="16">
                  <c:v>Lumber</c:v>
                </c:pt>
              </c:strCache>
            </c:strRef>
          </c:cat>
          <c:val>
            <c:numRef>
              <c:f>'2(a)(ii) WSRs'!$Z$13:$Z$29</c:f>
              <c:numCache>
                <c:formatCode>0.0</c:formatCode>
                <c:ptCount val="17"/>
                <c:pt idx="0">
                  <c:v>0</c:v>
                </c:pt>
                <c:pt idx="1">
                  <c:v>92.5</c:v>
                </c:pt>
                <c:pt idx="2">
                  <c:v>0</c:v>
                </c:pt>
                <c:pt idx="3">
                  <c:v>0</c:v>
                </c:pt>
                <c:pt idx="4">
                  <c:v>0</c:v>
                </c:pt>
                <c:pt idx="5">
                  <c:v>11.7</c:v>
                </c:pt>
                <c:pt idx="6">
                  <c:v>78</c:v>
                </c:pt>
                <c:pt idx="7">
                  <c:v>44</c:v>
                </c:pt>
                <c:pt idx="8">
                  <c:v>0</c:v>
                </c:pt>
                <c:pt idx="9">
                  <c:v>97</c:v>
                </c:pt>
                <c:pt idx="10">
                  <c:v>1.3</c:v>
                </c:pt>
                <c:pt idx="11">
                  <c:v>0</c:v>
                </c:pt>
                <c:pt idx="12">
                  <c:v>0</c:v>
                </c:pt>
                <c:pt idx="13">
                  <c:v>2.6</c:v>
                </c:pt>
                <c:pt idx="14">
                  <c:v>0</c:v>
                </c:pt>
                <c:pt idx="15">
                  <c:v>0</c:v>
                </c:pt>
                <c:pt idx="16">
                  <c:v>0</c:v>
                </c:pt>
              </c:numCache>
            </c:numRef>
          </c:val>
          <c:extLst>
            <c:ext xmlns:c16="http://schemas.microsoft.com/office/drawing/2014/chart" uri="{C3380CC4-5D6E-409C-BE32-E72D297353CC}">
              <c16:uniqueId val="{0000000F-B5AD-4DC6-95C0-34B8631C5F6E}"/>
            </c:ext>
          </c:extLst>
        </c:ser>
        <c:ser>
          <c:idx val="2"/>
          <c:order val="2"/>
          <c:tx>
            <c:v>Recreational</c:v>
          </c:tx>
          <c:spPr>
            <a:solidFill>
              <a:srgbClr val="297BFF"/>
            </a:solidFill>
            <a:ln>
              <a:noFill/>
            </a:ln>
            <a:effectLst/>
          </c:spPr>
          <c:invertIfNegative val="0"/>
          <c:dLbls>
            <c:delete val="1"/>
          </c:dLbls>
          <c:cat>
            <c:strRef>
              <c:f>'2(a)(ii) WSRs'!$B$13:$B$29</c:f>
              <c:strCache>
                <c:ptCount val="17"/>
                <c:pt idx="0">
                  <c:v>St. Croix</c:v>
                </c:pt>
                <c:pt idx="1">
                  <c:v>Allagash </c:v>
                </c:pt>
                <c:pt idx="2">
                  <c:v>Little Miami</c:v>
                </c:pt>
                <c:pt idx="3">
                  <c:v>Little Beaver Creek</c:v>
                </c:pt>
                <c:pt idx="4">
                  <c:v>New</c:v>
                </c:pt>
                <c:pt idx="5">
                  <c:v>Klamath</c:v>
                </c:pt>
                <c:pt idx="6">
                  <c:v>Smith</c:v>
                </c:pt>
                <c:pt idx="7">
                  <c:v>Trinity</c:v>
                </c:pt>
                <c:pt idx="8">
                  <c:v>American (Lower)</c:v>
                </c:pt>
                <c:pt idx="9">
                  <c:v>Eel</c:v>
                </c:pt>
                <c:pt idx="10">
                  <c:v>Loxahatchee</c:v>
                </c:pt>
                <c:pt idx="11">
                  <c:v>Middle Fork Vermilion</c:v>
                </c:pt>
                <c:pt idx="12">
                  <c:v>Cossatot</c:v>
                </c:pt>
                <c:pt idx="13">
                  <c:v>Westfield</c:v>
                </c:pt>
                <c:pt idx="14">
                  <c:v>Big and Little Darby Creeks </c:v>
                </c:pt>
                <c:pt idx="15">
                  <c:v>Wallowa</c:v>
                </c:pt>
                <c:pt idx="16">
                  <c:v>Lumber</c:v>
                </c:pt>
              </c:strCache>
            </c:strRef>
          </c:cat>
          <c:val>
            <c:numRef>
              <c:f>'2(a)(ii) WSRs'!$AB$13:$AB$29</c:f>
              <c:numCache>
                <c:formatCode>0.0</c:formatCode>
                <c:ptCount val="17"/>
                <c:pt idx="0">
                  <c:v>59</c:v>
                </c:pt>
                <c:pt idx="1">
                  <c:v>0</c:v>
                </c:pt>
                <c:pt idx="2">
                  <c:v>76</c:v>
                </c:pt>
                <c:pt idx="3">
                  <c:v>0</c:v>
                </c:pt>
                <c:pt idx="4">
                  <c:v>0</c:v>
                </c:pt>
                <c:pt idx="5">
                  <c:v>250.8</c:v>
                </c:pt>
                <c:pt idx="6">
                  <c:v>216.4</c:v>
                </c:pt>
                <c:pt idx="7">
                  <c:v>120</c:v>
                </c:pt>
                <c:pt idx="8">
                  <c:v>23</c:v>
                </c:pt>
                <c:pt idx="9">
                  <c:v>273</c:v>
                </c:pt>
                <c:pt idx="10">
                  <c:v>0.5</c:v>
                </c:pt>
                <c:pt idx="11">
                  <c:v>0</c:v>
                </c:pt>
                <c:pt idx="12">
                  <c:v>4.2</c:v>
                </c:pt>
                <c:pt idx="13">
                  <c:v>32.6</c:v>
                </c:pt>
                <c:pt idx="14">
                  <c:v>0</c:v>
                </c:pt>
                <c:pt idx="15">
                  <c:v>10</c:v>
                </c:pt>
                <c:pt idx="16">
                  <c:v>21</c:v>
                </c:pt>
              </c:numCache>
            </c:numRef>
          </c:val>
          <c:extLst>
            <c:ext xmlns:c16="http://schemas.microsoft.com/office/drawing/2014/chart" uri="{C3380CC4-5D6E-409C-BE32-E72D297353CC}">
              <c16:uniqueId val="{00000011-B5AD-4DC6-95C0-34B8631C5F6E}"/>
            </c:ext>
          </c:extLst>
        </c:ser>
        <c:dLbls>
          <c:dLblPos val="ctr"/>
          <c:showLegendKey val="0"/>
          <c:showVal val="1"/>
          <c:showCatName val="0"/>
          <c:showSerName val="0"/>
          <c:showPercent val="0"/>
          <c:showBubbleSize val="0"/>
        </c:dLbls>
        <c:gapWidth val="68"/>
        <c:overlap val="100"/>
        <c:axId val="620351576"/>
        <c:axId val="762023432"/>
      </c:barChart>
      <c:catAx>
        <c:axId val="620351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762023432"/>
        <c:crosses val="autoZero"/>
        <c:auto val="1"/>
        <c:lblAlgn val="ctr"/>
        <c:lblOffset val="100"/>
        <c:noMultiLvlLbl val="0"/>
      </c:catAx>
      <c:valAx>
        <c:axId val="762023432"/>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aseline="0">
                    <a:solidFill>
                      <a:sysClr val="windowText" lastClr="000000"/>
                    </a:solidFill>
                  </a:rPr>
                  <a:t>Designated Miles</a:t>
                </a:r>
              </a:p>
            </c:rich>
          </c:tx>
          <c:layout>
            <c:manualLayout>
              <c:xMode val="edge"/>
              <c:yMode val="edge"/>
              <c:x val="2.0513944021460128E-2"/>
              <c:y val="0.272846100423014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20351576"/>
        <c:crosses val="autoZero"/>
        <c:crossBetween val="between"/>
      </c:valAx>
      <c:spPr>
        <a:noFill/>
        <a:ln>
          <a:noFill/>
        </a:ln>
        <a:effectLst/>
      </c:spPr>
    </c:plotArea>
    <c:legend>
      <c:legendPos val="t"/>
      <c:layout>
        <c:manualLayout>
          <c:xMode val="edge"/>
          <c:yMode val="edge"/>
          <c:x val="0.66594243027313893"/>
          <c:y val="0.22497525057689938"/>
          <c:w val="0.25227841541739937"/>
          <c:h val="7.4257919749861068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g"/><Relationship Id="rId5" Type="http://schemas.openxmlformats.org/officeDocument/2006/relationships/image" Target="../media/image6.jpg"/><Relationship Id="rId4" Type="http://schemas.openxmlformats.org/officeDocument/2006/relationships/image" Target="../media/image5.jp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5.jpg"/></Relationships>
</file>

<file path=xl/drawings/_rels/drawing7.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10</xdr:col>
      <xdr:colOff>438150</xdr:colOff>
      <xdr:row>15</xdr:row>
      <xdr:rowOff>9525</xdr:rowOff>
    </xdr:from>
    <xdr:to>
      <xdr:col>13</xdr:col>
      <xdr:colOff>514350</xdr:colOff>
      <xdr:row>18</xdr:row>
      <xdr:rowOff>104775</xdr:rowOff>
    </xdr:to>
    <xdr:grpSp>
      <xdr:nvGrpSpPr>
        <xdr:cNvPr id="18" name="Group 17">
          <a:extLst>
            <a:ext uri="{FF2B5EF4-FFF2-40B4-BE49-F238E27FC236}">
              <a16:creationId xmlns:a16="http://schemas.microsoft.com/office/drawing/2014/main" id="{1FA472B9-116C-4BA2-99DA-1A4EB74DB003}"/>
            </a:ext>
          </a:extLst>
        </xdr:cNvPr>
        <xdr:cNvGrpSpPr/>
      </xdr:nvGrpSpPr>
      <xdr:grpSpPr>
        <a:xfrm>
          <a:off x="5981700" y="2743200"/>
          <a:ext cx="1905000" cy="666750"/>
          <a:chOff x="0" y="0"/>
          <a:chExt cx="1905000" cy="666750"/>
        </a:xfrm>
      </xdr:grpSpPr>
      <xdr:pic>
        <xdr:nvPicPr>
          <xdr:cNvPr id="19" name="Picture 18" descr="Image shows selected paste option, paste function.&#10;" title="Paste Function (fx)">
            <a:extLst>
              <a:ext uri="{FF2B5EF4-FFF2-40B4-BE49-F238E27FC236}">
                <a16:creationId xmlns:a16="http://schemas.microsoft.com/office/drawing/2014/main" id="{8DBDEF10-8022-4194-9160-ADA5AE58D2F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39" t="18487" r="6695" b="20168"/>
          <a:stretch/>
        </xdr:blipFill>
        <xdr:spPr bwMode="auto">
          <a:xfrm>
            <a:off x="0" y="0"/>
            <a:ext cx="1905000" cy="666750"/>
          </a:xfrm>
          <a:prstGeom prst="rect">
            <a:avLst/>
          </a:prstGeom>
          <a:ln>
            <a:noFill/>
          </a:ln>
          <a:extLst>
            <a:ext uri="{53640926-AAD7-44D8-BBD7-CCE9431645EC}">
              <a14:shadowObscured xmlns:a14="http://schemas.microsoft.com/office/drawing/2010/main"/>
            </a:ext>
          </a:extLst>
        </xdr:spPr>
      </xdr:pic>
      <xdr:sp macro="" textlink="">
        <xdr:nvSpPr>
          <xdr:cNvPr id="20" name="Rectangle 19">
            <a:extLst>
              <a:ext uri="{FF2B5EF4-FFF2-40B4-BE49-F238E27FC236}">
                <a16:creationId xmlns:a16="http://schemas.microsoft.com/office/drawing/2014/main" id="{E0858030-A99F-4C4F-8E23-3D5CF7886B25}"/>
              </a:ext>
            </a:extLst>
          </xdr:cNvPr>
          <xdr:cNvSpPr/>
        </xdr:nvSpPr>
        <xdr:spPr>
          <a:xfrm>
            <a:off x="781050" y="180975"/>
            <a:ext cx="274320" cy="257175"/>
          </a:xfrm>
          <a:prstGeom prst="rect">
            <a:avLst/>
          </a:prstGeom>
          <a:noFill/>
          <a:ln w="317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8659</xdr:colOff>
      <xdr:row>9</xdr:row>
      <xdr:rowOff>181841</xdr:rowOff>
    </xdr:from>
    <xdr:to>
      <xdr:col>7</xdr:col>
      <xdr:colOff>39555</xdr:colOff>
      <xdr:row>15</xdr:row>
      <xdr:rowOff>123929</xdr:rowOff>
    </xdr:to>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9841" y="1827068"/>
          <a:ext cx="1018032" cy="1085088"/>
        </a:xfrm>
        <a:prstGeom prst="rect">
          <a:avLst/>
        </a:prstGeom>
      </xdr:spPr>
    </xdr:pic>
    <xdr:clientData/>
  </xdr:twoCellAnchor>
  <xdr:twoCellAnchor editAs="oneCell">
    <xdr:from>
      <xdr:col>8</xdr:col>
      <xdr:colOff>0</xdr:colOff>
      <xdr:row>10</xdr:row>
      <xdr:rowOff>8659</xdr:rowOff>
    </xdr:from>
    <xdr:to>
      <xdr:col>14</xdr:col>
      <xdr:colOff>45166</xdr:colOff>
      <xdr:row>12</xdr:row>
      <xdr:rowOff>127531</xdr:rowOff>
    </xdr:to>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89318" y="1844386"/>
          <a:ext cx="3681984" cy="499872"/>
        </a:xfrm>
        <a:prstGeom prst="rect">
          <a:avLst/>
        </a:prstGeom>
      </xdr:spPr>
    </xdr:pic>
    <xdr:clientData/>
  </xdr:twoCellAnchor>
  <xdr:twoCellAnchor editAs="oneCell">
    <xdr:from>
      <xdr:col>1</xdr:col>
      <xdr:colOff>1013114</xdr:colOff>
      <xdr:row>9</xdr:row>
      <xdr:rowOff>164523</xdr:rowOff>
    </xdr:from>
    <xdr:to>
      <xdr:col>2</xdr:col>
      <xdr:colOff>489620</xdr:colOff>
      <xdr:row>17</xdr:row>
      <xdr:rowOff>109659</xdr:rowOff>
    </xdr:to>
    <xdr:pic>
      <xdr:nvPicPr>
        <xdr:cNvPr id="16" name="Picture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17023" y="1809750"/>
          <a:ext cx="524256" cy="1469136"/>
        </a:xfrm>
        <a:prstGeom prst="rect">
          <a:avLst/>
        </a:prstGeom>
      </xdr:spPr>
    </xdr:pic>
    <xdr:clientData/>
  </xdr:twoCellAnchor>
  <xdr:twoCellAnchor editAs="oneCell">
    <xdr:from>
      <xdr:col>15</xdr:col>
      <xdr:colOff>8658</xdr:colOff>
      <xdr:row>9</xdr:row>
      <xdr:rowOff>147205</xdr:rowOff>
    </xdr:from>
    <xdr:to>
      <xdr:col>18</xdr:col>
      <xdr:colOff>42879</xdr:colOff>
      <xdr:row>12</xdr:row>
      <xdr:rowOff>81673</xdr:rowOff>
    </xdr:to>
    <xdr:pic>
      <xdr:nvPicPr>
        <xdr:cNvPr id="17" name="Picture 1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840931" y="1792432"/>
          <a:ext cx="2060448" cy="505968"/>
        </a:xfrm>
        <a:prstGeom prst="rect">
          <a:avLst/>
        </a:prstGeom>
      </xdr:spPr>
    </xdr:pic>
    <xdr:clientData/>
  </xdr:twoCellAnchor>
  <xdr:twoCellAnchor editAs="oneCell">
    <xdr:from>
      <xdr:col>4</xdr:col>
      <xdr:colOff>0</xdr:colOff>
      <xdr:row>9</xdr:row>
      <xdr:rowOff>181841</xdr:rowOff>
    </xdr:from>
    <xdr:to>
      <xdr:col>5</xdr:col>
      <xdr:colOff>21197</xdr:colOff>
      <xdr:row>15</xdr:row>
      <xdr:rowOff>123929</xdr:rowOff>
    </xdr:to>
    <xdr:pic>
      <xdr:nvPicPr>
        <xdr:cNvPr id="18" name="Picture 1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026227" y="1827068"/>
          <a:ext cx="835152" cy="1085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35718</xdr:colOff>
      <xdr:row>3</xdr:row>
      <xdr:rowOff>9522</xdr:rowOff>
    </xdr:from>
    <xdr:to>
      <xdr:col>6</xdr:col>
      <xdr:colOff>378618</xdr:colOff>
      <xdr:row>10</xdr:row>
      <xdr:rowOff>464343</xdr:rowOff>
    </xdr:to>
    <xdr:graphicFrame macro="">
      <xdr:nvGraphicFramePr>
        <xdr:cNvPr id="2" name="Chart 1" descr="The pie chart shows the breakdown of Wild and Scenic river mileage by managing agency. &#10;Bureau of Land Management (blue): 2,425&#10;US Fish and Wildlife Service (yellow): 1,051&#10;National Park Service (brown): 3,221&#10;US Forest Service (green): 4,984&#10;State-Administered (pink): 1,053&#10;" title="WSR Mileage by Managing Agency(s) Graph">
          <a:extLst>
            <a:ext uri="{FF2B5EF4-FFF2-40B4-BE49-F238E27FC236}">
              <a16:creationId xmlns:a16="http://schemas.microsoft.com/office/drawing/2014/main" id="{309C9004-7A70-47E5-9453-3E0FE1744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38099</xdr:colOff>
      <xdr:row>3</xdr:row>
      <xdr:rowOff>11905</xdr:rowOff>
    </xdr:from>
    <xdr:to>
      <xdr:col>18</xdr:col>
      <xdr:colOff>573880</xdr:colOff>
      <xdr:row>10</xdr:row>
      <xdr:rowOff>464343</xdr:rowOff>
    </xdr:to>
    <xdr:graphicFrame macro="">
      <xdr:nvGraphicFramePr>
        <xdr:cNvPr id="3" name="Chart 2" descr="This pie chart shows the number of 2(a)(ii) rivers by federal land management.&#10;Bureau of Land Management (blue): 1&#10;State-Administered (pink): 13&#10;BLM/NPS/USFS (brown): 1&#10;BLM/USFS (green): 2&#10;" title="2(a)(ii) River Count by Federal Land Managment Graph">
          <a:extLst>
            <a:ext uri="{FF2B5EF4-FFF2-40B4-BE49-F238E27FC236}">
              <a16:creationId xmlns:a16="http://schemas.microsoft.com/office/drawing/2014/main" id="{227999AC-D9B2-4903-BB5C-5B1175A42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0</xdr:colOff>
      <xdr:row>1</xdr:row>
      <xdr:rowOff>0</xdr:rowOff>
    </xdr:from>
    <xdr:to>
      <xdr:col>7</xdr:col>
      <xdr:colOff>336328</xdr:colOff>
      <xdr:row>2</xdr:row>
      <xdr:rowOff>178404</xdr:rowOff>
    </xdr:to>
    <xdr:pic>
      <xdr:nvPicPr>
        <xdr:cNvPr id="4" name="Picture 3" descr="This Legend shows the coloration for the river administering agencies as follows:&#10;BLM: blue&#10;US Fish and Wildlife Service: yellow&#10;National Park Service: brown&#10;US Forest Service: green&#10;State-Administered: pink&#10;Other: purple" title="Legend"/>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93344" y="119063"/>
          <a:ext cx="3681984" cy="4998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3</xdr:row>
      <xdr:rowOff>11905</xdr:rowOff>
    </xdr:from>
    <xdr:to>
      <xdr:col>20</xdr:col>
      <xdr:colOff>285750</xdr:colOff>
      <xdr:row>12</xdr:row>
      <xdr:rowOff>369093</xdr:rowOff>
    </xdr:to>
    <xdr:graphicFrame macro="">
      <xdr:nvGraphicFramePr>
        <xdr:cNvPr id="2" name="Chart 2" descr="This column graph shows the mileage of Wild and Scenic Rivers by State and provides mileage labels for each state. The states are listed on the horizontal axis and the river mileage is listed on the vertical axis. " title="WSR Mileage by State Graph">
          <a:extLst>
            <a:ext uri="{FF2B5EF4-FFF2-40B4-BE49-F238E27FC236}">
              <a16:creationId xmlns:a16="http://schemas.microsoft.com/office/drawing/2014/main" id="{987BA57C-0466-42F4-AB2E-0FC9C7E01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8403</xdr:colOff>
      <xdr:row>3</xdr:row>
      <xdr:rowOff>11205</xdr:rowOff>
    </xdr:from>
    <xdr:to>
      <xdr:col>38</xdr:col>
      <xdr:colOff>234621</xdr:colOff>
      <xdr:row>12</xdr:row>
      <xdr:rowOff>369093</xdr:rowOff>
    </xdr:to>
    <xdr:graphicFrame macro="">
      <xdr:nvGraphicFramePr>
        <xdr:cNvPr id="3" name="Chart 2" descr="This column graph shows the number of Wild and Scenic Rivers by State and provides count labels for each state. The states are listed on the horizontal axis and the number of rivers is listed on the vertical axis. " title="WSR Count by State Graph">
          <a:extLst>
            <a:ext uri="{FF2B5EF4-FFF2-40B4-BE49-F238E27FC236}">
              <a16:creationId xmlns:a16="http://schemas.microsoft.com/office/drawing/2014/main" id="{33E2823A-63F1-478A-A043-300540CF9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0</xdr:colOff>
      <xdr:row>1</xdr:row>
      <xdr:rowOff>0</xdr:rowOff>
    </xdr:from>
    <xdr:to>
      <xdr:col>9</xdr:col>
      <xdr:colOff>181546</xdr:colOff>
      <xdr:row>2</xdr:row>
      <xdr:rowOff>106966</xdr:rowOff>
    </xdr:to>
    <xdr:pic>
      <xdr:nvPicPr>
        <xdr:cNvPr id="5" name="Picture 4" descr="This Legend shows the coloration for the river administering agencies as follows:&#10;BLM: blue&#10;US Fish and Wildlife Service: yellow&#10;National Park Service: brown&#10;US Forest Service: green&#10;State-Administered: pink&#10;Other: purple" title="Legend"/>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55219" y="119063"/>
          <a:ext cx="3681984" cy="4998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24</xdr:row>
      <xdr:rowOff>23810</xdr:rowOff>
    </xdr:from>
    <xdr:to>
      <xdr:col>16</xdr:col>
      <xdr:colOff>25718</xdr:colOff>
      <xdr:row>42</xdr:row>
      <xdr:rowOff>137158</xdr:rowOff>
    </xdr:to>
    <xdr:graphicFrame macro="">
      <xdr:nvGraphicFramePr>
        <xdr:cNvPr id="2" name="Chart 1" descr="This line graph shows the river mileage designated per year (blue line) and the cumulative river miles designated (green line). The year designated is shown on the horizontal axis. The miles designated are shown on the left vertical axis and the cumulative miles desinated are shown on the right vertical axis. " title="WSR Mileage by Year (scaled) Graph">
          <a:extLst>
            <a:ext uri="{FF2B5EF4-FFF2-40B4-BE49-F238E27FC236}">
              <a16:creationId xmlns:a16="http://schemas.microsoft.com/office/drawing/2014/main" id="{3137290C-DEBA-47BA-A439-1508362ED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11904</xdr:colOff>
      <xdr:row>4</xdr:row>
      <xdr:rowOff>178593</xdr:rowOff>
    </xdr:from>
    <xdr:to>
      <xdr:col>16</xdr:col>
      <xdr:colOff>37622</xdr:colOff>
      <xdr:row>23</xdr:row>
      <xdr:rowOff>53815</xdr:rowOff>
    </xdr:to>
    <xdr:graphicFrame macro="">
      <xdr:nvGraphicFramePr>
        <xdr:cNvPr id="3" name="Chart 2" descr="This line graph shows the river mileage designated per year (blue line) and the cumulative river miles designated (green line). The year designated is shown on the horizontal axis. The designated miles are shown on the vertical axis." title="WSR Mileage by Year Graph">
          <a:extLst>
            <a:ext uri="{FF2B5EF4-FFF2-40B4-BE49-F238E27FC236}">
              <a16:creationId xmlns:a16="http://schemas.microsoft.com/office/drawing/2014/main" id="{93DF52E7-9A08-4525-B117-D73E7ECF1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1</xdr:row>
      <xdr:rowOff>0</xdr:rowOff>
    </xdr:from>
    <xdr:to>
      <xdr:col>5</xdr:col>
      <xdr:colOff>300609</xdr:colOff>
      <xdr:row>2</xdr:row>
      <xdr:rowOff>95060</xdr:rowOff>
    </xdr:to>
    <xdr:pic>
      <xdr:nvPicPr>
        <xdr:cNvPr id="4" name="Picture 3" descr="This Legend shows the coloration for the river administering agencies as follows:&#10;BLM: blue&#10;US Fish and Wildlife Service: yellow&#10;National Park Service: brown&#10;US Forest Service: green&#10;State-Administered: pink&#10;Other: purple" title="Legend"/>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90813" y="119063"/>
          <a:ext cx="3681984" cy="4998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5</xdr:col>
      <xdr:colOff>405480</xdr:colOff>
      <xdr:row>2</xdr:row>
      <xdr:rowOff>89250</xdr:rowOff>
    </xdr:to>
    <xdr:pic>
      <xdr:nvPicPr>
        <xdr:cNvPr id="11" name="Picture 10" descr="This Legend shows the coloration for river classification is as follows:&#10;Wild: light blue&#10;Scenic: green&#10;Recreational: dark blue" title="Legend"/>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2313" y="119063"/>
          <a:ext cx="2060448" cy="505968"/>
        </a:xfrm>
        <a:prstGeom prst="rect">
          <a:avLst/>
        </a:prstGeom>
      </xdr:spPr>
    </xdr:pic>
    <xdr:clientData/>
  </xdr:twoCellAnchor>
  <xdr:twoCellAnchor>
    <xdr:from>
      <xdr:col>1</xdr:col>
      <xdr:colOff>0</xdr:colOff>
      <xdr:row>3</xdr:row>
      <xdr:rowOff>0</xdr:rowOff>
    </xdr:from>
    <xdr:to>
      <xdr:col>6</xdr:col>
      <xdr:colOff>43339</xdr:colOff>
      <xdr:row>9</xdr:row>
      <xdr:rowOff>370903</xdr:rowOff>
    </xdr:to>
    <xdr:graphicFrame macro="">
      <xdr:nvGraphicFramePr>
        <xdr:cNvPr id="13" name="Chart 12" descr="The pie chart shows the breakdown of mileage and percentage classification of Partnership Wild and Scenic Rivers as follows:&#10;Wild (light blue): 34 miles, 5%&#10;Scenic (green): 231 miles, 31%&#10;Recreational (dark blue): 488 miles, 65% " title="Partnership WSR Mileage and Percentage by Classification Graph">
          <a:extLst>
            <a:ext uri="{FF2B5EF4-FFF2-40B4-BE49-F238E27FC236}">
              <a16:creationId xmlns:a16="http://schemas.microsoft.com/office/drawing/2014/main" id="{1EF88DD4-DCBB-469D-A92E-7D64591993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xdr:row>
      <xdr:rowOff>0</xdr:rowOff>
    </xdr:from>
    <xdr:to>
      <xdr:col>31</xdr:col>
      <xdr:colOff>340518</xdr:colOff>
      <xdr:row>9</xdr:row>
      <xdr:rowOff>371476</xdr:rowOff>
    </xdr:to>
    <xdr:graphicFrame macro="">
      <xdr:nvGraphicFramePr>
        <xdr:cNvPr id="14" name="Chart 1" descr="This column graph shows the breakdown of Partnership Wild and Scenic River mileage by wild (light blue), scenic (green), and recreational (dark blue) classification for each of the Partnership rivers. The rivers are listed on the horizontal axis and the river mileage is listed on the vertical axis. " title="Partnership WSR Mileage by Classification Graph">
          <a:extLst>
            <a:ext uri="{FF2B5EF4-FFF2-40B4-BE49-F238E27FC236}">
              <a16:creationId xmlns:a16="http://schemas.microsoft.com/office/drawing/2014/main" id="{596BC0D5-709E-4694-B190-1BB86BD1B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28575</xdr:colOff>
      <xdr:row>3</xdr:row>
      <xdr:rowOff>9525</xdr:rowOff>
    </xdr:from>
    <xdr:to>
      <xdr:col>20</xdr:col>
      <xdr:colOff>571500</xdr:colOff>
      <xdr:row>8</xdr:row>
      <xdr:rowOff>466725</xdr:rowOff>
    </xdr:to>
    <xdr:graphicFrame macro="">
      <xdr:nvGraphicFramePr>
        <xdr:cNvPr id="2" name="Chart 1" descr="This column graph shows the breakdown of 2(a)(ii) Wild and Scenic River mileage by wild (light blue), scenic (green), and recreational (dark blue) classification for each of the 2(a)(ii) rivers. The rivers are listed on the horizontal axis and the river mileage is listed on the vertical axis. " title="2(a)(ii) WSR Mileage by Classification Graph">
          <a:extLst>
            <a:ext uri="{FF2B5EF4-FFF2-40B4-BE49-F238E27FC236}">
              <a16:creationId xmlns:a16="http://schemas.microsoft.com/office/drawing/2014/main" id="{26ACE015-58F3-43E6-96D9-B6C315E0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xdr:colOff>
      <xdr:row>3</xdr:row>
      <xdr:rowOff>0</xdr:rowOff>
    </xdr:from>
    <xdr:to>
      <xdr:col>7</xdr:col>
      <xdr:colOff>571499</xdr:colOff>
      <xdr:row>9</xdr:row>
      <xdr:rowOff>0</xdr:rowOff>
    </xdr:to>
    <xdr:graphicFrame macro="">
      <xdr:nvGraphicFramePr>
        <xdr:cNvPr id="3" name="Chart 2" descr="The pie chart shows the breakdown of 2(a)(ii) Wild and Scenic River mileage by classification as follows:&#10;Wild (light blue): 327&#10;Scenic (green): 641&#10;Recreational (dark blue): 1,087 " title="2(a)(ii) WSR Mileage Graph">
          <a:extLst>
            <a:ext uri="{FF2B5EF4-FFF2-40B4-BE49-F238E27FC236}">
              <a16:creationId xmlns:a16="http://schemas.microsoft.com/office/drawing/2014/main" id="{03D4DA35-7B12-4CD5-B896-8937CE35C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583405</xdr:colOff>
      <xdr:row>1</xdr:row>
      <xdr:rowOff>11906</xdr:rowOff>
    </xdr:from>
    <xdr:to>
      <xdr:col>15</xdr:col>
      <xdr:colOff>310228</xdr:colOff>
      <xdr:row>2</xdr:row>
      <xdr:rowOff>41624</xdr:rowOff>
    </xdr:to>
    <xdr:pic>
      <xdr:nvPicPr>
        <xdr:cNvPr id="5" name="Picture 4" descr="This Legend shows the coloration for river classification is as follows:&#10;Wild: light blue&#10;Scenic: green&#10;Recreational: dark blue" title="Legend"/>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893843" y="130969"/>
          <a:ext cx="2060448" cy="505968"/>
        </a:xfrm>
        <a:prstGeom prst="rect">
          <a:avLst/>
        </a:prstGeom>
      </xdr:spPr>
    </xdr:pic>
    <xdr:clientData/>
  </xdr:twoCellAnchor>
  <xdr:twoCellAnchor editAs="oneCell">
    <xdr:from>
      <xdr:col>4</xdr:col>
      <xdr:colOff>23812</xdr:colOff>
      <xdr:row>1</xdr:row>
      <xdr:rowOff>0</xdr:rowOff>
    </xdr:from>
    <xdr:to>
      <xdr:col>10</xdr:col>
      <xdr:colOff>383953</xdr:colOff>
      <xdr:row>2</xdr:row>
      <xdr:rowOff>23622</xdr:rowOff>
    </xdr:to>
    <xdr:pic>
      <xdr:nvPicPr>
        <xdr:cNvPr id="6" name="Picture 5" descr="This Legend shows the coloration for the river administering agencies as follows:&#10;BLM: blue&#10;US Fish and Wildlife Service: yellow&#10;National Park Service: brown&#10;US Forest Service: green&#10;State-Administered: pink&#10;Other: purple" title="Legend"/>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29000" y="119063"/>
          <a:ext cx="3681984" cy="4998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31750</xdr:colOff>
      <xdr:row>3</xdr:row>
      <xdr:rowOff>10583</xdr:rowOff>
    </xdr:from>
    <xdr:to>
      <xdr:col>3</xdr:col>
      <xdr:colOff>3175000</xdr:colOff>
      <xdr:row>10</xdr:row>
      <xdr:rowOff>370416</xdr:rowOff>
    </xdr:to>
    <xdr:graphicFrame macro="">
      <xdr:nvGraphicFramePr>
        <xdr:cNvPr id="2" name="Chart 1" descr="This pie chart shows the break down of all designated, undesignated, and current study rivers. There are 66 designated (green), 74 undesignated (red), and 5 current study rivers (yellow)." title="5(a) Study Rivers Graph">
          <a:extLst>
            <a:ext uri="{FF2B5EF4-FFF2-40B4-BE49-F238E27FC236}">
              <a16:creationId xmlns:a16="http://schemas.microsoft.com/office/drawing/2014/main" id="{1081F77F-596A-44B3-BCE4-6B4C3370A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1</xdr:row>
      <xdr:rowOff>0</xdr:rowOff>
    </xdr:from>
    <xdr:to>
      <xdr:col>26</xdr:col>
      <xdr:colOff>200025</xdr:colOff>
      <xdr:row>19</xdr:row>
      <xdr:rowOff>63500</xdr:rowOff>
    </xdr:to>
    <xdr:graphicFrame macro="">
      <xdr:nvGraphicFramePr>
        <xdr:cNvPr id="5" name="Chart 4" descr="The pie chart shows the breakdown of 2(a)(ii) Wild and Scenic River mileage by classification as follows:&#10;Wild (light blue): 327&#10;Scenic (green): 641&#10;Recreational (dark blue): 1,087 " title="2(a)(ii) WSR Mileage Graph">
          <a:extLst>
            <a:ext uri="{FF2B5EF4-FFF2-40B4-BE49-F238E27FC236}">
              <a16:creationId xmlns:a16="http://schemas.microsoft.com/office/drawing/2014/main" id="{03D4DA35-7B12-4CD5-B896-8937CE35C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20</xdr:row>
      <xdr:rowOff>0</xdr:rowOff>
    </xdr:from>
    <xdr:to>
      <xdr:col>26</xdr:col>
      <xdr:colOff>159543</xdr:colOff>
      <xdr:row>36</xdr:row>
      <xdr:rowOff>1</xdr:rowOff>
    </xdr:to>
    <xdr:graphicFrame macro="">
      <xdr:nvGraphicFramePr>
        <xdr:cNvPr id="8" name="Chart 7" descr="The pie chart shows the breakdown of Wild and Scenic river mileage by managing agency. &#10;Bureau of Land Management (blue): 2,425&#10;US Fish and Wildlife Service (yellow): 1,051&#10;National Park Service (brown): 3,221&#10;US Forest Service (green): 4,984&#10;State-Administered (pink): 1,053&#10;" title="WSR Mileage by Managing Agency(s) Graph">
          <a:extLst>
            <a:ext uri="{FF2B5EF4-FFF2-40B4-BE49-F238E27FC236}">
              <a16:creationId xmlns:a16="http://schemas.microsoft.com/office/drawing/2014/main" id="{309C9004-7A70-47E5-9453-3E0FE1744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38</xdr:row>
      <xdr:rowOff>0</xdr:rowOff>
    </xdr:from>
    <xdr:to>
      <xdr:col>26</xdr:col>
      <xdr:colOff>159543</xdr:colOff>
      <xdr:row>54</xdr:row>
      <xdr:rowOff>161925</xdr:rowOff>
    </xdr:to>
    <xdr:graphicFrame macro="">
      <xdr:nvGraphicFramePr>
        <xdr:cNvPr id="11" name="Chart 10" descr="The pie chart shows the breakdown of Wild and Scenic river mileage by managing agency. &#10;Bureau of Land Management (blue): 2,425&#10;US Fish and Wildlife Service (yellow): 1,051&#10;National Park Service (brown): 3,221&#10;US Forest Service (green): 4,984&#10;State-Administered (pink): 1,053&#10;" title="WSR Mileage by Managing Agency(s) Graph">
          <a:extLst>
            <a:ext uri="{FF2B5EF4-FFF2-40B4-BE49-F238E27FC236}">
              <a16:creationId xmlns:a16="http://schemas.microsoft.com/office/drawing/2014/main" id="{309C9004-7A70-47E5-9453-3E0FE1744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queryTables/queryTable1.xml><?xml version="1.0" encoding="utf-8"?>
<queryTable xmlns="http://schemas.openxmlformats.org/spreadsheetml/2006/main" name="ExternalData_1" connectionId="5" autoFormatId="0" applyNumberFormats="0" applyBorderFormats="0" applyFontFormats="1" applyPatternFormats="1" applyAlignmentFormats="0" applyWidthHeightFormats="0">
  <queryTableRefresh preserveSortFilterLayout="0" nextId="11">
    <queryTableFields count="10">
      <queryTableField id="1" name="Tbl_#" tableColumnId="1"/>
      <queryTableField id="2" name="Tbl_Name" tableColumnId="2"/>
      <queryTableField id="3" name="State(s)_Abbr." tableColumnId="3"/>
      <queryTableField id="4" name="P.L._or_Sec._Desig." tableColumnId="4"/>
      <queryTableField id="5" name="Date_Desig." tableColumnId="5"/>
      <queryTableField id="6" name="Agency_Full" tableColumnId="6"/>
      <queryTableField id="7" name="Tbl_W" tableColumnId="7"/>
      <queryTableField id="8" name="Tbl_S" tableColumnId="8"/>
      <queryTableField id="9" name="Tbl_R" tableColumnId="9"/>
      <queryTableField id="10" name="Tbl_T" tableColumnId="10"/>
    </queryTableFields>
  </queryTableRefresh>
</queryTable>
</file>

<file path=xl/queryTables/queryTable2.xml><?xml version="1.0" encoding="utf-8"?>
<queryTable xmlns="http://schemas.openxmlformats.org/spreadsheetml/2006/main" name="ExternalData_1" connectionId="6" autoFormatId="16" applyNumberFormats="0" applyBorderFormats="0" applyFontFormats="0" applyPatternFormats="0" applyAlignmentFormats="0" applyWidthHeightFormats="0">
  <queryTableRefresh nextId="36">
    <queryTableFields count="31">
      <queryTableField id="1" name="Map_Name" tableColumnId="32"/>
      <queryTableField id="2" name="Agency(s)_Abbr." tableColumnId="2"/>
      <queryTableField id="3" name="State(s)_Abbr." tableColumnId="3"/>
      <queryTableField id="4" name="Date_Desig." tableColumnId="4"/>
      <queryTableField id="5" name="BLM_W" tableColumnId="5"/>
      <queryTableField id="6" name="BLM_S" tableColumnId="6"/>
      <queryTableField id="7" name="BLM_R" tableColumnId="7"/>
      <queryTableField id="8" name="BLM_T" tableColumnId="8"/>
      <queryTableField id="9" name="FWS_W" tableColumnId="9"/>
      <queryTableField id="10" name="FWS_S" tableColumnId="10"/>
      <queryTableField id="11" name="FWS_R" tableColumnId="11"/>
      <queryTableField id="12" name="FWS_T" tableColumnId="12"/>
      <queryTableField id="13" name="NPS_W" tableColumnId="13"/>
      <queryTableField id="14" name="NPS_S" tableColumnId="14"/>
      <queryTableField id="15" name="NPS_R" tableColumnId="15"/>
      <queryTableField id="16" name="NPS_T" tableColumnId="16"/>
      <queryTableField id="17" name="USFS_W" tableColumnId="17"/>
      <queryTableField id="18" name="USFS_S" tableColumnId="18"/>
      <queryTableField id="19" name="USFS_R" tableColumnId="19"/>
      <queryTableField id="20" name="USFS_T" tableColumnId="20"/>
      <queryTableField id="21" name="State_W" tableColumnId="21"/>
      <queryTableField id="22" name="State_S" tableColumnId="22"/>
      <queryTableField id="23" name="State_R" tableColumnId="23"/>
      <queryTableField id="24" name="State_T" tableColumnId="24"/>
      <queryTableField id="25" name="TOT_W" tableColumnId="25"/>
      <queryTableField id="26" name="TOT_S" tableColumnId="26"/>
      <queryTableField id="27" name="TOT_R" tableColumnId="27"/>
      <queryTableField id="28" name="TOT_T" tableColumnId="28"/>
      <queryTableField id="29" name="2(a)(ii)" tableColumnId="29"/>
      <queryTableField id="30" name="2(a)(ii)_Fed_Land" tableColumnId="30"/>
      <queryTableField id="31" name="Notes_Gen." tableColumnId="31"/>
    </queryTableFields>
  </queryTableRefresh>
</queryTable>
</file>

<file path=xl/queryTables/queryTable3.xml><?xml version="1.0" encoding="utf-8"?>
<queryTable xmlns="http://schemas.openxmlformats.org/spreadsheetml/2006/main" name="ExternalData_1" connectionId="7" autoFormatId="16" applyNumberFormats="0" applyBorderFormats="0" applyFontFormats="0" applyPatternFormats="0" applyAlignmentFormats="0" applyWidthHeightFormats="0">
  <queryTableRefresh nextId="35">
    <queryTableFields count="34">
      <queryTableField id="1" name="ID_#" tableColumnId="35"/>
      <queryTableField id="2" name="Map_Name" tableColumnId="2"/>
      <queryTableField id="3" name="Agency(s)_Abbr." tableColumnId="3"/>
      <queryTableField id="4" name="BLM_W" tableColumnId="4"/>
      <queryTableField id="5" name="BLM_S" tableColumnId="5"/>
      <queryTableField id="6" name="BLM_R" tableColumnId="6"/>
      <queryTableField id="7" name="BLM_T" tableColumnId="7"/>
      <queryTableField id="8" name="FWS_W" tableColumnId="8"/>
      <queryTableField id="9" name="FWS_S" tableColumnId="9"/>
      <queryTableField id="10" name="FWS_R" tableColumnId="10"/>
      <queryTableField id="11" name="FWS_T" tableColumnId="11"/>
      <queryTableField id="12" name="NPS_W" tableColumnId="12"/>
      <queryTableField id="13" name="NPS_S" tableColumnId="13"/>
      <queryTableField id="14" name="NPS_R" tableColumnId="14"/>
      <queryTableField id="15" name="NPS_T" tableColumnId="15"/>
      <queryTableField id="16" name="USFS_W" tableColumnId="16"/>
      <queryTableField id="17" name="USFS_S" tableColumnId="17"/>
      <queryTableField id="18" name="USFS_R" tableColumnId="18"/>
      <queryTableField id="19" name="USFS_T" tableColumnId="19"/>
      <queryTableField id="20" name="State_W" tableColumnId="20"/>
      <queryTableField id="21" name="State_S" tableColumnId="21"/>
      <queryTableField id="22" name="State_R" tableColumnId="22"/>
      <queryTableField id="23" name="State_T" tableColumnId="23"/>
      <queryTableField id="24" name="TOT_W" tableColumnId="24"/>
      <queryTableField id="25" name="TOT_S" tableColumnId="25"/>
      <queryTableField id="26" name="TOT_R" tableColumnId="26"/>
      <queryTableField id="27" name="TOT_T" tableColumnId="27"/>
      <queryTableField id="28" name="State_Count" tableColumnId="28"/>
      <queryTableField id="29" name="State(s)_Full" tableColumnId="29"/>
      <queryTableField id="30" name="2(a)(ii)" tableColumnId="30"/>
      <queryTableField id="31" name="2(a)(ii)_Fed_Land" tableColumnId="31"/>
      <queryTableField id="32" name="Notes_Gen." tableColumnId="32"/>
      <queryTableField id="33" name="Study(s)_Only" tableColumnId="33"/>
      <queryTableField id="34" name="Study_Status" tableColumnId="34"/>
    </queryTableFields>
  </queryTableRefresh>
</queryTable>
</file>

<file path=xl/queryTables/queryTable4.xml><?xml version="1.0" encoding="utf-8"?>
<queryTable xmlns="http://schemas.openxmlformats.org/spreadsheetml/2006/main" name="ExternalData_1" connectionId="4" autoFormatId="16" applyNumberFormats="0" applyBorderFormats="0" applyFontFormats="0" applyPatternFormats="0" applyAlignmentFormats="0" applyWidthHeightFormats="0">
  <queryTableRefresh nextId="123">
    <queryTableFields count="8">
      <queryTableField id="8" name="ID_#" tableColumnId="9"/>
      <queryTableField id="1" name="Map_Name" tableColumnId="8"/>
      <queryTableField id="2" name="State(s)_Abbr." tableColumnId="2"/>
      <queryTableField id="4" name="Agency_Abbr." tableColumnId="4"/>
      <queryTableField id="3" name="Year" tableColumnId="3"/>
      <queryTableField id="5" name="Tbl_T" tableColumnId="5"/>
      <queryTableField id="6" name="Miles_Yr" tableColumnId="6"/>
      <queryTableField id="7" name="Miles_Cum." tableColumnId="7"/>
    </queryTableFields>
  </queryTableRefresh>
</queryTable>
</file>

<file path=xl/queryTables/queryTable5.xml><?xml version="1.0" encoding="utf-8"?>
<queryTable xmlns="http://schemas.openxmlformats.org/spreadsheetml/2006/main" name="ExternalData_1" removeDataOnSave="1" connectionId="3" autoFormatId="16" applyNumberFormats="0" applyBorderFormats="0" applyFontFormats="0" applyPatternFormats="0" applyAlignmentFormats="0" applyWidthHeightFormats="0">
  <queryTableRefresh nextId="12">
    <queryTableFields count="11">
      <queryTableField id="1" name="Map_Name" tableColumnId="12"/>
      <queryTableField id="2" name="State(s)_Abbr." tableColumnId="2"/>
      <queryTableField id="3" name="Agency(s)_Abbr." tableColumnId="3"/>
      <queryTableField id="4" name="Ptr_W" tableColumnId="4"/>
      <queryTableField id="5" name="Ptr_S" tableColumnId="5"/>
      <queryTableField id="6" name="Ptr_R" tableColumnId="6"/>
      <queryTableField id="7" name="Ptr_T" tableColumnId="7"/>
      <queryTableField id="8" name="%Ptr_W" tableColumnId="8"/>
      <queryTableField id="9" name="%Ptr_S" tableColumnId="9"/>
      <queryTableField id="10" name="%Ptr_R" tableColumnId="10"/>
      <queryTableField id="11" name="%Ptr_T" tableColumnId="11"/>
    </queryTableFields>
  </queryTableRefresh>
</queryTable>
</file>

<file path=xl/queryTables/queryTable6.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68">
    <queryTableFields count="30">
      <queryTableField id="1" name="Map_Name" tableColumnId="15"/>
      <queryTableField id="12" name="State(s)_Abbr." tableColumnId="12"/>
      <queryTableField id="2" name="Agency(s)_Abbr." tableColumnId="2"/>
      <queryTableField id="18" name="Year" tableColumnId="1"/>
      <queryTableField id="19" name="BLM_W" tableColumnId="3"/>
      <queryTableField id="20" name="BLM_S" tableColumnId="4"/>
      <queryTableField id="21" name="BLM_R" tableColumnId="5"/>
      <queryTableField id="22" name="BLM_T" tableColumnId="6"/>
      <queryTableField id="23" name="FWS_W" tableColumnId="7"/>
      <queryTableField id="24" name="FWS_S" tableColumnId="8"/>
      <queryTableField id="25" name="FWS_R" tableColumnId="9"/>
      <queryTableField id="26" name="FWS_T" tableColumnId="10"/>
      <queryTableField id="27" name="NPS_W" tableColumnId="13"/>
      <queryTableField id="28" name="NPS_S" tableColumnId="16"/>
      <queryTableField id="29" name="NPS_R" tableColumnId="17"/>
      <queryTableField id="30" name="NPS_T" tableColumnId="18"/>
      <queryTableField id="31" name="USFS_W" tableColumnId="19"/>
      <queryTableField id="32" name="USFS_S" tableColumnId="20"/>
      <queryTableField id="33" name="USFS_R" tableColumnId="21"/>
      <queryTableField id="34" name="USFS_T" tableColumnId="22"/>
      <queryTableField id="35" name="State_W" tableColumnId="23"/>
      <queryTableField id="36" name="State_S" tableColumnId="24"/>
      <queryTableField id="37" name="State_R" tableColumnId="25"/>
      <queryTableField id="38" name="State_T" tableColumnId="26"/>
      <queryTableField id="39" name="TOT_W" tableColumnId="27"/>
      <queryTableField id="40" name="TOT_S" tableColumnId="28"/>
      <queryTableField id="41" name="TOT_R" tableColumnId="29"/>
      <queryTableField id="42" name="TOT_T" tableColumnId="30"/>
      <queryTableField id="14" name="2(a)(ii)_Fed_Land" tableColumnId="14"/>
      <queryTableField id="11" name="Notes_Gen." tableColumnId="11"/>
    </queryTableFields>
  </queryTableRefresh>
</queryTable>
</file>

<file path=xl/queryTables/queryTable7.xml><?xml version="1.0" encoding="utf-8"?>
<queryTable xmlns="http://schemas.openxmlformats.org/spreadsheetml/2006/main" name="ExternalData_1" connectionId="2" autoFormatId="16" applyNumberFormats="0" applyBorderFormats="0" applyFontFormats="0" applyPatternFormats="0" applyAlignmentFormats="0" applyWidthHeightFormats="0">
  <queryTableRefresh nextId="21">
    <queryTableFields count="17">
      <queryTableField id="17" name="ID_#" tableColumnId="18"/>
      <queryTableField id="3" name="P.L._Study" tableColumnId="3"/>
      <queryTableField id="4" name="Date_Auth." tableColumnId="4"/>
      <queryTableField id="1" name="Map_Name" tableColumnId="17"/>
      <queryTableField id="2" name="State(s)_Abbr." tableColumnId="2"/>
      <queryTableField id="5" name="Study_Agency(s)" tableColumnId="5"/>
      <queryTableField id="6" name="Due_Date" tableColumnId="6"/>
      <queryTableField id="7" name="Study_Action" tableColumnId="7"/>
      <queryTableField id="8" name="Action_Date" tableColumnId="8"/>
      <queryTableField id="9" name="Determ./Recomm." tableColumnId="9"/>
      <queryTableField id="10" name="Miles_Studied" tableColumnId="10"/>
      <queryTableField id="11" name="Miles_Added" tableColumnId="11"/>
      <queryTableField id="12" name="%_Add_vs_Study" tableColumnId="12"/>
      <queryTableField id="13" name="P.L._or_Sec._Desig." tableColumnId="13"/>
      <queryTableField id="14" name="Date_Desig." tableColumnId="14"/>
      <queryTableField id="15" name="Study_Status" tableColumnId="15"/>
      <queryTableField id="16" name="Notes_Study" tableColumnId="1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table1.xml><?xml version="1.0" encoding="utf-8"?>
<table xmlns="http://schemas.openxmlformats.org/spreadsheetml/2006/main" id="3" name="Table14" displayName="Table14" ref="C3:BZ499" totalsRowShown="0" headerRowDxfId="222" dataDxfId="220" headerRowBorderDxfId="221" tableBorderDxfId="219">
  <autoFilter ref="C3:BZ499"/>
  <sortState ref="C4:BZ499">
    <sortCondition ref="C3:C499"/>
  </sortState>
  <tableColumns count="76">
    <tableColumn id="33" name="ID_#" dataDxfId="218"/>
    <tableColumn id="2" name="US_Code_#" dataDxfId="217"/>
    <tableColumn id="77" name="Map_Name" dataDxfId="216"/>
    <tableColumn id="79" name="Agency(s)_Abbr." dataDxfId="215"/>
    <tableColumn id="5" name="Agency_Abbr." dataDxfId="214"/>
    <tableColumn id="6" name="BLM_W" dataDxfId="213"/>
    <tableColumn id="7" name="BLM_S" dataDxfId="212"/>
    <tableColumn id="8" name="BLM_R" dataDxfId="211"/>
    <tableColumn id="9" name="BLM_T" dataDxfId="210"/>
    <tableColumn id="14" name="FWS_W" dataDxfId="209"/>
    <tableColumn id="15" name="FWS_S" dataDxfId="208"/>
    <tableColumn id="1" name="FWS_R" dataDxfId="207"/>
    <tableColumn id="17" name="FWS_T" dataDxfId="206"/>
    <tableColumn id="10" name="NPS_W" dataDxfId="205"/>
    <tableColumn id="11" name="NPS_S" dataDxfId="204"/>
    <tableColumn id="12" name="NPS_R" dataDxfId="203"/>
    <tableColumn id="13" name="NPS_T" dataDxfId="202"/>
    <tableColumn id="18" name="USFS_W" dataDxfId="201"/>
    <tableColumn id="19" name="USFS_S" dataDxfId="200"/>
    <tableColumn id="20" name="USFS_R" dataDxfId="199"/>
    <tableColumn id="21" name="USFS_T" dataDxfId="198"/>
    <tableColumn id="22" name="State_W" dataDxfId="197"/>
    <tableColumn id="23" name="State_S" dataDxfId="196"/>
    <tableColumn id="24" name="State_R" dataDxfId="195"/>
    <tableColumn id="25" name="State_T" dataDxfId="194"/>
    <tableColumn id="26" name="TOT_W" dataDxfId="193"/>
    <tableColumn id="27" name="TOT_S" dataDxfId="192"/>
    <tableColumn id="28" name="TOT_R" dataDxfId="191"/>
    <tableColumn id="29" name="TOT_T" dataDxfId="190"/>
    <tableColumn id="58" name="Tbl_W" dataDxfId="189"/>
    <tableColumn id="57" name="Tbl_S" dataDxfId="188"/>
    <tableColumn id="56" name="Tbl_R" dataDxfId="187"/>
    <tableColumn id="16" name="Tbl_T" dataDxfId="186"/>
    <tableColumn id="55" name="Tbl_Name" dataDxfId="185"/>
    <tableColumn id="35" name="Tbl_#" dataDxfId="184"/>
    <tableColumn id="30" name="State_Count" dataDxfId="183"/>
    <tableColumn id="40" name="Study(s)_Only" dataDxfId="182">
      <calculatedColumnFormula>IF(ISBLANK(AL4),"",IF(AL4=0,"Study Only",""))</calculatedColumnFormula>
    </tableColumn>
    <tableColumn id="31" name="State(s)_Full" dataDxfId="181"/>
    <tableColumn id="32" name="Notes_Gen." dataDxfId="180"/>
    <tableColumn id="4" name="ORVs" dataDxfId="179"/>
    <tableColumn id="63" name="State(s)_Abbr." dataDxfId="178"/>
    <tableColumn id="34" name="Agency_Full" dataDxfId="177"/>
    <tableColumn id="36" name="2(a)(ii)" dataDxfId="176"/>
    <tableColumn id="37" name="2(a)(ii)_Fed_Land" dataDxfId="175"/>
    <tableColumn id="39" name="Year" dataDxfId="174">
      <calculatedColumnFormula>IF(AND(ISBLANK(BK4),ISBLANK(BK4)),"",YEAR(BL4))</calculatedColumnFormula>
    </tableColumn>
    <tableColumn id="67" name="Index_Yr" dataDxfId="173"/>
    <tableColumn id="66" name="Rept._Yr" dataDxfId="172"/>
    <tableColumn id="65" name="Rank_Yr" dataDxfId="171"/>
    <tableColumn id="3" name="Miles_Yr" dataDxfId="170"/>
    <tableColumn id="38" name="Miles_Cum." dataDxfId="169"/>
    <tableColumn id="41" name="P.L._Study" dataDxfId="168"/>
    <tableColumn id="42" name="Date_Auth." dataDxfId="167"/>
    <tableColumn id="44" name="Study_Agency(s)" dataDxfId="166"/>
    <tableColumn id="45" name="Due_Date" dataDxfId="165"/>
    <tableColumn id="46" name="Study_Action" dataDxfId="164"/>
    <tableColumn id="47" name="Action_Date" dataDxfId="163"/>
    <tableColumn id="48" name="Determ./Recomm." dataDxfId="162"/>
    <tableColumn id="49" name="Miles_Studied" dataDxfId="161"/>
    <tableColumn id="50" name="Miles_Added" dataDxfId="160"/>
    <tableColumn id="51" name="%_Add_vs_Study" dataDxfId="159"/>
    <tableColumn id="52" name="P.L._or_Sec._Desig." dataDxfId="158"/>
    <tableColumn id="53" name="Date_Desig." dataDxfId="157"/>
    <tableColumn id="78" name="Study_Status" dataDxfId="156"/>
    <tableColumn id="54" name="Notes_Study" dataDxfId="155"/>
    <tableColumn id="59" name="%_W" dataDxfId="154"/>
    <tableColumn id="60" name="%_S" dataDxfId="153"/>
    <tableColumn id="61" name="%_R" dataDxfId="152"/>
    <tableColumn id="62" name="%_T" dataDxfId="151"/>
    <tableColumn id="69" name="Ptr_W" dataDxfId="150"/>
    <tableColumn id="72" name="Ptr_S" dataDxfId="149"/>
    <tableColumn id="71" name="Ptr_R" dataDxfId="148"/>
    <tableColumn id="70" name="Ptr_T" dataDxfId="147"/>
    <tableColumn id="74" name="%Ptr_W" dataDxfId="146"/>
    <tableColumn id="76" name="%Ptr_S" dataDxfId="145"/>
    <tableColumn id="75" name="%Ptr_R" dataDxfId="144"/>
    <tableColumn id="73" name="%Ptr_T" dataDxfId="143"/>
  </tableColumns>
  <tableStyleInfo name="TableStyleMedium2" showFirstColumn="0" showLastColumn="0" showRowStripes="1" showColumnStripes="0"/>
</table>
</file>

<file path=xl/tables/table2.xml><?xml version="1.0" encoding="utf-8"?>
<table xmlns="http://schemas.openxmlformats.org/spreadsheetml/2006/main" id="6" name="WSR_Table" displayName="WSR_Table" ref="K4:T305" tableType="queryTable" totalsRowShown="0" headerRowDxfId="142" dataDxfId="141">
  <autoFilter ref="K4:T305"/>
  <tableColumns count="10">
    <tableColumn id="1" uniqueName="1" name="Tbl_#" queryTableFieldId="1" dataDxfId="140"/>
    <tableColumn id="2" uniqueName="2" name="Tbl_Name" queryTableFieldId="2" dataDxfId="139"/>
    <tableColumn id="3" uniqueName="3" name="State(s)_Abbr." queryTableFieldId="3" dataDxfId="138"/>
    <tableColumn id="4" uniqueName="4" name="P.L._or_Sec._Desig." queryTableFieldId="4" dataDxfId="137"/>
    <tableColumn id="5" uniqueName="5" name="Date_Desig." queryTableFieldId="5" dataDxfId="136"/>
    <tableColumn id="6" uniqueName="6" name="Agency_Full" queryTableFieldId="6" dataDxfId="135"/>
    <tableColumn id="7" uniqueName="7" name="Tbl_W" queryTableFieldId="7" dataDxfId="134"/>
    <tableColumn id="8" uniqueName="8" name="Tbl_S" queryTableFieldId="8" dataDxfId="133"/>
    <tableColumn id="9" uniqueName="9" name="Tbl_R" queryTableFieldId="9" dataDxfId="132"/>
    <tableColumn id="10" uniqueName="10" name="Tbl_T" queryTableFieldId="10" dataDxfId="131"/>
  </tableColumns>
  <tableStyleInfo name="TableStyleMedium7" showFirstColumn="0" showLastColumn="0" showRowStripes="1" showColumnStripes="0"/>
  <extLst>
    <ext xmlns:x14="http://schemas.microsoft.com/office/spreadsheetml/2009/9/main" uri="{504A1905-F514-4f6f-8877-14C23A59335A}">
      <x14:table altText="Wild and Scenic Rivers Table" altTextSummary="This table provides infomation on the Table number, River Name, State, Public Law or Secretarial Designation, Date Designated, Administering Agency, and mileage for Wild, Scenic, and Recreationally designated segments for each Wild and Scenic River. It is organized chronologically, then alphabetically by river."/>
    </ext>
  </extLst>
</table>
</file>

<file path=xl/tables/table3.xml><?xml version="1.0" encoding="utf-8"?>
<table xmlns="http://schemas.openxmlformats.org/spreadsheetml/2006/main" id="8" name="WSRs_by_Agency" displayName="WSRs_by_Agency" ref="AR14:BV222" tableType="queryTable" totalsRowShown="0">
  <autoFilter ref="AR14:BV222"/>
  <tableColumns count="31">
    <tableColumn id="32" uniqueName="32" name="Map_Name" queryTableFieldId="1" dataDxfId="124"/>
    <tableColumn id="2" uniqueName="2" name="Agency(s)_Abbr." queryTableFieldId="2" dataDxfId="123"/>
    <tableColumn id="3" uniqueName="3" name="State(s)_Abbr." queryTableFieldId="3" dataDxfId="122"/>
    <tableColumn id="4" uniqueName="4" name="Date_Desig." queryTableFieldId="4" dataDxfId="121"/>
    <tableColumn id="5" uniqueName="5" name="BLM_W" queryTableFieldId="5" dataDxfId="120"/>
    <tableColumn id="6" uniqueName="6" name="BLM_S" queryTableFieldId="6" dataDxfId="119"/>
    <tableColumn id="7" uniqueName="7" name="BLM_R" queryTableFieldId="7" dataDxfId="118"/>
    <tableColumn id="8" uniqueName="8" name="BLM_T" queryTableFieldId="8" dataDxfId="117"/>
    <tableColumn id="9" uniqueName="9" name="FWS_W" queryTableFieldId="9" dataDxfId="116"/>
    <tableColumn id="10" uniqueName="10" name="FWS_S" queryTableFieldId="10" dataDxfId="115"/>
    <tableColumn id="11" uniqueName="11" name="FWS_R" queryTableFieldId="11" dataDxfId="114"/>
    <tableColumn id="12" uniqueName="12" name="FWS_T" queryTableFieldId="12" dataDxfId="113"/>
    <tableColumn id="13" uniqueName="13" name="NPS_W" queryTableFieldId="13" dataDxfId="112"/>
    <tableColumn id="14" uniqueName="14" name="NPS_S" queryTableFieldId="14" dataDxfId="111"/>
    <tableColumn id="15" uniqueName="15" name="NPS_R" queryTableFieldId="15" dataDxfId="110"/>
    <tableColumn id="16" uniqueName="16" name="NPS_T" queryTableFieldId="16" dataDxfId="109"/>
    <tableColumn id="17" uniqueName="17" name="USFS_W" queryTableFieldId="17" dataDxfId="108"/>
    <tableColumn id="18" uniqueName="18" name="USFS_S" queryTableFieldId="18" dataDxfId="107"/>
    <tableColumn id="19" uniqueName="19" name="USFS_R" queryTableFieldId="19" dataDxfId="106"/>
    <tableColumn id="20" uniqueName="20" name="USFS_T" queryTableFieldId="20" dataDxfId="105"/>
    <tableColumn id="21" uniqueName="21" name="State_W" queryTableFieldId="21" dataDxfId="104"/>
    <tableColumn id="22" uniqueName="22" name="State_S" queryTableFieldId="22" dataDxfId="103"/>
    <tableColumn id="23" uniqueName="23" name="State_R" queryTableFieldId="23" dataDxfId="102"/>
    <tableColumn id="24" uniqueName="24" name="State_T" queryTableFieldId="24" dataDxfId="101"/>
    <tableColumn id="25" uniqueName="25" name="TOT_W" queryTableFieldId="25" dataDxfId="100"/>
    <tableColumn id="26" uniqueName="26" name="TOT_S" queryTableFieldId="26" dataDxfId="99"/>
    <tableColumn id="27" uniqueName="27" name="TOT_R" queryTableFieldId="27" dataDxfId="98"/>
    <tableColumn id="28" uniqueName="28" name="TOT_T" queryTableFieldId="28" dataDxfId="97"/>
    <tableColumn id="29" uniqueName="29" name="2(a)(ii)" queryTableFieldId="29" dataDxfId="96"/>
    <tableColumn id="30" uniqueName="30" name="2(a)(ii)_Fed_Land" queryTableFieldId="30" dataDxfId="95"/>
    <tableColumn id="31" uniqueName="31" name="Notes_Gen." queryTableFieldId="31" dataDxfId="94"/>
  </tableColumns>
  <tableStyleInfo name="TableStyleMedium7" showFirstColumn="0" showLastColumn="0" showRowStripes="1" showColumnStripes="0"/>
  <extLst>
    <ext xmlns:x14="http://schemas.microsoft.com/office/spreadsheetml/2009/9/main" uri="{504A1905-F514-4f6f-8877-14C23A59335A}">
      <x14:table altText="Wild and Scenic Rivers by Agency(s)" altTextSummary="This table provides information on River Name, Administering Agency, State, Date Designated, Mileage by Classification for BLM, FWS, NPS, USFS, and State Administered rivers, Total Mileage by Classification, 2(a)(ii) Rivers, and general notes on each Wild and Scenic River. It is organized alphabetically by river name."/>
    </ext>
  </extLst>
</table>
</file>

<file path=xl/tables/table4.xml><?xml version="1.0" encoding="utf-8"?>
<table xmlns="http://schemas.openxmlformats.org/spreadsheetml/2006/main" id="10" name="WSRs_by_State_s" displayName="WSRs_by_State_s" ref="AN16:BU308" tableType="queryTable" totalsRowShown="0">
  <autoFilter ref="AN16:BU308"/>
  <tableColumns count="34">
    <tableColumn id="35" uniqueName="35" name="ID_#" queryTableFieldId="1" dataDxfId="85"/>
    <tableColumn id="2" uniqueName="2" name="Map_Name" queryTableFieldId="2" dataDxfId="84"/>
    <tableColumn id="3" uniqueName="3" name="Agency(s)_Abbr." queryTableFieldId="3" dataDxfId="83"/>
    <tableColumn id="4" uniqueName="4" name="BLM_W" queryTableFieldId="4" dataDxfId="82"/>
    <tableColumn id="5" uniqueName="5" name="BLM_S" queryTableFieldId="5" dataDxfId="81"/>
    <tableColumn id="6" uniqueName="6" name="BLM_R" queryTableFieldId="6" dataDxfId="80"/>
    <tableColumn id="7" uniqueName="7" name="BLM_T" queryTableFieldId="7" dataDxfId="79"/>
    <tableColumn id="8" uniqueName="8" name="FWS_W" queryTableFieldId="8" dataDxfId="78"/>
    <tableColumn id="9" uniqueName="9" name="FWS_S" queryTableFieldId="9" dataDxfId="77"/>
    <tableColumn id="10" uniqueName="10" name="FWS_R" queryTableFieldId="10" dataDxfId="76"/>
    <tableColumn id="11" uniqueName="11" name="FWS_T" queryTableFieldId="11" dataDxfId="75"/>
    <tableColumn id="12" uniqueName="12" name="NPS_W" queryTableFieldId="12" dataDxfId="74"/>
    <tableColumn id="13" uniqueName="13" name="NPS_S" queryTableFieldId="13" dataDxfId="73"/>
    <tableColumn id="14" uniqueName="14" name="NPS_R" queryTableFieldId="14" dataDxfId="72"/>
    <tableColumn id="15" uniqueName="15" name="NPS_T" queryTableFieldId="15" dataDxfId="71"/>
    <tableColumn id="16" uniqueName="16" name="USFS_W" queryTableFieldId="16" dataDxfId="70"/>
    <tableColumn id="17" uniqueName="17" name="USFS_S" queryTableFieldId="17" dataDxfId="69"/>
    <tableColumn id="18" uniqueName="18" name="USFS_R" queryTableFieldId="18" dataDxfId="68"/>
    <tableColumn id="19" uniqueName="19" name="USFS_T" queryTableFieldId="19" dataDxfId="67"/>
    <tableColumn id="20" uniqueName="20" name="State_W" queryTableFieldId="20" dataDxfId="66"/>
    <tableColumn id="21" uniqueName="21" name="State_S" queryTableFieldId="21" dataDxfId="65"/>
    <tableColumn id="22" uniqueName="22" name="State_R" queryTableFieldId="22" dataDxfId="64"/>
    <tableColumn id="23" uniqueName="23" name="State_T" queryTableFieldId="23" dataDxfId="63"/>
    <tableColumn id="24" uniqueName="24" name="TOT_W" queryTableFieldId="24" dataDxfId="62"/>
    <tableColumn id="25" uniqueName="25" name="TOT_S" queryTableFieldId="25" dataDxfId="61"/>
    <tableColumn id="26" uniqueName="26" name="TOT_R" queryTableFieldId="26" dataDxfId="60"/>
    <tableColumn id="27" uniqueName="27" name="TOT_T" queryTableFieldId="27" dataDxfId="59"/>
    <tableColumn id="28" uniqueName="28" name="State_Count" queryTableFieldId="28" dataDxfId="58"/>
    <tableColumn id="29" uniqueName="29" name="State(s)_Full" queryTableFieldId="29" dataDxfId="57"/>
    <tableColumn id="30" uniqueName="30" name="2(a)(ii)" queryTableFieldId="30" dataDxfId="56"/>
    <tableColumn id="31" uniqueName="31" name="2(a)(ii)_Fed_Land" queryTableFieldId="31" dataDxfId="55"/>
    <tableColumn id="32" uniqueName="32" name="Notes_Gen." queryTableFieldId="32" dataDxfId="54"/>
    <tableColumn id="33" uniqueName="33" name="Study(s)_Only" queryTableFieldId="33" dataDxfId="53"/>
    <tableColumn id="34" uniqueName="34" name="Study_Status" queryTableFieldId="34" dataDxfId="52"/>
  </tableColumns>
  <tableStyleInfo name="TableStyleMedium7" showFirstColumn="0" showLastColumn="0" showRowStripes="1" showColumnStripes="0"/>
  <extLst>
    <ext xmlns:x14="http://schemas.microsoft.com/office/spreadsheetml/2009/9/main" uri="{504A1905-F514-4f6f-8877-14C23A59335A}">
      <x14:table altText="Wild and Scenic Rivers by State(s)" altTextSummary="This table provides information on ID number, River Name, Administering Agency, Mileage by Classification for BLM, FWS, NPS, USFS, and State Administered rivers, Total Mileage by Classification, Count of Rivers by State,  2(a)(ii) Rivers, and general notes on each Wild and Scenic River. It is organized alphabetically by state then by river name."/>
    </ext>
  </extLst>
</table>
</file>

<file path=xl/tables/table5.xml><?xml version="1.0" encoding="utf-8"?>
<table xmlns="http://schemas.openxmlformats.org/spreadsheetml/2006/main" id="1" name="WSR_by_Year" displayName="WSR_by_Year" ref="R4:Y267" tableType="queryTable" totalsRowShown="0">
  <autoFilter ref="R4:Y267"/>
  <tableColumns count="8">
    <tableColumn id="9" uniqueName="9" name="ID_#" queryTableFieldId="8"/>
    <tableColumn id="8" uniqueName="8" name="Map_Name" queryTableFieldId="1" dataDxfId="43"/>
    <tableColumn id="2" uniqueName="2" name="State(s)_Abbr." queryTableFieldId="2" dataDxfId="42"/>
    <tableColumn id="4" uniqueName="4" name="Agency_Abbr." queryTableFieldId="4" dataDxfId="41"/>
    <tableColumn id="3" uniqueName="3" name="Year" queryTableFieldId="3" dataDxfId="40"/>
    <tableColumn id="5" uniqueName="5" name="Tbl_T" queryTableFieldId="5" dataDxfId="39"/>
    <tableColumn id="6" uniqueName="6" name="Miles_Yr" queryTableFieldId="6" dataDxfId="38"/>
    <tableColumn id="7" uniqueName="7" name="Miles_Cum." queryTableFieldId="7" dataDxfId="37"/>
  </tableColumns>
  <tableStyleInfo name="TableStyleMedium7" showFirstColumn="0" showLastColumn="0" showRowStripes="1" showColumnStripes="0"/>
  <extLst>
    <ext xmlns:x14="http://schemas.microsoft.com/office/spreadsheetml/2009/9/main" uri="{504A1905-F514-4f6f-8877-14C23A59335A}">
      <x14:table altText="Wild and Scenic Rivers by Year" altTextSummary="This table provides information on ID number, River Name, State, Administering Agency, Year Designated, Mileage, Miles per Year, and Cummulative Miles. It is organized chronologically by year designated."/>
    </ext>
  </extLst>
</table>
</file>

<file path=xl/tables/table6.xml><?xml version="1.0" encoding="utf-8"?>
<table xmlns="http://schemas.openxmlformats.org/spreadsheetml/2006/main" id="2" name="Partnership_WSRs" displayName="Partnership_WSRs" ref="P12:Z25" tableType="queryTable" totalsRowShown="0">
  <autoFilter ref="P12:Z25"/>
  <tableColumns count="11">
    <tableColumn id="12" uniqueName="12" name="Map_Name" queryTableFieldId="1" dataDxfId="36"/>
    <tableColumn id="2" uniqueName="2" name="State(s)_Abbr." queryTableFieldId="2" dataDxfId="35"/>
    <tableColumn id="3" uniqueName="3" name="Agency(s)_Abbr." queryTableFieldId="3" dataDxfId="34"/>
    <tableColumn id="4" uniqueName="4" name="Ptr_W" queryTableFieldId="4" dataDxfId="33"/>
    <tableColumn id="5" uniqueName="5" name="Ptr_S" queryTableFieldId="5" dataDxfId="32"/>
    <tableColumn id="6" uniqueName="6" name="Ptr_R" queryTableFieldId="6" dataDxfId="31"/>
    <tableColumn id="7" uniqueName="7" name="Ptr_T" queryTableFieldId="7" dataDxfId="30"/>
    <tableColumn id="8" uniqueName="8" name="%Ptr_W" queryTableFieldId="8" dataDxfId="29"/>
    <tableColumn id="9" uniqueName="9" name="%Ptr_S" queryTableFieldId="9" dataDxfId="28"/>
    <tableColumn id="10" uniqueName="10" name="%Ptr_R" queryTableFieldId="10" dataDxfId="27"/>
    <tableColumn id="11" uniqueName="11" name="%Ptr_T" queryTableFieldId="11" dataDxfId="26"/>
  </tableColumns>
  <tableStyleInfo name="TableStyleMedium7" showFirstColumn="0" showLastColumn="0" showRowStripes="1" showColumnStripes="0"/>
  <extLst>
    <ext xmlns:x14="http://schemas.microsoft.com/office/spreadsheetml/2009/9/main" uri="{504A1905-F514-4f6f-8877-14C23A59335A}">
      <x14:table altText="Partnership Wild and Scenic Rivers" altTextSummary="This table provides information on River Name, State, Administering Agency, Mileage by Partnership Wild, Scenic, and Recreational Classification, and Percentage of Mileage for Partnership Wild, Scenic, and Recreational Classification. It is organized alphabetically by River Name."/>
    </ext>
  </extLst>
</table>
</file>

<file path=xl/tables/table7.xml><?xml version="1.0" encoding="utf-8"?>
<table xmlns="http://schemas.openxmlformats.org/spreadsheetml/2006/main" id="4" name="_2_a__ii__WSRs" displayName="_2_a__ii__WSRs" ref="AK12:BN29" tableType="queryTable" totalsRowShown="0">
  <autoFilter ref="AK12:BN29"/>
  <tableColumns count="30">
    <tableColumn id="15" uniqueName="15" name="Map_Name" queryTableFieldId="1" dataDxfId="23"/>
    <tableColumn id="12" uniqueName="12" name="State(s)_Abbr." queryTableFieldId="12" dataDxfId="22"/>
    <tableColumn id="2" uniqueName="2" name="Agency(s)_Abbr." queryTableFieldId="2" dataDxfId="21"/>
    <tableColumn id="1" uniqueName="1" name="Year" queryTableFieldId="18"/>
    <tableColumn id="3" uniqueName="3" name="BLM_W" queryTableFieldId="19"/>
    <tableColumn id="4" uniqueName="4" name="BLM_S" queryTableFieldId="20"/>
    <tableColumn id="5" uniqueName="5" name="BLM_R" queryTableFieldId="21"/>
    <tableColumn id="6" uniqueName="6" name="BLM_T" queryTableFieldId="22"/>
    <tableColumn id="7" uniqueName="7" name="FWS_W" queryTableFieldId="23"/>
    <tableColumn id="8" uniqueName="8" name="FWS_S" queryTableFieldId="24"/>
    <tableColumn id="9" uniqueName="9" name="FWS_R" queryTableFieldId="25"/>
    <tableColumn id="10" uniqueName="10" name="FWS_T" queryTableFieldId="26"/>
    <tableColumn id="13" uniqueName="13" name="NPS_W" queryTableFieldId="27"/>
    <tableColumn id="16" uniqueName="16" name="NPS_S" queryTableFieldId="28"/>
    <tableColumn id="17" uniqueName="17" name="NPS_R" queryTableFieldId="29"/>
    <tableColumn id="18" uniqueName="18" name="NPS_T" queryTableFieldId="30"/>
    <tableColumn id="19" uniqueName="19" name="USFS_W" queryTableFieldId="31"/>
    <tableColumn id="20" uniqueName="20" name="USFS_S" queryTableFieldId="32"/>
    <tableColumn id="21" uniqueName="21" name="USFS_R" queryTableFieldId="33"/>
    <tableColumn id="22" uniqueName="22" name="USFS_T" queryTableFieldId="34"/>
    <tableColumn id="23" uniqueName="23" name="State_W" queryTableFieldId="35"/>
    <tableColumn id="24" uniqueName="24" name="State_S" queryTableFieldId="36"/>
    <tableColumn id="25" uniqueName="25" name="State_R" queryTableFieldId="37"/>
    <tableColumn id="26" uniqueName="26" name="State_T" queryTableFieldId="38"/>
    <tableColumn id="27" uniqueName="27" name="TOT_W" queryTableFieldId="39"/>
    <tableColumn id="28" uniqueName="28" name="TOT_S" queryTableFieldId="40"/>
    <tableColumn id="29" uniqueName="29" name="TOT_R" queryTableFieldId="41"/>
    <tableColumn id="30" uniqueName="30" name="TOT_T" queryTableFieldId="42"/>
    <tableColumn id="14" uniqueName="14" name="2(a)(ii)_Fed_Land" queryTableFieldId="14" dataDxfId="20"/>
    <tableColumn id="11" uniqueName="11" name="Notes_Gen." queryTableFieldId="11" dataDxfId="19"/>
  </tableColumns>
  <tableStyleInfo name="TableStyleMedium7" showFirstColumn="0" showLastColumn="0" showRowStripes="1" showColumnStripes="0"/>
  <extLst>
    <ext xmlns:x14="http://schemas.microsoft.com/office/spreadsheetml/2009/9/main" uri="{504A1905-F514-4f6f-8877-14C23A59335A}">
      <x14:table altText="2(a)(ii) Wild and Scenic Rivers" altTextSummary="This table provides information on River Name, State, Administering Agency, Year Designated, Mileage by Wild, Scenic, and Recreational Classification under BLM, FWS, NPS, USFS, and State, and Total Mileage by Wild, Scenic, and Recreational Classification, 2(a)(ii) River with Federal Lands, and General Notes. It is organized chronologically by year designated."/>
    </ext>
  </extLst>
</table>
</file>

<file path=xl/tables/table8.xml><?xml version="1.0" encoding="utf-8"?>
<table xmlns="http://schemas.openxmlformats.org/spreadsheetml/2006/main" id="7" name="_5_a__Studies" displayName="_5_a__Studies" ref="V13:AL158" tableType="queryTable" totalsRowShown="0">
  <autoFilter ref="V13:AL158"/>
  <tableColumns count="17">
    <tableColumn id="18" uniqueName="18" name="ID_#" queryTableFieldId="17"/>
    <tableColumn id="3" uniqueName="3" name="P.L._Study" queryTableFieldId="3" dataDxfId="15"/>
    <tableColumn id="4" uniqueName="4" name="Date_Auth." queryTableFieldId="4" dataDxfId="14"/>
    <tableColumn id="17" uniqueName="17" name="Map_Name" queryTableFieldId="1" dataDxfId="13"/>
    <tableColumn id="2" uniqueName="2" name="State(s)_Abbr." queryTableFieldId="2" dataDxfId="12"/>
    <tableColumn id="5" uniqueName="5" name="Study_Agency(s)" queryTableFieldId="5" dataDxfId="11"/>
    <tableColumn id="6" uniqueName="6" name="Due_Date" queryTableFieldId="6" dataDxfId="10"/>
    <tableColumn id="7" uniqueName="7" name="Study_Action" queryTableFieldId="7" dataDxfId="9"/>
    <tableColumn id="8" uniqueName="8" name="Action_Date" queryTableFieldId="8" dataDxfId="8"/>
    <tableColumn id="9" uniqueName="9" name="Determ./Recomm." queryTableFieldId="9" dataDxfId="7"/>
    <tableColumn id="10" uniqueName="10" name="Miles_Studied" queryTableFieldId="10" dataDxfId="6"/>
    <tableColumn id="11" uniqueName="11" name="Miles_Added" queryTableFieldId="11" dataDxfId="5"/>
    <tableColumn id="12" uniqueName="12" name="%_Add_vs_Study" queryTableFieldId="12" dataDxfId="4"/>
    <tableColumn id="13" uniqueName="13" name="P.L._or_Sec._Desig." queryTableFieldId="13" dataDxfId="3"/>
    <tableColumn id="14" uniqueName="14" name="Date_Desig." queryTableFieldId="14" dataDxfId="2"/>
    <tableColumn id="15" uniqueName="15" name="Study_Status" queryTableFieldId="15" dataDxfId="1"/>
    <tableColumn id="16" uniqueName="16" name="Notes_Study" queryTableFieldId="16" dataDxfId="0"/>
  </tableColumns>
  <tableStyleInfo name="TableStyleMedium7" showFirstColumn="0" showLastColumn="0" showRowStripes="1" showColumnStripes="0"/>
  <extLst>
    <ext xmlns:x14="http://schemas.microsoft.com/office/spreadsheetml/2009/9/main" uri="{504A1905-F514-4f6f-8877-14C23A59335A}">
      <x14:table altText="5(a) Studies" altTextSummary="This table provides information on River ID number, Public Law for the Study, Study Authorization Date, River Name, State, Study Agency, Study Due Date, Study Action, Action Date, Determination/Recommendation, Miles Studied, Miles Added, Percentage of Miles Added versus Studied, Public Law or Secretarial Designation, Date Designated, Study Status, and Study Notes. It is organized chronologically by the Public Law number for the Study._x000d__x000a_"/>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E6FA"/>
    <pageSetUpPr fitToPage="1"/>
  </sheetPr>
  <dimension ref="B1:Q35"/>
  <sheetViews>
    <sheetView workbookViewId="0"/>
  </sheetViews>
  <sheetFormatPr defaultRowHeight="15" x14ac:dyDescent="0.25"/>
  <cols>
    <col min="1" max="1" width="0.85546875" customWidth="1"/>
    <col min="4" max="4" width="9.140625" customWidth="1"/>
  </cols>
  <sheetData>
    <row r="1" spans="2:17" s="5" customFormat="1" ht="5.0999999999999996" customHeight="1" x14ac:dyDescent="0.25"/>
    <row r="2" spans="2:17" x14ac:dyDescent="0.25">
      <c r="B2" s="111" t="s">
        <v>972</v>
      </c>
      <c r="C2" s="5"/>
      <c r="D2" s="5"/>
      <c r="E2" s="5"/>
      <c r="F2" s="5"/>
      <c r="G2" s="5"/>
      <c r="H2" s="5"/>
      <c r="I2" s="5"/>
      <c r="J2" s="5"/>
      <c r="K2" s="5"/>
      <c r="L2" s="5"/>
      <c r="M2" s="5"/>
      <c r="N2" s="5"/>
      <c r="O2" s="5"/>
      <c r="P2" s="5"/>
      <c r="Q2" s="5"/>
    </row>
    <row r="3" spans="2:17" x14ac:dyDescent="0.25">
      <c r="B3" s="357" t="s">
        <v>944</v>
      </c>
      <c r="C3" s="358"/>
      <c r="D3" s="358"/>
      <c r="E3" s="358"/>
      <c r="F3" s="358"/>
      <c r="G3" s="358"/>
      <c r="H3" s="358"/>
      <c r="I3" s="358"/>
      <c r="J3" s="358"/>
      <c r="K3" s="358"/>
      <c r="L3" s="358"/>
      <c r="M3" s="358"/>
      <c r="N3" s="358"/>
      <c r="O3" s="358"/>
      <c r="P3" s="358"/>
    </row>
    <row r="4" spans="2:17" x14ac:dyDescent="0.25">
      <c r="B4" s="359" t="s">
        <v>945</v>
      </c>
      <c r="C4" s="358" t="s">
        <v>984</v>
      </c>
      <c r="D4" s="358"/>
      <c r="E4" s="358"/>
      <c r="F4" s="358"/>
      <c r="G4" s="358"/>
      <c r="H4" s="358"/>
      <c r="I4" s="358"/>
      <c r="J4" s="358"/>
      <c r="K4" s="358"/>
      <c r="L4" s="358"/>
      <c r="M4" s="358"/>
      <c r="N4" s="358"/>
      <c r="O4" s="358"/>
      <c r="P4" s="358"/>
    </row>
    <row r="5" spans="2:17" x14ac:dyDescent="0.25">
      <c r="B5" s="359" t="s">
        <v>946</v>
      </c>
      <c r="C5" s="360" t="s">
        <v>973</v>
      </c>
      <c r="D5" s="358"/>
      <c r="E5" s="358"/>
      <c r="F5" s="358"/>
      <c r="G5" s="358"/>
      <c r="H5" s="358"/>
      <c r="I5" s="358"/>
      <c r="J5" s="358"/>
      <c r="K5" s="358"/>
      <c r="L5" s="358"/>
      <c r="M5" s="358"/>
      <c r="N5" s="358"/>
      <c r="O5" s="358"/>
      <c r="P5" s="358"/>
    </row>
    <row r="6" spans="2:17" ht="15.75" x14ac:dyDescent="0.25">
      <c r="B6" s="359" t="s">
        <v>947</v>
      </c>
      <c r="C6" s="360" t="s">
        <v>985</v>
      </c>
      <c r="D6" s="358"/>
      <c r="E6" s="358"/>
      <c r="F6" s="358"/>
      <c r="G6" s="358"/>
      <c r="H6" s="358"/>
      <c r="I6" s="358"/>
      <c r="J6" s="358"/>
      <c r="K6" s="358"/>
      <c r="L6" s="358"/>
      <c r="M6" s="358"/>
      <c r="N6" s="358"/>
      <c r="O6" s="358"/>
      <c r="P6" s="358"/>
    </row>
    <row r="7" spans="2:17" x14ac:dyDescent="0.25">
      <c r="B7" s="359" t="s">
        <v>948</v>
      </c>
      <c r="C7" s="360" t="s">
        <v>974</v>
      </c>
      <c r="D7" s="358"/>
      <c r="E7" s="358"/>
      <c r="F7" s="358"/>
      <c r="G7" s="358"/>
      <c r="H7" s="358"/>
      <c r="I7" s="358"/>
      <c r="J7" s="358"/>
      <c r="K7" s="358"/>
      <c r="L7" s="358"/>
      <c r="M7" s="358"/>
      <c r="N7" s="358"/>
      <c r="O7" s="358"/>
      <c r="P7" s="358"/>
    </row>
    <row r="8" spans="2:17" x14ac:dyDescent="0.25">
      <c r="B8" s="357" t="s">
        <v>949</v>
      </c>
      <c r="C8" s="358"/>
      <c r="D8" s="358"/>
      <c r="E8" s="358"/>
      <c r="F8" s="358"/>
      <c r="G8" s="358"/>
      <c r="H8" s="358"/>
      <c r="I8" s="358"/>
      <c r="J8" s="358"/>
      <c r="K8" s="358"/>
      <c r="L8" s="358"/>
      <c r="M8" s="358"/>
      <c r="N8" s="358"/>
      <c r="O8" s="358"/>
      <c r="P8" s="358"/>
    </row>
    <row r="9" spans="2:17" x14ac:dyDescent="0.25">
      <c r="B9" s="359" t="s">
        <v>945</v>
      </c>
      <c r="C9" s="361" t="s">
        <v>986</v>
      </c>
      <c r="D9" s="358"/>
      <c r="E9" s="358"/>
      <c r="F9" s="358"/>
      <c r="G9" s="358"/>
      <c r="H9" s="358"/>
      <c r="I9" s="358"/>
      <c r="J9" s="358"/>
      <c r="K9" s="358"/>
      <c r="L9" s="358"/>
      <c r="M9" s="358"/>
      <c r="N9" s="358"/>
      <c r="O9" s="358"/>
      <c r="P9" s="358"/>
    </row>
    <row r="10" spans="2:17" x14ac:dyDescent="0.25">
      <c r="B10" s="359" t="s">
        <v>946</v>
      </c>
      <c r="C10" s="358" t="s">
        <v>950</v>
      </c>
      <c r="D10" s="358"/>
      <c r="E10" s="358"/>
      <c r="F10" s="358"/>
      <c r="G10" s="358"/>
      <c r="H10" s="358"/>
      <c r="I10" s="358"/>
      <c r="J10" s="358"/>
      <c r="K10" s="358"/>
      <c r="L10" s="358"/>
      <c r="M10" s="358"/>
      <c r="N10" s="358"/>
      <c r="O10" s="358"/>
      <c r="P10" s="358"/>
    </row>
    <row r="11" spans="2:17" x14ac:dyDescent="0.25">
      <c r="B11" s="359" t="s">
        <v>947</v>
      </c>
      <c r="C11" s="358" t="s">
        <v>951</v>
      </c>
      <c r="D11" s="358"/>
      <c r="E11" s="358"/>
      <c r="F11" s="358"/>
      <c r="G11" s="358"/>
      <c r="H11" s="358"/>
      <c r="I11" s="358"/>
      <c r="J11" s="358"/>
      <c r="K11" s="358"/>
      <c r="L11" s="358"/>
      <c r="M11" s="358"/>
      <c r="N11" s="358"/>
      <c r="O11" s="358"/>
      <c r="P11" s="358"/>
    </row>
    <row r="12" spans="2:17" x14ac:dyDescent="0.25">
      <c r="B12" s="359" t="s">
        <v>948</v>
      </c>
      <c r="C12" s="358" t="s">
        <v>952</v>
      </c>
      <c r="D12" s="358"/>
      <c r="E12" s="358"/>
      <c r="F12" s="358"/>
      <c r="G12" s="358"/>
      <c r="H12" s="358"/>
      <c r="I12" s="358"/>
      <c r="J12" s="358"/>
      <c r="K12" s="358"/>
      <c r="L12" s="358"/>
      <c r="M12" s="358"/>
      <c r="N12" s="358"/>
      <c r="O12" s="358"/>
      <c r="P12" s="358"/>
    </row>
    <row r="13" spans="2:17" x14ac:dyDescent="0.25">
      <c r="B13" s="359" t="s">
        <v>953</v>
      </c>
      <c r="C13" s="358" t="s">
        <v>954</v>
      </c>
      <c r="D13" s="358"/>
      <c r="E13" s="358"/>
      <c r="F13" s="358"/>
      <c r="G13" s="358"/>
      <c r="H13" s="358"/>
      <c r="I13" s="358"/>
      <c r="J13" s="358"/>
      <c r="K13" s="358"/>
      <c r="L13" s="358"/>
      <c r="M13" s="358"/>
      <c r="N13" s="358"/>
      <c r="O13" s="358"/>
      <c r="P13" s="358"/>
    </row>
    <row r="14" spans="2:17" x14ac:dyDescent="0.25">
      <c r="B14" s="359" t="s">
        <v>955</v>
      </c>
      <c r="C14" s="358" t="s">
        <v>975</v>
      </c>
      <c r="D14" s="358"/>
      <c r="E14" s="358"/>
      <c r="F14" s="358"/>
      <c r="G14" s="358"/>
      <c r="H14" s="358"/>
      <c r="I14" s="358"/>
      <c r="J14" s="358"/>
      <c r="K14" s="358"/>
      <c r="L14" s="358"/>
      <c r="M14" s="358"/>
      <c r="N14" s="358"/>
      <c r="O14" s="358"/>
      <c r="P14" s="358"/>
    </row>
    <row r="15" spans="2:17" x14ac:dyDescent="0.25">
      <c r="B15" s="359" t="s">
        <v>956</v>
      </c>
      <c r="C15" s="358" t="s">
        <v>976</v>
      </c>
      <c r="D15" s="358"/>
      <c r="E15" s="358"/>
      <c r="F15" s="358"/>
      <c r="G15" s="358"/>
      <c r="H15" s="358"/>
      <c r="I15" s="358"/>
      <c r="J15" s="358"/>
      <c r="K15" s="358"/>
      <c r="L15" s="358"/>
      <c r="M15" s="358"/>
      <c r="N15" s="358"/>
      <c r="O15" s="358"/>
      <c r="P15" s="358"/>
    </row>
    <row r="16" spans="2:17" x14ac:dyDescent="0.25">
      <c r="B16" s="357" t="s">
        <v>957</v>
      </c>
      <c r="C16" s="358"/>
      <c r="D16" s="358"/>
      <c r="E16" s="358"/>
      <c r="F16" s="358"/>
      <c r="G16" s="358"/>
      <c r="H16" s="358"/>
      <c r="I16" s="358"/>
      <c r="J16" s="358"/>
      <c r="K16" s="358"/>
      <c r="L16" s="358"/>
      <c r="M16" s="358"/>
      <c r="N16" s="358"/>
      <c r="O16" s="358"/>
      <c r="P16" s="358"/>
    </row>
    <row r="17" spans="2:16" x14ac:dyDescent="0.25">
      <c r="B17" s="359" t="s">
        <v>945</v>
      </c>
      <c r="C17" s="358" t="s">
        <v>958</v>
      </c>
      <c r="D17" s="358"/>
      <c r="E17" s="358"/>
      <c r="F17" s="358"/>
      <c r="G17" s="358"/>
      <c r="H17" s="358"/>
      <c r="I17" s="358"/>
      <c r="J17" s="358"/>
      <c r="K17" s="358"/>
      <c r="L17" s="358"/>
      <c r="M17" s="358"/>
      <c r="N17" s="358"/>
      <c r="O17" s="358"/>
      <c r="P17" s="358"/>
    </row>
    <row r="18" spans="2:16" x14ac:dyDescent="0.25">
      <c r="B18" s="359" t="s">
        <v>946</v>
      </c>
      <c r="C18" s="358" t="s">
        <v>977</v>
      </c>
      <c r="D18" s="358"/>
      <c r="E18" s="358"/>
      <c r="F18" s="358"/>
      <c r="G18" s="358"/>
      <c r="H18" s="358"/>
      <c r="I18" s="358"/>
      <c r="J18" s="358"/>
      <c r="K18" s="358"/>
      <c r="L18" s="358"/>
      <c r="M18" s="358"/>
      <c r="N18" s="358"/>
      <c r="O18" s="358"/>
      <c r="P18" s="358"/>
    </row>
    <row r="19" spans="2:16" x14ac:dyDescent="0.25">
      <c r="B19" s="357" t="s">
        <v>959</v>
      </c>
      <c r="C19" s="358"/>
      <c r="D19" s="358"/>
      <c r="E19" s="358"/>
      <c r="F19" s="358"/>
      <c r="G19" s="358"/>
      <c r="H19" s="358"/>
      <c r="I19" s="358"/>
      <c r="J19" s="358"/>
      <c r="K19" s="358"/>
      <c r="L19" s="358"/>
      <c r="M19" s="358"/>
      <c r="N19" s="358"/>
      <c r="O19" s="358"/>
      <c r="P19" s="358"/>
    </row>
    <row r="20" spans="2:16" x14ac:dyDescent="0.25">
      <c r="B20" s="359" t="s">
        <v>945</v>
      </c>
      <c r="C20" s="358" t="s">
        <v>960</v>
      </c>
      <c r="D20" s="358"/>
      <c r="E20" s="358"/>
      <c r="F20" s="358"/>
      <c r="G20" s="358"/>
      <c r="H20" s="358"/>
      <c r="I20" s="358"/>
      <c r="J20" s="358"/>
      <c r="K20" s="358"/>
      <c r="L20" s="358"/>
      <c r="M20" s="358"/>
      <c r="N20" s="358"/>
      <c r="O20" s="358"/>
      <c r="P20" s="358"/>
    </row>
    <row r="21" spans="2:16" x14ac:dyDescent="0.25">
      <c r="B21" s="359" t="s">
        <v>946</v>
      </c>
      <c r="C21" s="358" t="s">
        <v>987</v>
      </c>
      <c r="D21" s="358"/>
      <c r="E21" s="358"/>
      <c r="F21" s="358"/>
      <c r="G21" s="358"/>
      <c r="H21" s="358"/>
      <c r="I21" s="358"/>
      <c r="J21" s="358"/>
      <c r="K21" s="358"/>
      <c r="L21" s="358"/>
      <c r="M21" s="358"/>
      <c r="N21" s="358"/>
      <c r="O21" s="358"/>
      <c r="P21" s="358"/>
    </row>
    <row r="22" spans="2:16" x14ac:dyDescent="0.25">
      <c r="B22" s="359" t="s">
        <v>947</v>
      </c>
      <c r="C22" s="358" t="s">
        <v>978</v>
      </c>
      <c r="D22" s="358"/>
      <c r="E22" s="358"/>
      <c r="F22" s="358"/>
      <c r="G22" s="358"/>
      <c r="H22" s="358"/>
      <c r="I22" s="358"/>
      <c r="J22" s="358"/>
      <c r="K22" s="358"/>
      <c r="L22" s="358"/>
      <c r="M22" s="358"/>
      <c r="N22" s="358"/>
      <c r="O22" s="358"/>
      <c r="P22" s="358"/>
    </row>
    <row r="23" spans="2:16" s="5" customFormat="1" x14ac:dyDescent="0.25">
      <c r="B23" s="359" t="s">
        <v>948</v>
      </c>
      <c r="C23" s="358" t="s">
        <v>962</v>
      </c>
      <c r="D23" s="358"/>
      <c r="E23" s="358"/>
      <c r="F23" s="358"/>
      <c r="G23" s="358"/>
      <c r="H23" s="358"/>
      <c r="I23" s="358"/>
      <c r="J23" s="358"/>
      <c r="K23" s="358"/>
      <c r="L23" s="358"/>
      <c r="M23" s="358"/>
      <c r="N23" s="358"/>
      <c r="O23" s="358"/>
      <c r="P23" s="358"/>
    </row>
    <row r="24" spans="2:16" x14ac:dyDescent="0.25">
      <c r="B24" s="359" t="s">
        <v>953</v>
      </c>
      <c r="C24" s="358" t="s">
        <v>961</v>
      </c>
      <c r="D24" s="358"/>
      <c r="E24" s="358"/>
      <c r="F24" s="358"/>
      <c r="G24" s="358"/>
      <c r="H24" s="358"/>
      <c r="I24" s="358"/>
      <c r="J24" s="358"/>
      <c r="K24" s="358"/>
      <c r="L24" s="358"/>
      <c r="M24" s="358"/>
      <c r="N24" s="358"/>
      <c r="O24" s="358"/>
      <c r="P24" s="358"/>
    </row>
    <row r="25" spans="2:16" x14ac:dyDescent="0.25">
      <c r="B25" s="359" t="s">
        <v>955</v>
      </c>
      <c r="C25" s="358" t="s">
        <v>981</v>
      </c>
      <c r="D25" s="358"/>
      <c r="E25" s="358"/>
      <c r="F25" s="358"/>
      <c r="G25" s="358"/>
      <c r="H25" s="358"/>
      <c r="I25" s="358"/>
      <c r="J25" s="358"/>
      <c r="K25" s="358"/>
      <c r="L25" s="358"/>
      <c r="M25" s="358"/>
      <c r="N25" s="358"/>
      <c r="O25" s="358"/>
      <c r="P25" s="358"/>
    </row>
    <row r="26" spans="2:16" s="5" customFormat="1" ht="15.75" x14ac:dyDescent="0.25">
      <c r="B26" s="359" t="s">
        <v>956</v>
      </c>
      <c r="C26" s="358" t="s">
        <v>982</v>
      </c>
      <c r="D26" s="358"/>
      <c r="E26" s="358"/>
      <c r="F26" s="358"/>
      <c r="G26" s="358"/>
      <c r="H26" s="358"/>
      <c r="I26" s="358"/>
      <c r="J26" s="358"/>
      <c r="K26" s="358"/>
      <c r="L26" s="358"/>
      <c r="M26" s="358"/>
      <c r="N26" s="358"/>
      <c r="O26" s="358"/>
      <c r="P26" s="358"/>
    </row>
    <row r="27" spans="2:16" x14ac:dyDescent="0.25">
      <c r="B27" s="357" t="s">
        <v>963</v>
      </c>
      <c r="C27" s="358"/>
      <c r="D27" s="358"/>
      <c r="E27" s="358"/>
      <c r="F27" s="358"/>
      <c r="G27" s="358"/>
      <c r="H27" s="358"/>
      <c r="I27" s="358"/>
      <c r="J27" s="358"/>
      <c r="K27" s="358"/>
      <c r="L27" s="358"/>
      <c r="M27" s="358"/>
      <c r="N27" s="358"/>
      <c r="O27" s="358"/>
      <c r="P27" s="358"/>
    </row>
    <row r="28" spans="2:16" x14ac:dyDescent="0.25">
      <c r="B28" s="359" t="s">
        <v>945</v>
      </c>
      <c r="C28" s="358" t="s">
        <v>979</v>
      </c>
      <c r="D28" s="358"/>
      <c r="E28" s="358"/>
      <c r="F28" s="358"/>
      <c r="G28" s="358"/>
      <c r="H28" s="358"/>
      <c r="I28" s="358"/>
      <c r="J28" s="358"/>
      <c r="K28" s="358"/>
      <c r="L28" s="358"/>
      <c r="M28" s="358"/>
      <c r="N28" s="358"/>
      <c r="O28" s="358"/>
      <c r="P28" s="358"/>
    </row>
    <row r="29" spans="2:16" x14ac:dyDescent="0.25">
      <c r="B29" s="359" t="s">
        <v>946</v>
      </c>
      <c r="C29" s="358" t="s">
        <v>988</v>
      </c>
      <c r="D29" s="358"/>
      <c r="E29" s="358"/>
      <c r="F29" s="358"/>
      <c r="G29" s="358"/>
      <c r="H29" s="358"/>
      <c r="I29" s="358"/>
      <c r="J29" s="358"/>
      <c r="K29" s="358"/>
      <c r="L29" s="358"/>
      <c r="M29" s="358"/>
      <c r="N29" s="358"/>
      <c r="O29" s="358"/>
      <c r="P29" s="358"/>
    </row>
    <row r="30" spans="2:16" x14ac:dyDescent="0.25">
      <c r="B30" s="359" t="s">
        <v>947</v>
      </c>
      <c r="C30" s="358" t="s">
        <v>964</v>
      </c>
      <c r="D30" s="358"/>
      <c r="E30" s="358"/>
      <c r="F30" s="358"/>
      <c r="G30" s="358"/>
      <c r="H30" s="358"/>
      <c r="I30" s="358"/>
      <c r="J30" s="358"/>
      <c r="K30" s="358"/>
      <c r="L30" s="358"/>
      <c r="M30" s="358"/>
      <c r="N30" s="358"/>
      <c r="O30" s="358"/>
      <c r="P30" s="358"/>
    </row>
    <row r="31" spans="2:16" x14ac:dyDescent="0.25">
      <c r="B31" s="359" t="s">
        <v>948</v>
      </c>
      <c r="C31" s="358" t="s">
        <v>965</v>
      </c>
      <c r="D31" s="358"/>
      <c r="E31" s="358"/>
      <c r="F31" s="358"/>
      <c r="G31" s="358"/>
      <c r="H31" s="358"/>
      <c r="I31" s="358"/>
      <c r="J31" s="358"/>
      <c r="K31" s="358"/>
      <c r="L31" s="358"/>
      <c r="M31" s="358"/>
      <c r="N31" s="358"/>
      <c r="O31" s="358"/>
      <c r="P31" s="358"/>
    </row>
    <row r="32" spans="2:16" x14ac:dyDescent="0.25">
      <c r="B32" s="359" t="s">
        <v>953</v>
      </c>
      <c r="C32" s="362" t="s">
        <v>989</v>
      </c>
      <c r="D32" s="358"/>
      <c r="E32" s="358"/>
      <c r="F32" s="358"/>
      <c r="G32" s="358"/>
      <c r="H32" s="358"/>
      <c r="I32" s="358"/>
      <c r="J32" s="358"/>
      <c r="K32" s="358"/>
      <c r="L32" s="358"/>
      <c r="M32" s="358"/>
      <c r="N32" s="358"/>
      <c r="O32" s="358"/>
      <c r="P32" s="358"/>
    </row>
    <row r="33" spans="2:16" x14ac:dyDescent="0.25">
      <c r="B33" s="358"/>
      <c r="O33" s="358"/>
      <c r="P33" s="358"/>
    </row>
    <row r="34" spans="2:16" ht="15" customHeight="1" x14ac:dyDescent="0.25">
      <c r="B34" s="358"/>
      <c r="C34" s="358" t="s">
        <v>980</v>
      </c>
      <c r="D34" s="358"/>
      <c r="E34" s="358"/>
      <c r="F34" s="358"/>
      <c r="G34" s="358"/>
      <c r="H34" s="358"/>
      <c r="I34" s="358"/>
      <c r="J34" s="358"/>
      <c r="K34" s="358"/>
      <c r="L34" s="358"/>
      <c r="M34" s="358"/>
      <c r="N34" s="358"/>
      <c r="O34" s="363"/>
      <c r="P34" s="363"/>
    </row>
    <row r="35" spans="2:16" s="364" customFormat="1" ht="60" customHeight="1" x14ac:dyDescent="0.25">
      <c r="C35" s="534" t="s">
        <v>983</v>
      </c>
      <c r="D35" s="534"/>
      <c r="E35" s="534"/>
      <c r="F35" s="534"/>
      <c r="G35" s="534"/>
      <c r="H35" s="534"/>
      <c r="I35" s="534"/>
      <c r="J35" s="534"/>
      <c r="K35" s="534"/>
      <c r="L35" s="534"/>
      <c r="M35" s="534"/>
      <c r="N35" s="534"/>
    </row>
  </sheetData>
  <mergeCells count="1">
    <mergeCell ref="C35:N35"/>
  </mergeCells>
  <pageMargins left="0.7" right="0.7" top="0.5" bottom="0.5" header="0.3" footer="0.3"/>
  <pageSetup scale="99" fitToWidth="0" orientation="landscape" r:id="rId1"/>
  <ignoredErrors>
    <ignoredError sqref="B4:B26 B27:B3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1"/>
  <sheetViews>
    <sheetView zoomScale="80" zoomScaleNormal="80" workbookViewId="0">
      <pane ySplit="13" topLeftCell="A14" activePane="bottomLeft" state="frozen"/>
      <selection pane="bottomLeft"/>
    </sheetView>
  </sheetViews>
  <sheetFormatPr defaultRowHeight="15" x14ac:dyDescent="0.25"/>
  <cols>
    <col min="1" max="1" width="1.7109375" style="5" customWidth="1"/>
    <col min="2" max="2" width="20.5703125" bestFit="1" customWidth="1"/>
    <col min="3" max="3" width="13.140625" style="89" customWidth="1"/>
    <col min="4" max="4" width="51.7109375" bestFit="1" customWidth="1"/>
    <col min="5" max="5" width="13.5703125" bestFit="1" customWidth="1"/>
    <col min="6" max="6" width="18" customWidth="1"/>
    <col min="7" max="7" width="14.85546875" style="89" bestFit="1" customWidth="1"/>
    <col min="8" max="8" width="50.7109375" customWidth="1"/>
    <col min="9" max="9" width="13.7109375" style="89" bestFit="1" customWidth="1"/>
    <col min="10" max="10" width="50.7109375" customWidth="1"/>
    <col min="11" max="12" width="9.7109375" style="4" customWidth="1"/>
    <col min="13" max="13" width="15.5703125" style="4" customWidth="1"/>
    <col min="14" max="14" width="18.140625" customWidth="1"/>
    <col min="15" max="15" width="13.5703125" style="89" customWidth="1"/>
    <col min="16" max="16" width="10.7109375" hidden="1" customWidth="1"/>
    <col min="17" max="17" width="50.7109375" style="1" customWidth="1"/>
    <col min="22" max="22" width="8.140625" hidden="1" customWidth="1"/>
    <col min="23" max="23" width="13.140625" hidden="1" customWidth="1"/>
    <col min="24" max="24" width="16" hidden="1" customWidth="1"/>
    <col min="25" max="25" width="51.7109375" hidden="1" customWidth="1"/>
    <col min="26" max="26" width="16.7109375" hidden="1" customWidth="1"/>
    <col min="27" max="27" width="22" hidden="1" customWidth="1"/>
    <col min="28" max="28" width="15.140625" hidden="1" customWidth="1"/>
    <col min="29" max="29" width="81.140625" hidden="1" customWidth="1"/>
    <col min="30" max="30" width="15" hidden="1" customWidth="1"/>
    <col min="31" max="31" width="81.140625" hidden="1" customWidth="1"/>
    <col min="32" max="32" width="16.5703125" hidden="1" customWidth="1"/>
    <col min="33" max="33" width="15.5703125" hidden="1" customWidth="1"/>
    <col min="34" max="34" width="19.42578125" hidden="1" customWidth="1"/>
    <col min="35" max="35" width="21.5703125" hidden="1" customWidth="1"/>
    <col min="36" max="36" width="16" hidden="1" customWidth="1"/>
    <col min="37" max="37" width="15.7109375" hidden="1" customWidth="1"/>
    <col min="38" max="38" width="81.140625" hidden="1" customWidth="1"/>
  </cols>
  <sheetData>
    <row r="1" spans="2:38" s="5" customFormat="1" ht="9.9499999999999993" customHeight="1" x14ac:dyDescent="0.25">
      <c r="C1" s="89"/>
      <c r="G1" s="89"/>
      <c r="I1" s="89"/>
      <c r="K1" s="4"/>
      <c r="L1" s="4"/>
      <c r="M1" s="4"/>
      <c r="O1" s="89"/>
      <c r="Q1" s="1"/>
    </row>
    <row r="2" spans="2:38" s="5" customFormat="1" ht="31.5" customHeight="1" x14ac:dyDescent="0.25">
      <c r="B2" s="311" t="s">
        <v>915</v>
      </c>
      <c r="C2" s="90"/>
      <c r="I2" s="89"/>
      <c r="K2" s="4"/>
      <c r="L2" s="4"/>
      <c r="M2" s="4"/>
      <c r="O2" s="89"/>
      <c r="Q2" s="1"/>
    </row>
    <row r="3" spans="2:38" s="5" customFormat="1" ht="15" customHeight="1" x14ac:dyDescent="0.4">
      <c r="B3" s="15"/>
      <c r="C3" s="90"/>
      <c r="I3" s="89"/>
      <c r="K3" s="4"/>
      <c r="L3" s="4"/>
      <c r="M3" s="4"/>
      <c r="O3" s="89"/>
      <c r="Q3" s="1"/>
    </row>
    <row r="4" spans="2:38" s="5" customFormat="1" ht="30" customHeight="1" thickBot="1" x14ac:dyDescent="0.45">
      <c r="B4" s="15"/>
      <c r="C4" s="90"/>
      <c r="I4" s="89"/>
      <c r="K4" s="4"/>
      <c r="L4" s="4"/>
      <c r="M4" s="4"/>
      <c r="O4" s="89"/>
      <c r="Q4" s="1"/>
    </row>
    <row r="5" spans="2:38" s="5" customFormat="1" ht="30" customHeight="1" thickBot="1" x14ac:dyDescent="0.3">
      <c r="F5" s="564" t="s">
        <v>508</v>
      </c>
      <c r="G5" s="565"/>
      <c r="I5" s="89"/>
      <c r="K5" s="4"/>
      <c r="L5" s="4"/>
      <c r="M5" s="4"/>
      <c r="O5" s="89"/>
      <c r="Q5" s="1"/>
    </row>
    <row r="6" spans="2:38" s="5" customFormat="1" ht="30" customHeight="1" thickBot="1" x14ac:dyDescent="0.3">
      <c r="F6" s="167" t="s">
        <v>992</v>
      </c>
      <c r="G6" s="167">
        <f>COUNTIF($P14:$P158, "1")</f>
        <v>66</v>
      </c>
      <c r="I6" s="89"/>
      <c r="K6" s="4"/>
      <c r="L6" s="4"/>
      <c r="M6" s="4"/>
      <c r="O6" s="89"/>
      <c r="Q6" s="1"/>
    </row>
    <row r="7" spans="2:38" s="5" customFormat="1" ht="30" customHeight="1" thickBot="1" x14ac:dyDescent="0.3">
      <c r="F7" s="166" t="s">
        <v>489</v>
      </c>
      <c r="G7" s="166">
        <f>COUNTIF($P14:$P158, "2")</f>
        <v>74</v>
      </c>
      <c r="I7" s="89"/>
      <c r="K7" s="4"/>
      <c r="L7" s="4"/>
      <c r="M7" s="4"/>
      <c r="O7" s="89"/>
      <c r="Q7" s="1"/>
    </row>
    <row r="8" spans="2:38" s="5" customFormat="1" ht="30" customHeight="1" thickBot="1" x14ac:dyDescent="0.3">
      <c r="F8" s="168" t="s">
        <v>993</v>
      </c>
      <c r="G8" s="168">
        <f>COUNTIF($P14:$P158, "3")</f>
        <v>5</v>
      </c>
      <c r="I8" s="89"/>
      <c r="K8" s="4"/>
      <c r="L8" s="4"/>
      <c r="M8" s="4"/>
      <c r="O8" s="89"/>
      <c r="Q8" s="1"/>
    </row>
    <row r="9" spans="2:38" s="5" customFormat="1" ht="30" customHeight="1" thickBot="1" x14ac:dyDescent="0.3">
      <c r="F9" s="169" t="s">
        <v>158</v>
      </c>
      <c r="G9" s="169">
        <f>SUM(G5:G8)</f>
        <v>145</v>
      </c>
      <c r="I9" s="89"/>
      <c r="K9" s="4"/>
      <c r="L9" s="4"/>
      <c r="M9" s="4"/>
      <c r="O9" s="89"/>
      <c r="Q9" s="1"/>
    </row>
    <row r="10" spans="2:38" s="5" customFormat="1" ht="30" customHeight="1" x14ac:dyDescent="0.25">
      <c r="G10" s="89"/>
      <c r="I10" s="89"/>
      <c r="K10" s="4"/>
      <c r="L10" s="4"/>
      <c r="M10" s="4"/>
      <c r="O10" s="89"/>
      <c r="Q10" s="1"/>
    </row>
    <row r="11" spans="2:38" s="5" customFormat="1" ht="30" customHeight="1" x14ac:dyDescent="0.25">
      <c r="G11" s="89"/>
      <c r="I11" s="89"/>
      <c r="K11" s="4"/>
      <c r="L11" s="4"/>
      <c r="M11" s="4"/>
      <c r="O11" s="89"/>
      <c r="Q11" s="1"/>
    </row>
    <row r="12" spans="2:38" s="5" customFormat="1" ht="15" customHeight="1" thickBot="1" x14ac:dyDescent="0.45">
      <c r="B12" s="15"/>
      <c r="C12" s="90"/>
      <c r="G12" s="89"/>
      <c r="I12" s="89"/>
      <c r="K12" s="4"/>
      <c r="L12" s="4"/>
      <c r="M12" s="4"/>
      <c r="O12" s="89"/>
      <c r="Q12" s="1"/>
    </row>
    <row r="13" spans="2:38" ht="30.75" thickBot="1" x14ac:dyDescent="0.3">
      <c r="B13" s="296" t="s">
        <v>511</v>
      </c>
      <c r="C13" s="297" t="s">
        <v>917</v>
      </c>
      <c r="D13" s="298" t="s">
        <v>7</v>
      </c>
      <c r="E13" s="298" t="s">
        <v>27</v>
      </c>
      <c r="F13" s="298" t="s">
        <v>918</v>
      </c>
      <c r="G13" s="297" t="s">
        <v>161</v>
      </c>
      <c r="H13" s="298" t="s">
        <v>162</v>
      </c>
      <c r="I13" s="297" t="s">
        <v>501</v>
      </c>
      <c r="J13" s="298" t="s">
        <v>919</v>
      </c>
      <c r="K13" s="299" t="s">
        <v>163</v>
      </c>
      <c r="L13" s="299" t="s">
        <v>164</v>
      </c>
      <c r="M13" s="299" t="s">
        <v>923</v>
      </c>
      <c r="N13" s="299" t="s">
        <v>995</v>
      </c>
      <c r="O13" s="297" t="s">
        <v>920</v>
      </c>
      <c r="P13" s="299" t="s">
        <v>921</v>
      </c>
      <c r="Q13" s="300" t="s">
        <v>922</v>
      </c>
      <c r="V13" s="5" t="s">
        <v>834</v>
      </c>
      <c r="W13" s="28" t="s">
        <v>842</v>
      </c>
      <c r="X13" s="28" t="s">
        <v>843</v>
      </c>
      <c r="Y13" s="28" t="s">
        <v>835</v>
      </c>
      <c r="Z13" s="28" t="s">
        <v>839</v>
      </c>
      <c r="AA13" s="28" t="s">
        <v>844</v>
      </c>
      <c r="AB13" s="28" t="s">
        <v>845</v>
      </c>
      <c r="AC13" s="28" t="s">
        <v>846</v>
      </c>
      <c r="AD13" s="28" t="s">
        <v>847</v>
      </c>
      <c r="AE13" s="28" t="s">
        <v>848</v>
      </c>
      <c r="AF13" s="28" t="s">
        <v>849</v>
      </c>
      <c r="AG13" s="28" t="s">
        <v>850</v>
      </c>
      <c r="AH13" s="28" t="s">
        <v>851</v>
      </c>
      <c r="AI13" s="28" t="s">
        <v>852</v>
      </c>
      <c r="AJ13" s="28" t="s">
        <v>902</v>
      </c>
      <c r="AK13" s="28" t="s">
        <v>853</v>
      </c>
      <c r="AL13" s="28" t="s">
        <v>854</v>
      </c>
    </row>
    <row r="14" spans="2:38" ht="30" x14ac:dyDescent="0.25">
      <c r="B14" s="57" t="str">
        <f>IF(ISBLANK(W14),"",(W14))</f>
        <v>P.L. 90-542</v>
      </c>
      <c r="C14" s="91">
        <f t="shared" ref="C14:J14" si="0">IF(ISBLANK(X14),"",(X14))</f>
        <v>25113</v>
      </c>
      <c r="D14" s="53" t="str">
        <f t="shared" si="0"/>
        <v>Allegheny</v>
      </c>
      <c r="E14" s="53" t="str">
        <f t="shared" si="0"/>
        <v>PA</v>
      </c>
      <c r="F14" s="53" t="str">
        <f t="shared" si="0"/>
        <v>BOR</v>
      </c>
      <c r="G14" s="91">
        <f t="shared" si="0"/>
        <v>28765</v>
      </c>
      <c r="H14" s="53" t="str">
        <f t="shared" si="0"/>
        <v>Letter report to Congress</v>
      </c>
      <c r="I14" s="396">
        <f t="shared" si="0"/>
        <v>27052</v>
      </c>
      <c r="J14" s="53" t="str">
        <f t="shared" si="0"/>
        <v>River not qualified</v>
      </c>
      <c r="K14" s="94">
        <f>IF(ISBLANK(AF14),"",(AF14))</f>
        <v>69.5</v>
      </c>
      <c r="L14" s="94" t="str">
        <f t="shared" ref="L14" si="1">IF(ISBLANK(AG14),"",(AG14))</f>
        <v/>
      </c>
      <c r="M14" s="94" t="str">
        <f t="shared" ref="M14" si="2">IF(ISBLANK(AH14),"",(AH14))</f>
        <v/>
      </c>
      <c r="N14" s="53" t="str">
        <f t="shared" ref="N14" si="3">IF(ISBLANK(AI14),"",(AI14))</f>
        <v/>
      </c>
      <c r="O14" s="91" t="str">
        <f t="shared" ref="O14" si="4">IF(ISBLANK(AJ14),"",(AJ14))</f>
        <v/>
      </c>
      <c r="P14" s="53">
        <f t="shared" ref="P14" si="5">IF(ISBLANK(AK14),"",(AK14))</f>
        <v>2</v>
      </c>
      <c r="Q14" s="85" t="str">
        <f t="shared" ref="Q14" si="6">IF(ISBLANK(AL14),"",(AL14))</f>
        <v>See endnote 6. The segment from its mouth to the town of East Brady, PA</v>
      </c>
      <c r="V14" s="5">
        <v>442</v>
      </c>
      <c r="W14" s="28" t="s">
        <v>165</v>
      </c>
      <c r="X14" s="88">
        <v>25113</v>
      </c>
      <c r="Y14" s="28" t="s">
        <v>166</v>
      </c>
      <c r="Z14" s="28" t="s">
        <v>67</v>
      </c>
      <c r="AA14" s="28" t="s">
        <v>170</v>
      </c>
      <c r="AB14" s="28">
        <v>28765</v>
      </c>
      <c r="AC14" s="28" t="s">
        <v>167</v>
      </c>
      <c r="AD14" s="28">
        <v>27052</v>
      </c>
      <c r="AE14" s="28" t="s">
        <v>168</v>
      </c>
      <c r="AF14" s="28">
        <v>69.5</v>
      </c>
      <c r="AG14" s="28"/>
      <c r="AH14" s="28"/>
      <c r="AI14" s="28"/>
      <c r="AJ14" s="88"/>
      <c r="AK14" s="28">
        <v>2</v>
      </c>
      <c r="AL14" s="28" t="s">
        <v>781</v>
      </c>
    </row>
    <row r="15" spans="2:38" x14ac:dyDescent="0.25">
      <c r="B15" s="59" t="str">
        <f t="shared" ref="B15:B78" si="7">IF(ISBLANK(W15),"",(W15))</f>
        <v>P.L. 90-542</v>
      </c>
      <c r="C15" s="92">
        <f t="shared" ref="C15:C78" si="8">IF(ISBLANK(X15),"",(X15))</f>
        <v>25113</v>
      </c>
      <c r="D15" s="31" t="str">
        <f t="shared" ref="D15:D78" si="9">IF(ISBLANK(Y15),"",(Y15))</f>
        <v>Bruneau</v>
      </c>
      <c r="E15" s="31" t="str">
        <f t="shared" ref="E15:E78" si="10">IF(ISBLANK(Z15),"",(Z15))</f>
        <v>ID</v>
      </c>
      <c r="F15" s="31" t="str">
        <f t="shared" ref="F15:F78" si="11">IF(ISBLANK(AA15),"",(AA15))</f>
        <v>BOR</v>
      </c>
      <c r="G15" s="92">
        <f t="shared" ref="G15:G78" si="12">IF(ISBLANK(AB15),"",(AB15))</f>
        <v>28765</v>
      </c>
      <c r="H15" s="31" t="str">
        <f t="shared" ref="H15:H78" si="13">IF(ISBLANK(AC15),"",(AC15))</f>
        <v>Report transmitted to Congress</v>
      </c>
      <c r="I15" s="32">
        <f t="shared" ref="I15:I78" si="14">IF(ISBLANK(AD15),"",(AD15))</f>
        <v>28268</v>
      </c>
      <c r="J15" s="31" t="str">
        <f t="shared" ref="J15:J78" si="15">IF(ISBLANK(AE15),"",(AE15))</f>
        <v>Congressional designation recommended</v>
      </c>
      <c r="K15" s="33">
        <f t="shared" ref="K15:K78" si="16">IF(ISBLANK(AF15),"",(AF15))</f>
        <v>121</v>
      </c>
      <c r="L15" s="33">
        <f t="shared" ref="L15:L78" si="17">IF(ISBLANK(AG15),"",(AG15))</f>
        <v>39.299999999999997</v>
      </c>
      <c r="M15" s="33">
        <f t="shared" ref="M15:M78" si="18">IF(ISBLANK(AH15),"",(AH15))</f>
        <v>32.479338842975203</v>
      </c>
      <c r="N15" s="31" t="str">
        <f t="shared" ref="N15:N78" si="19">IF(ISBLANK(AI15),"",(AI15))</f>
        <v>P.L. 111-11</v>
      </c>
      <c r="O15" s="92">
        <f t="shared" ref="O15:O78" si="20">IF(ISBLANK(AJ15),"",(AJ15))</f>
        <v>39902</v>
      </c>
      <c r="P15" s="31">
        <f t="shared" ref="P15:P78" si="21">IF(ISBLANK(AK15),"",(AK15))</f>
        <v>1</v>
      </c>
      <c r="Q15" s="86" t="str">
        <f t="shared" ref="Q15:Q78" si="22">IF(ISBLANK(AL15),"",(AL15))</f>
        <v>See endnote 6</v>
      </c>
      <c r="V15" s="5">
        <v>179</v>
      </c>
      <c r="W15" s="28" t="s">
        <v>165</v>
      </c>
      <c r="X15" s="88">
        <v>25113</v>
      </c>
      <c r="Y15" s="28" t="s">
        <v>169</v>
      </c>
      <c r="Z15" s="28" t="s">
        <v>43</v>
      </c>
      <c r="AA15" s="28" t="s">
        <v>170</v>
      </c>
      <c r="AB15" s="28">
        <v>28765</v>
      </c>
      <c r="AC15" s="28" t="s">
        <v>171</v>
      </c>
      <c r="AD15" s="28">
        <v>28268</v>
      </c>
      <c r="AE15" s="28" t="s">
        <v>187</v>
      </c>
      <c r="AF15" s="28">
        <v>121</v>
      </c>
      <c r="AG15" s="28">
        <v>39.299999999999997</v>
      </c>
      <c r="AH15" s="28">
        <v>32.479338842975203</v>
      </c>
      <c r="AI15" s="28" t="s">
        <v>299</v>
      </c>
      <c r="AJ15" s="88">
        <v>39902</v>
      </c>
      <c r="AK15" s="28">
        <v>1</v>
      </c>
      <c r="AL15" s="28" t="s">
        <v>778</v>
      </c>
    </row>
    <row r="16" spans="2:38" x14ac:dyDescent="0.25">
      <c r="B16" s="59" t="str">
        <f t="shared" si="7"/>
        <v>P.L. 90-542</v>
      </c>
      <c r="C16" s="92">
        <f t="shared" si="8"/>
        <v>25113</v>
      </c>
      <c r="D16" s="31" t="str">
        <f t="shared" si="9"/>
        <v xml:space="preserve">Buffalo </v>
      </c>
      <c r="E16" s="31" t="str">
        <f t="shared" si="10"/>
        <v>TN</v>
      </c>
      <c r="F16" s="31" t="str">
        <f t="shared" si="11"/>
        <v>NPS</v>
      </c>
      <c r="G16" s="92">
        <f t="shared" si="12"/>
        <v>28765</v>
      </c>
      <c r="H16" s="31" t="str">
        <f t="shared" si="13"/>
        <v>Report transmitted to Congress</v>
      </c>
      <c r="I16" s="32">
        <f t="shared" si="14"/>
        <v>29130</v>
      </c>
      <c r="J16" s="31" t="str">
        <f t="shared" si="15"/>
        <v>Preservation as state administered 2(a)(ii) river recommended</v>
      </c>
      <c r="K16" s="33">
        <f t="shared" si="16"/>
        <v>117</v>
      </c>
      <c r="L16" s="33" t="str">
        <f t="shared" si="17"/>
        <v/>
      </c>
      <c r="M16" s="33" t="str">
        <f t="shared" si="18"/>
        <v/>
      </c>
      <c r="N16" s="31" t="str">
        <f t="shared" si="19"/>
        <v/>
      </c>
      <c r="O16" s="92" t="str">
        <f t="shared" si="20"/>
        <v/>
      </c>
      <c r="P16" s="31">
        <f t="shared" si="21"/>
        <v>2</v>
      </c>
      <c r="Q16" s="86" t="str">
        <f t="shared" si="22"/>
        <v/>
      </c>
      <c r="V16" s="5">
        <v>455</v>
      </c>
      <c r="W16" s="28" t="s">
        <v>165</v>
      </c>
      <c r="X16" s="88">
        <v>25113</v>
      </c>
      <c r="Y16" s="28" t="s">
        <v>636</v>
      </c>
      <c r="Z16" s="28" t="s">
        <v>69</v>
      </c>
      <c r="AA16" s="28" t="s">
        <v>2</v>
      </c>
      <c r="AB16" s="28">
        <v>28765</v>
      </c>
      <c r="AC16" s="28" t="s">
        <v>171</v>
      </c>
      <c r="AD16" s="28">
        <v>29130</v>
      </c>
      <c r="AE16" s="28" t="s">
        <v>683</v>
      </c>
      <c r="AF16" s="28">
        <v>117</v>
      </c>
      <c r="AG16" s="28"/>
      <c r="AH16" s="28"/>
      <c r="AI16" s="28"/>
      <c r="AJ16" s="88"/>
      <c r="AK16" s="28">
        <v>2</v>
      </c>
      <c r="AL16" s="28"/>
    </row>
    <row r="17" spans="2:38" x14ac:dyDescent="0.25">
      <c r="B17" s="59" t="str">
        <f t="shared" si="7"/>
        <v>P.L. 90-542</v>
      </c>
      <c r="C17" s="92">
        <f t="shared" si="8"/>
        <v>25113</v>
      </c>
      <c r="D17" s="31" t="str">
        <f t="shared" si="9"/>
        <v>Chattooga</v>
      </c>
      <c r="E17" s="31" t="str">
        <f t="shared" si="10"/>
        <v>GA/NC/SC</v>
      </c>
      <c r="F17" s="31" t="str">
        <f t="shared" si="11"/>
        <v>USFS</v>
      </c>
      <c r="G17" s="92">
        <f t="shared" si="12"/>
        <v>28765</v>
      </c>
      <c r="H17" s="31" t="str">
        <f t="shared" si="13"/>
        <v/>
      </c>
      <c r="I17" s="32" t="str">
        <f t="shared" si="14"/>
        <v/>
      </c>
      <c r="J17" s="31" t="str">
        <f t="shared" si="15"/>
        <v/>
      </c>
      <c r="K17" s="33">
        <f t="shared" si="16"/>
        <v>56.9</v>
      </c>
      <c r="L17" s="33">
        <f t="shared" si="17"/>
        <v>56.9</v>
      </c>
      <c r="M17" s="33">
        <f t="shared" si="18"/>
        <v>100</v>
      </c>
      <c r="N17" s="31" t="str">
        <f t="shared" si="19"/>
        <v>P.L. 93-279</v>
      </c>
      <c r="O17" s="92">
        <f t="shared" si="20"/>
        <v>27159</v>
      </c>
      <c r="P17" s="31">
        <f t="shared" si="21"/>
        <v>1</v>
      </c>
      <c r="Q17" s="86" t="str">
        <f t="shared" si="22"/>
        <v/>
      </c>
      <c r="V17" s="5">
        <v>174</v>
      </c>
      <c r="W17" s="28" t="s">
        <v>165</v>
      </c>
      <c r="X17" s="88">
        <v>25113</v>
      </c>
      <c r="Y17" s="28" t="s">
        <v>173</v>
      </c>
      <c r="Z17" s="28" t="s">
        <v>42</v>
      </c>
      <c r="AA17" s="28" t="s">
        <v>3</v>
      </c>
      <c r="AB17" s="28">
        <v>28765</v>
      </c>
      <c r="AC17" s="28"/>
      <c r="AD17" s="28"/>
      <c r="AE17" s="28"/>
      <c r="AF17" s="28">
        <v>56.9</v>
      </c>
      <c r="AG17" s="28">
        <v>56.9</v>
      </c>
      <c r="AH17" s="28">
        <v>100</v>
      </c>
      <c r="AI17" s="28" t="s">
        <v>174</v>
      </c>
      <c r="AJ17" s="88">
        <v>27159</v>
      </c>
      <c r="AK17" s="28">
        <v>1</v>
      </c>
      <c r="AL17" s="28"/>
    </row>
    <row r="18" spans="2:38" ht="45" x14ac:dyDescent="0.25">
      <c r="B18" s="59" t="str">
        <f t="shared" si="7"/>
        <v>P.L. 90-542</v>
      </c>
      <c r="C18" s="92">
        <f t="shared" si="8"/>
        <v>25113</v>
      </c>
      <c r="D18" s="31" t="str">
        <f t="shared" si="9"/>
        <v>Clarion</v>
      </c>
      <c r="E18" s="31" t="str">
        <f t="shared" si="10"/>
        <v>PA</v>
      </c>
      <c r="F18" s="31" t="str">
        <f t="shared" si="11"/>
        <v>BOR</v>
      </c>
      <c r="G18" s="92">
        <f t="shared" si="12"/>
        <v>28765</v>
      </c>
      <c r="H18" s="31" t="str">
        <f t="shared" si="13"/>
        <v>Letter report to Congress</v>
      </c>
      <c r="I18" s="32">
        <f t="shared" si="14"/>
        <v>27082</v>
      </c>
      <c r="J18" s="31" t="str">
        <f t="shared" si="15"/>
        <v>River not qualified</v>
      </c>
      <c r="K18" s="33">
        <f t="shared" si="16"/>
        <v>90</v>
      </c>
      <c r="L18" s="33" t="str">
        <f t="shared" si="17"/>
        <v/>
      </c>
      <c r="M18" s="33" t="str">
        <f t="shared" si="18"/>
        <v/>
      </c>
      <c r="N18" s="31" t="str">
        <f t="shared" si="19"/>
        <v/>
      </c>
      <c r="O18" s="92" t="str">
        <f t="shared" si="20"/>
        <v/>
      </c>
      <c r="P18" s="31">
        <f t="shared" si="21"/>
        <v>2</v>
      </c>
      <c r="Q18" s="86" t="str">
        <f t="shared" si="22"/>
        <v>See endnote 6. The same segment was subsequently redesignated for study 20-Apr-1992 by P.L. 102-271 (Ridgway to Allegheny River)</v>
      </c>
      <c r="V18" s="5">
        <v>444</v>
      </c>
      <c r="W18" s="28" t="s">
        <v>165</v>
      </c>
      <c r="X18" s="88">
        <v>25113</v>
      </c>
      <c r="Y18" s="28" t="s">
        <v>175</v>
      </c>
      <c r="Z18" s="28" t="s">
        <v>67</v>
      </c>
      <c r="AA18" s="28" t="s">
        <v>170</v>
      </c>
      <c r="AB18" s="28">
        <v>28765</v>
      </c>
      <c r="AC18" s="28" t="s">
        <v>167</v>
      </c>
      <c r="AD18" s="28">
        <v>27082</v>
      </c>
      <c r="AE18" s="28" t="s">
        <v>168</v>
      </c>
      <c r="AF18" s="28">
        <v>90</v>
      </c>
      <c r="AG18" s="28"/>
      <c r="AH18" s="28"/>
      <c r="AI18" s="28"/>
      <c r="AJ18" s="88"/>
      <c r="AK18" s="28">
        <v>2</v>
      </c>
      <c r="AL18" s="28" t="s">
        <v>782</v>
      </c>
    </row>
    <row r="19" spans="2:38" x14ac:dyDescent="0.25">
      <c r="B19" s="59" t="str">
        <f t="shared" si="7"/>
        <v>P.L. 90-542</v>
      </c>
      <c r="C19" s="92">
        <f t="shared" si="8"/>
        <v>25113</v>
      </c>
      <c r="D19" s="31" t="str">
        <f t="shared" si="9"/>
        <v>Delaware (Upper)</v>
      </c>
      <c r="E19" s="31" t="str">
        <f t="shared" si="10"/>
        <v>NY/PA</v>
      </c>
      <c r="F19" s="31" t="str">
        <f t="shared" si="11"/>
        <v>BOR</v>
      </c>
      <c r="G19" s="92">
        <f t="shared" si="12"/>
        <v>28765</v>
      </c>
      <c r="H19" s="31" t="str">
        <f t="shared" si="13"/>
        <v/>
      </c>
      <c r="I19" s="32" t="str">
        <f t="shared" si="14"/>
        <v/>
      </c>
      <c r="J19" s="31" t="str">
        <f t="shared" si="15"/>
        <v/>
      </c>
      <c r="K19" s="33">
        <f t="shared" si="16"/>
        <v>75.400000000000006</v>
      </c>
      <c r="L19" s="33">
        <f t="shared" si="17"/>
        <v>75.400000000000006</v>
      </c>
      <c r="M19" s="33">
        <f t="shared" si="18"/>
        <v>100</v>
      </c>
      <c r="N19" s="31" t="str">
        <f t="shared" si="19"/>
        <v>P.L. 95-625</v>
      </c>
      <c r="O19" s="92">
        <f t="shared" si="20"/>
        <v>28804</v>
      </c>
      <c r="P19" s="31">
        <f t="shared" si="21"/>
        <v>1</v>
      </c>
      <c r="Q19" s="86" t="str">
        <f t="shared" si="22"/>
        <v>See endnote 6</v>
      </c>
      <c r="V19" s="5">
        <v>311</v>
      </c>
      <c r="W19" s="28" t="s">
        <v>165</v>
      </c>
      <c r="X19" s="88">
        <v>25113</v>
      </c>
      <c r="Y19" s="28" t="s">
        <v>338</v>
      </c>
      <c r="Z19" s="28" t="s">
        <v>487</v>
      </c>
      <c r="AA19" s="28" t="s">
        <v>170</v>
      </c>
      <c r="AB19" s="28">
        <v>28765</v>
      </c>
      <c r="AC19" s="28"/>
      <c r="AD19" s="28"/>
      <c r="AE19" s="28"/>
      <c r="AF19" s="28">
        <v>75.400000000000006</v>
      </c>
      <c r="AG19" s="28">
        <v>75.400000000000006</v>
      </c>
      <c r="AH19" s="28">
        <v>100</v>
      </c>
      <c r="AI19" s="28" t="s">
        <v>176</v>
      </c>
      <c r="AJ19" s="88">
        <v>28804</v>
      </c>
      <c r="AK19" s="28">
        <v>1</v>
      </c>
      <c r="AL19" s="28" t="s">
        <v>778</v>
      </c>
    </row>
    <row r="20" spans="2:38" x14ac:dyDescent="0.25">
      <c r="B20" s="59" t="str">
        <f t="shared" si="7"/>
        <v>P.L. 90-542</v>
      </c>
      <c r="C20" s="92">
        <f t="shared" si="8"/>
        <v>25113</v>
      </c>
      <c r="D20" s="31" t="str">
        <f t="shared" si="9"/>
        <v>Flathead</v>
      </c>
      <c r="E20" s="31" t="str">
        <f t="shared" si="10"/>
        <v>MT</v>
      </c>
      <c r="F20" s="31" t="str">
        <f t="shared" si="11"/>
        <v>USFS</v>
      </c>
      <c r="G20" s="92">
        <f t="shared" si="12"/>
        <v>28765</v>
      </c>
      <c r="H20" s="31" t="str">
        <f t="shared" si="13"/>
        <v/>
      </c>
      <c r="I20" s="32" t="str">
        <f t="shared" si="14"/>
        <v/>
      </c>
      <c r="J20" s="31" t="str">
        <f t="shared" si="15"/>
        <v/>
      </c>
      <c r="K20" s="33">
        <f t="shared" si="16"/>
        <v>219</v>
      </c>
      <c r="L20" s="33">
        <f t="shared" si="17"/>
        <v>219</v>
      </c>
      <c r="M20" s="33">
        <f t="shared" si="18"/>
        <v>100</v>
      </c>
      <c r="N20" s="31" t="str">
        <f t="shared" si="19"/>
        <v>P.L. 94-486</v>
      </c>
      <c r="O20" s="92">
        <f t="shared" si="20"/>
        <v>28045</v>
      </c>
      <c r="P20" s="31">
        <f t="shared" si="21"/>
        <v>1</v>
      </c>
      <c r="Q20" s="86" t="str">
        <f t="shared" si="22"/>
        <v/>
      </c>
      <c r="V20" s="5">
        <v>279</v>
      </c>
      <c r="W20" s="28" t="s">
        <v>165</v>
      </c>
      <c r="X20" s="88">
        <v>25113</v>
      </c>
      <c r="Y20" s="28" t="s">
        <v>177</v>
      </c>
      <c r="Z20" s="28" t="s">
        <v>54</v>
      </c>
      <c r="AA20" s="28" t="s">
        <v>3</v>
      </c>
      <c r="AB20" s="28">
        <v>28765</v>
      </c>
      <c r="AC20" s="28"/>
      <c r="AD20" s="28"/>
      <c r="AE20" s="28"/>
      <c r="AF20" s="28">
        <v>219</v>
      </c>
      <c r="AG20" s="28">
        <v>219</v>
      </c>
      <c r="AH20" s="28">
        <v>100</v>
      </c>
      <c r="AI20" s="28" t="s">
        <v>178</v>
      </c>
      <c r="AJ20" s="88">
        <v>28045</v>
      </c>
      <c r="AK20" s="28">
        <v>1</v>
      </c>
      <c r="AL20" s="28"/>
    </row>
    <row r="21" spans="2:38" x14ac:dyDescent="0.25">
      <c r="B21" s="59" t="str">
        <f t="shared" si="7"/>
        <v>P.L. 90-542</v>
      </c>
      <c r="C21" s="92">
        <f t="shared" si="8"/>
        <v>25113</v>
      </c>
      <c r="D21" s="31" t="str">
        <f t="shared" si="9"/>
        <v xml:space="preserve">Gasconade </v>
      </c>
      <c r="E21" s="31" t="str">
        <f t="shared" si="10"/>
        <v>MO</v>
      </c>
      <c r="F21" s="31" t="str">
        <f t="shared" si="11"/>
        <v>BOR</v>
      </c>
      <c r="G21" s="92">
        <f t="shared" si="12"/>
        <v>28765</v>
      </c>
      <c r="H21" s="31" t="str">
        <f t="shared" si="13"/>
        <v>Report transmitted to Congress</v>
      </c>
      <c r="I21" s="32">
        <f t="shared" si="14"/>
        <v>28268</v>
      </c>
      <c r="J21" s="31" t="str">
        <f t="shared" si="15"/>
        <v>Congressional designation recommended</v>
      </c>
      <c r="K21" s="33">
        <f t="shared" si="16"/>
        <v>265</v>
      </c>
      <c r="L21" s="33" t="str">
        <f t="shared" si="17"/>
        <v/>
      </c>
      <c r="M21" s="33" t="str">
        <f t="shared" si="18"/>
        <v/>
      </c>
      <c r="N21" s="31" t="str">
        <f t="shared" si="19"/>
        <v/>
      </c>
      <c r="O21" s="92" t="str">
        <f t="shared" si="20"/>
        <v/>
      </c>
      <c r="P21" s="31">
        <f t="shared" si="21"/>
        <v>2</v>
      </c>
      <c r="Q21" s="86" t="str">
        <f t="shared" si="22"/>
        <v>See endnote 6</v>
      </c>
      <c r="V21" s="5">
        <v>276</v>
      </c>
      <c r="W21" s="28" t="s">
        <v>165</v>
      </c>
      <c r="X21" s="88">
        <v>25113</v>
      </c>
      <c r="Y21" s="28" t="s">
        <v>635</v>
      </c>
      <c r="Z21" s="28" t="s">
        <v>53</v>
      </c>
      <c r="AA21" s="28" t="s">
        <v>170</v>
      </c>
      <c r="AB21" s="28">
        <v>28765</v>
      </c>
      <c r="AC21" s="28" t="s">
        <v>171</v>
      </c>
      <c r="AD21" s="28">
        <v>28268</v>
      </c>
      <c r="AE21" s="28" t="s">
        <v>187</v>
      </c>
      <c r="AF21" s="28">
        <v>265</v>
      </c>
      <c r="AG21" s="28"/>
      <c r="AH21" s="28"/>
      <c r="AI21" s="28"/>
      <c r="AJ21" s="88"/>
      <c r="AK21" s="28">
        <v>2</v>
      </c>
      <c r="AL21" s="28" t="s">
        <v>778</v>
      </c>
    </row>
    <row r="22" spans="2:38" x14ac:dyDescent="0.25">
      <c r="B22" s="59" t="str">
        <f t="shared" si="7"/>
        <v>P.L. 90-542</v>
      </c>
      <c r="C22" s="92">
        <f t="shared" si="8"/>
        <v>25113</v>
      </c>
      <c r="D22" s="31" t="str">
        <f t="shared" si="9"/>
        <v>Illinois</v>
      </c>
      <c r="E22" s="31" t="str">
        <f t="shared" si="10"/>
        <v>OR</v>
      </c>
      <c r="F22" s="31" t="str">
        <f t="shared" si="11"/>
        <v>USFS</v>
      </c>
      <c r="G22" s="92">
        <f t="shared" si="12"/>
        <v>28765</v>
      </c>
      <c r="H22" s="31" t="str">
        <f t="shared" si="13"/>
        <v/>
      </c>
      <c r="I22" s="32" t="str">
        <f t="shared" si="14"/>
        <v/>
      </c>
      <c r="J22" s="31" t="str">
        <f t="shared" si="15"/>
        <v/>
      </c>
      <c r="K22" s="33">
        <f t="shared" si="16"/>
        <v>88</v>
      </c>
      <c r="L22" s="33">
        <f t="shared" si="17"/>
        <v>50.4</v>
      </c>
      <c r="M22" s="33">
        <f t="shared" si="18"/>
        <v>57.272727272727273</v>
      </c>
      <c r="N22" s="31" t="str">
        <f t="shared" si="19"/>
        <v>P.L. 98-494</v>
      </c>
      <c r="O22" s="92">
        <f t="shared" si="20"/>
        <v>30974</v>
      </c>
      <c r="P22" s="31">
        <f t="shared" si="21"/>
        <v>1</v>
      </c>
      <c r="Q22" s="86" t="str">
        <f t="shared" si="22"/>
        <v/>
      </c>
      <c r="V22" s="5">
        <v>389</v>
      </c>
      <c r="W22" s="28" t="s">
        <v>165</v>
      </c>
      <c r="X22" s="88">
        <v>25113</v>
      </c>
      <c r="Y22" s="28" t="s">
        <v>109</v>
      </c>
      <c r="Z22" s="28" t="s">
        <v>65</v>
      </c>
      <c r="AA22" s="28" t="s">
        <v>3</v>
      </c>
      <c r="AB22" s="28">
        <v>28765</v>
      </c>
      <c r="AC22" s="28"/>
      <c r="AD22" s="28"/>
      <c r="AE22" s="28"/>
      <c r="AF22" s="28">
        <v>88</v>
      </c>
      <c r="AG22" s="28">
        <v>50.4</v>
      </c>
      <c r="AH22" s="28">
        <v>57.272727272727273</v>
      </c>
      <c r="AI22" s="28" t="s">
        <v>179</v>
      </c>
      <c r="AJ22" s="88">
        <v>30974</v>
      </c>
      <c r="AK22" s="28">
        <v>1</v>
      </c>
      <c r="AL22" s="28"/>
    </row>
    <row r="23" spans="2:38" x14ac:dyDescent="0.25">
      <c r="B23" s="59" t="str">
        <f t="shared" si="7"/>
        <v>P.L. 90-542</v>
      </c>
      <c r="C23" s="92">
        <f t="shared" si="8"/>
        <v>25113</v>
      </c>
      <c r="D23" s="31" t="str">
        <f t="shared" si="9"/>
        <v>Little Beaver Creek</v>
      </c>
      <c r="E23" s="31" t="str">
        <f t="shared" si="10"/>
        <v>OH</v>
      </c>
      <c r="F23" s="31" t="str">
        <f t="shared" si="11"/>
        <v>BOR</v>
      </c>
      <c r="G23" s="92">
        <f t="shared" si="12"/>
        <v>28765</v>
      </c>
      <c r="H23" s="31" t="str">
        <f t="shared" si="13"/>
        <v>Report transmitted to Congress</v>
      </c>
      <c r="I23" s="32">
        <f t="shared" si="14"/>
        <v>27800</v>
      </c>
      <c r="J23" s="31" t="str">
        <f t="shared" si="15"/>
        <v/>
      </c>
      <c r="K23" s="33">
        <f t="shared" si="16"/>
        <v>33</v>
      </c>
      <c r="L23" s="33">
        <f t="shared" si="17"/>
        <v>33</v>
      </c>
      <c r="M23" s="33">
        <f t="shared" si="18"/>
        <v>100</v>
      </c>
      <c r="N23" s="31" t="str">
        <f t="shared" si="19"/>
        <v>FR Vol. 41, No. 40</v>
      </c>
      <c r="O23" s="92">
        <f t="shared" si="20"/>
        <v>27690</v>
      </c>
      <c r="P23" s="31">
        <f t="shared" si="21"/>
        <v>1</v>
      </c>
      <c r="Q23" s="86" t="str">
        <f t="shared" si="22"/>
        <v>See endnote 6</v>
      </c>
      <c r="V23" s="5">
        <v>346</v>
      </c>
      <c r="W23" s="28" t="s">
        <v>165</v>
      </c>
      <c r="X23" s="88">
        <v>25113</v>
      </c>
      <c r="Y23" s="28" t="s">
        <v>592</v>
      </c>
      <c r="Z23" s="28" t="s">
        <v>63</v>
      </c>
      <c r="AA23" s="28" t="s">
        <v>170</v>
      </c>
      <c r="AB23" s="28">
        <v>28765</v>
      </c>
      <c r="AC23" s="28" t="s">
        <v>171</v>
      </c>
      <c r="AD23" s="28">
        <v>27800</v>
      </c>
      <c r="AE23" s="28"/>
      <c r="AF23" s="28">
        <v>33</v>
      </c>
      <c r="AG23" s="28">
        <v>33</v>
      </c>
      <c r="AH23" s="28">
        <v>100</v>
      </c>
      <c r="AI23" s="28" t="s">
        <v>1008</v>
      </c>
      <c r="AJ23" s="88">
        <v>27690</v>
      </c>
      <c r="AK23" s="28">
        <v>1</v>
      </c>
      <c r="AL23" s="28" t="s">
        <v>778</v>
      </c>
    </row>
    <row r="24" spans="2:38" x14ac:dyDescent="0.25">
      <c r="B24" s="59" t="str">
        <f t="shared" si="7"/>
        <v>P.L. 90-542</v>
      </c>
      <c r="C24" s="92">
        <f t="shared" si="8"/>
        <v>25113</v>
      </c>
      <c r="D24" s="31" t="str">
        <f t="shared" si="9"/>
        <v>Little Miami</v>
      </c>
      <c r="E24" s="31" t="str">
        <f t="shared" si="10"/>
        <v>OH</v>
      </c>
      <c r="F24" s="31" t="str">
        <f t="shared" si="11"/>
        <v>BOR</v>
      </c>
      <c r="G24" s="92">
        <f t="shared" si="12"/>
        <v>28765</v>
      </c>
      <c r="H24" s="31" t="str">
        <f t="shared" si="13"/>
        <v>Report transmitted to Congress</v>
      </c>
      <c r="I24" s="32">
        <f t="shared" si="14"/>
        <v>26973</v>
      </c>
      <c r="J24" s="31" t="str">
        <f t="shared" si="15"/>
        <v/>
      </c>
      <c r="K24" s="33">
        <f t="shared" si="16"/>
        <v>94</v>
      </c>
      <c r="L24" s="33">
        <f t="shared" si="17"/>
        <v>66</v>
      </c>
      <c r="M24" s="33">
        <f t="shared" si="18"/>
        <v>70.212765957446805</v>
      </c>
      <c r="N24" s="31" t="str">
        <f t="shared" si="19"/>
        <v>FR Vol. 39, No. 22</v>
      </c>
      <c r="O24" s="92">
        <f t="shared" si="20"/>
        <v>26896</v>
      </c>
      <c r="P24" s="31">
        <f t="shared" si="21"/>
        <v>1</v>
      </c>
      <c r="Q24" s="86" t="str">
        <f t="shared" si="22"/>
        <v>See endnote 6</v>
      </c>
      <c r="V24" s="5">
        <v>347</v>
      </c>
      <c r="W24" s="28" t="s">
        <v>165</v>
      </c>
      <c r="X24" s="88">
        <v>25113</v>
      </c>
      <c r="Y24" s="28" t="s">
        <v>180</v>
      </c>
      <c r="Z24" s="28" t="s">
        <v>63</v>
      </c>
      <c r="AA24" s="28" t="s">
        <v>170</v>
      </c>
      <c r="AB24" s="28">
        <v>28765</v>
      </c>
      <c r="AC24" s="28" t="s">
        <v>171</v>
      </c>
      <c r="AD24" s="28">
        <v>26973</v>
      </c>
      <c r="AE24" s="28"/>
      <c r="AF24" s="28">
        <v>94</v>
      </c>
      <c r="AG24" s="28">
        <v>66</v>
      </c>
      <c r="AH24" s="28">
        <v>70.212765957446805</v>
      </c>
      <c r="AI24" s="28" t="s">
        <v>1009</v>
      </c>
      <c r="AJ24" s="88">
        <v>26896</v>
      </c>
      <c r="AK24" s="28">
        <v>1</v>
      </c>
      <c r="AL24" s="28" t="s">
        <v>778</v>
      </c>
    </row>
    <row r="25" spans="2:38" x14ac:dyDescent="0.25">
      <c r="B25" s="59" t="str">
        <f t="shared" si="7"/>
        <v>P.L. 90-542</v>
      </c>
      <c r="C25" s="92">
        <f t="shared" si="8"/>
        <v>25113</v>
      </c>
      <c r="D25" s="31" t="str">
        <f t="shared" si="9"/>
        <v xml:space="preserve">Maumee </v>
      </c>
      <c r="E25" s="31" t="str">
        <f t="shared" si="10"/>
        <v>IN/OH</v>
      </c>
      <c r="F25" s="31" t="str">
        <f t="shared" si="11"/>
        <v>BOR</v>
      </c>
      <c r="G25" s="92">
        <f t="shared" si="12"/>
        <v>28765</v>
      </c>
      <c r="H25" s="31" t="str">
        <f t="shared" si="13"/>
        <v>Report transmitted to Congress</v>
      </c>
      <c r="I25" s="32">
        <f t="shared" si="14"/>
        <v>27285</v>
      </c>
      <c r="J25" s="31" t="str">
        <f t="shared" si="15"/>
        <v>River not qualified</v>
      </c>
      <c r="K25" s="33">
        <f t="shared" si="16"/>
        <v>236</v>
      </c>
      <c r="L25" s="33" t="str">
        <f t="shared" si="17"/>
        <v/>
      </c>
      <c r="M25" s="33" t="str">
        <f t="shared" si="18"/>
        <v/>
      </c>
      <c r="N25" s="31" t="str">
        <f t="shared" si="19"/>
        <v/>
      </c>
      <c r="O25" s="92" t="str">
        <f t="shared" si="20"/>
        <v/>
      </c>
      <c r="P25" s="31">
        <f t="shared" si="21"/>
        <v>2</v>
      </c>
      <c r="Q25" s="86" t="str">
        <f t="shared" si="22"/>
        <v>See endnote 6</v>
      </c>
      <c r="V25" s="5">
        <v>211</v>
      </c>
      <c r="W25" s="28" t="s">
        <v>165</v>
      </c>
      <c r="X25" s="88">
        <v>25113</v>
      </c>
      <c r="Y25" s="28" t="s">
        <v>633</v>
      </c>
      <c r="Z25" s="28" t="s">
        <v>671</v>
      </c>
      <c r="AA25" s="28" t="s">
        <v>170</v>
      </c>
      <c r="AB25" s="28">
        <v>28765</v>
      </c>
      <c r="AC25" s="28" t="s">
        <v>171</v>
      </c>
      <c r="AD25" s="28">
        <v>27285</v>
      </c>
      <c r="AE25" s="28" t="s">
        <v>168</v>
      </c>
      <c r="AF25" s="28">
        <v>236</v>
      </c>
      <c r="AG25" s="28"/>
      <c r="AH25" s="28"/>
      <c r="AI25" s="28"/>
      <c r="AJ25" s="88"/>
      <c r="AK25" s="28">
        <v>2</v>
      </c>
      <c r="AL25" s="28" t="s">
        <v>778</v>
      </c>
    </row>
    <row r="26" spans="2:38" x14ac:dyDescent="0.25">
      <c r="B26" s="59" t="str">
        <f t="shared" si="7"/>
        <v>P.L. 90-542</v>
      </c>
      <c r="C26" s="92">
        <f t="shared" si="8"/>
        <v>25113</v>
      </c>
      <c r="D26" s="31" t="str">
        <f t="shared" si="9"/>
        <v>Missouri</v>
      </c>
      <c r="E26" s="31" t="str">
        <f t="shared" si="10"/>
        <v>MT</v>
      </c>
      <c r="F26" s="31" t="str">
        <f t="shared" si="11"/>
        <v>BOR</v>
      </c>
      <c r="G26" s="92">
        <f t="shared" si="12"/>
        <v>28765</v>
      </c>
      <c r="H26" s="31" t="str">
        <f t="shared" si="13"/>
        <v/>
      </c>
      <c r="I26" s="32" t="str">
        <f t="shared" si="14"/>
        <v/>
      </c>
      <c r="J26" s="31" t="str">
        <f t="shared" si="15"/>
        <v/>
      </c>
      <c r="K26" s="33">
        <f t="shared" si="16"/>
        <v>180</v>
      </c>
      <c r="L26" s="33">
        <f t="shared" si="17"/>
        <v>149</v>
      </c>
      <c r="M26" s="33">
        <f t="shared" si="18"/>
        <v>82.777777777777771</v>
      </c>
      <c r="N26" s="31" t="str">
        <f t="shared" si="19"/>
        <v>P.L. 94-486</v>
      </c>
      <c r="O26" s="92">
        <f t="shared" si="20"/>
        <v>28045</v>
      </c>
      <c r="P26" s="31">
        <f t="shared" si="21"/>
        <v>1</v>
      </c>
      <c r="Q26" s="86" t="str">
        <f t="shared" si="22"/>
        <v>See endnote 6</v>
      </c>
      <c r="V26" s="5">
        <v>284</v>
      </c>
      <c r="W26" s="28" t="s">
        <v>165</v>
      </c>
      <c r="X26" s="88">
        <v>25113</v>
      </c>
      <c r="Y26" s="28" t="s">
        <v>120</v>
      </c>
      <c r="Z26" s="28" t="s">
        <v>54</v>
      </c>
      <c r="AA26" s="28" t="s">
        <v>170</v>
      </c>
      <c r="AB26" s="28">
        <v>28765</v>
      </c>
      <c r="AC26" s="28"/>
      <c r="AD26" s="28"/>
      <c r="AE26" s="28"/>
      <c r="AF26" s="28">
        <v>180</v>
      </c>
      <c r="AG26" s="28">
        <v>149</v>
      </c>
      <c r="AH26" s="28">
        <v>82.777777777777771</v>
      </c>
      <c r="AI26" s="28" t="s">
        <v>178</v>
      </c>
      <c r="AJ26" s="88">
        <v>28045</v>
      </c>
      <c r="AK26" s="28">
        <v>1</v>
      </c>
      <c r="AL26" s="28" t="s">
        <v>778</v>
      </c>
    </row>
    <row r="27" spans="2:38" x14ac:dyDescent="0.25">
      <c r="B27" s="59" t="str">
        <f t="shared" si="7"/>
        <v>P.L. 90-542</v>
      </c>
      <c r="C27" s="92">
        <f t="shared" si="8"/>
        <v>25113</v>
      </c>
      <c r="D27" s="31" t="str">
        <f t="shared" si="9"/>
        <v xml:space="preserve">Moyie </v>
      </c>
      <c r="E27" s="31" t="str">
        <f t="shared" si="10"/>
        <v>ID</v>
      </c>
      <c r="F27" s="31" t="str">
        <f t="shared" si="11"/>
        <v>USFS</v>
      </c>
      <c r="G27" s="92">
        <f t="shared" si="12"/>
        <v>28765</v>
      </c>
      <c r="H27" s="31" t="str">
        <f t="shared" si="13"/>
        <v>Report transmitted to Congress</v>
      </c>
      <c r="I27" s="32">
        <f t="shared" si="14"/>
        <v>30207</v>
      </c>
      <c r="J27" s="31" t="str">
        <f t="shared" si="15"/>
        <v>Designation not recommended</v>
      </c>
      <c r="K27" s="33">
        <f t="shared" si="16"/>
        <v>26.1</v>
      </c>
      <c r="L27" s="33" t="str">
        <f t="shared" si="17"/>
        <v/>
      </c>
      <c r="M27" s="33" t="str">
        <f t="shared" si="18"/>
        <v/>
      </c>
      <c r="N27" s="31" t="str">
        <f t="shared" si="19"/>
        <v/>
      </c>
      <c r="O27" s="92" t="str">
        <f t="shared" si="20"/>
        <v/>
      </c>
      <c r="P27" s="31">
        <f t="shared" si="21"/>
        <v>2</v>
      </c>
      <c r="Q27" s="86" t="str">
        <f t="shared" si="22"/>
        <v/>
      </c>
      <c r="V27" s="5">
        <v>188</v>
      </c>
      <c r="W27" s="28" t="s">
        <v>165</v>
      </c>
      <c r="X27" s="88">
        <v>25113</v>
      </c>
      <c r="Y27" s="28" t="s">
        <v>631</v>
      </c>
      <c r="Z27" s="28" t="s">
        <v>43</v>
      </c>
      <c r="AA27" s="28" t="s">
        <v>3</v>
      </c>
      <c r="AB27" s="28">
        <v>28765</v>
      </c>
      <c r="AC27" s="28" t="s">
        <v>171</v>
      </c>
      <c r="AD27" s="28">
        <v>30207</v>
      </c>
      <c r="AE27" s="28" t="s">
        <v>181</v>
      </c>
      <c r="AF27" s="28">
        <v>26.1</v>
      </c>
      <c r="AG27" s="28"/>
      <c r="AH27" s="28"/>
      <c r="AI27" s="28"/>
      <c r="AJ27" s="88"/>
      <c r="AK27" s="28">
        <v>2</v>
      </c>
      <c r="AL27" s="28"/>
    </row>
    <row r="28" spans="2:38" ht="30" x14ac:dyDescent="0.25">
      <c r="B28" s="59" t="str">
        <f t="shared" si="7"/>
        <v>P.L. 90-542</v>
      </c>
      <c r="C28" s="92">
        <f t="shared" si="8"/>
        <v>25113</v>
      </c>
      <c r="D28" s="31" t="str">
        <f t="shared" si="9"/>
        <v>Obed</v>
      </c>
      <c r="E28" s="31" t="str">
        <f t="shared" si="10"/>
        <v>TN</v>
      </c>
      <c r="F28" s="31" t="str">
        <f t="shared" si="11"/>
        <v>BOR/NPS</v>
      </c>
      <c r="G28" s="92">
        <f t="shared" si="12"/>
        <v>28765</v>
      </c>
      <c r="H28" s="31" t="str">
        <f t="shared" si="13"/>
        <v>Report transmitted to Congress</v>
      </c>
      <c r="I28" s="32">
        <f t="shared" si="14"/>
        <v>31163</v>
      </c>
      <c r="J28" s="31" t="str">
        <f t="shared" si="15"/>
        <v>Further designation was not recommended</v>
      </c>
      <c r="K28" s="33">
        <f t="shared" si="16"/>
        <v>100</v>
      </c>
      <c r="L28" s="33">
        <f t="shared" si="17"/>
        <v>45</v>
      </c>
      <c r="M28" s="33">
        <f t="shared" si="18"/>
        <v>45</v>
      </c>
      <c r="N28" s="31" t="str">
        <f t="shared" si="19"/>
        <v>P.L. 94-486</v>
      </c>
      <c r="O28" s="92">
        <f t="shared" si="20"/>
        <v>28045</v>
      </c>
      <c r="P28" s="31">
        <f t="shared" si="21"/>
        <v>1</v>
      </c>
      <c r="Q28" s="86" t="str">
        <f t="shared" si="22"/>
        <v>See endnote 6. Submission of final report was in abeyance pending completion of a mineral evaluation</v>
      </c>
      <c r="V28" s="5">
        <v>454</v>
      </c>
      <c r="W28" s="28" t="s">
        <v>165</v>
      </c>
      <c r="X28" s="88">
        <v>25113</v>
      </c>
      <c r="Y28" s="28" t="s">
        <v>182</v>
      </c>
      <c r="Z28" s="28" t="s">
        <v>69</v>
      </c>
      <c r="AA28" s="28" t="s">
        <v>183</v>
      </c>
      <c r="AB28" s="28">
        <v>28765</v>
      </c>
      <c r="AC28" s="28" t="s">
        <v>171</v>
      </c>
      <c r="AD28" s="28">
        <v>31163</v>
      </c>
      <c r="AE28" s="28" t="s">
        <v>184</v>
      </c>
      <c r="AF28" s="28">
        <v>100</v>
      </c>
      <c r="AG28" s="28">
        <v>45</v>
      </c>
      <c r="AH28" s="28">
        <v>45</v>
      </c>
      <c r="AI28" s="28" t="s">
        <v>178</v>
      </c>
      <c r="AJ28" s="88">
        <v>28045</v>
      </c>
      <c r="AK28" s="28">
        <v>1</v>
      </c>
      <c r="AL28" s="28" t="s">
        <v>783</v>
      </c>
    </row>
    <row r="29" spans="2:38" x14ac:dyDescent="0.25">
      <c r="B29" s="59" t="str">
        <f t="shared" si="7"/>
        <v>P.L. 90-542</v>
      </c>
      <c r="C29" s="92">
        <f t="shared" si="8"/>
        <v>25113</v>
      </c>
      <c r="D29" s="31" t="str">
        <f t="shared" si="9"/>
        <v xml:space="preserve">Penobscot </v>
      </c>
      <c r="E29" s="31" t="str">
        <f t="shared" si="10"/>
        <v>ME</v>
      </c>
      <c r="F29" s="31" t="str">
        <f t="shared" si="11"/>
        <v>BOR</v>
      </c>
      <c r="G29" s="92">
        <f t="shared" si="12"/>
        <v>28765</v>
      </c>
      <c r="H29" s="31" t="str">
        <f t="shared" si="13"/>
        <v>Report transmitted to Congress</v>
      </c>
      <c r="I29" s="32">
        <f t="shared" si="14"/>
        <v>28268</v>
      </c>
      <c r="J29" s="31" t="str">
        <f t="shared" si="15"/>
        <v>Preservation as state administered 2(a)(ii) river recommended</v>
      </c>
      <c r="K29" s="33">
        <f t="shared" si="16"/>
        <v>327</v>
      </c>
      <c r="L29" s="33" t="str">
        <f t="shared" si="17"/>
        <v/>
      </c>
      <c r="M29" s="33" t="str">
        <f t="shared" si="18"/>
        <v/>
      </c>
      <c r="N29" s="31" t="str">
        <f t="shared" si="19"/>
        <v/>
      </c>
      <c r="O29" s="92" t="str">
        <f t="shared" si="20"/>
        <v/>
      </c>
      <c r="P29" s="31">
        <f t="shared" si="21"/>
        <v>2</v>
      </c>
      <c r="Q29" s="86" t="str">
        <f t="shared" si="22"/>
        <v>See endnote 6</v>
      </c>
      <c r="V29" s="5">
        <v>224</v>
      </c>
      <c r="W29" s="28" t="s">
        <v>165</v>
      </c>
      <c r="X29" s="88">
        <v>25113</v>
      </c>
      <c r="Y29" s="28" t="s">
        <v>634</v>
      </c>
      <c r="Z29" s="28" t="s">
        <v>48</v>
      </c>
      <c r="AA29" s="28" t="s">
        <v>170</v>
      </c>
      <c r="AB29" s="28">
        <v>28765</v>
      </c>
      <c r="AC29" s="28" t="s">
        <v>171</v>
      </c>
      <c r="AD29" s="28">
        <v>28268</v>
      </c>
      <c r="AE29" s="28" t="s">
        <v>683</v>
      </c>
      <c r="AF29" s="28">
        <v>327</v>
      </c>
      <c r="AG29" s="28"/>
      <c r="AH29" s="28"/>
      <c r="AI29" s="28"/>
      <c r="AJ29" s="88"/>
      <c r="AK29" s="28">
        <v>2</v>
      </c>
      <c r="AL29" s="28" t="s">
        <v>778</v>
      </c>
    </row>
    <row r="30" spans="2:38" x14ac:dyDescent="0.25">
      <c r="B30" s="59" t="str">
        <f t="shared" si="7"/>
        <v>P.L. 90-542</v>
      </c>
      <c r="C30" s="92">
        <f t="shared" si="8"/>
        <v>25113</v>
      </c>
      <c r="D30" s="31" t="str">
        <f t="shared" si="9"/>
        <v>Pere Marquette</v>
      </c>
      <c r="E30" s="31" t="str">
        <f t="shared" si="10"/>
        <v>MI</v>
      </c>
      <c r="F30" s="31" t="str">
        <f t="shared" si="11"/>
        <v>USFS</v>
      </c>
      <c r="G30" s="92">
        <f t="shared" si="12"/>
        <v>28765</v>
      </c>
      <c r="H30" s="31" t="str">
        <f t="shared" si="13"/>
        <v/>
      </c>
      <c r="I30" s="32" t="str">
        <f t="shared" si="14"/>
        <v/>
      </c>
      <c r="J30" s="31" t="str">
        <f t="shared" si="15"/>
        <v/>
      </c>
      <c r="K30" s="33">
        <f t="shared" si="16"/>
        <v>153</v>
      </c>
      <c r="L30" s="33">
        <f t="shared" si="17"/>
        <v>66.400000000000006</v>
      </c>
      <c r="M30" s="33">
        <f t="shared" si="18"/>
        <v>43.398692810457518</v>
      </c>
      <c r="N30" s="31" t="str">
        <f t="shared" si="19"/>
        <v>P.L. 95-625</v>
      </c>
      <c r="O30" s="92">
        <f t="shared" si="20"/>
        <v>28804</v>
      </c>
      <c r="P30" s="31">
        <f t="shared" si="21"/>
        <v>1</v>
      </c>
      <c r="Q30" s="86" t="str">
        <f t="shared" si="22"/>
        <v/>
      </c>
      <c r="V30" s="5">
        <v>247</v>
      </c>
      <c r="W30" s="28" t="s">
        <v>165</v>
      </c>
      <c r="X30" s="88">
        <v>25113</v>
      </c>
      <c r="Y30" s="28" t="s">
        <v>185</v>
      </c>
      <c r="Z30" s="28" t="s">
        <v>50</v>
      </c>
      <c r="AA30" s="28" t="s">
        <v>3</v>
      </c>
      <c r="AB30" s="28">
        <v>28765</v>
      </c>
      <c r="AC30" s="28"/>
      <c r="AD30" s="28"/>
      <c r="AE30" s="28"/>
      <c r="AF30" s="28">
        <v>153</v>
      </c>
      <c r="AG30" s="28">
        <v>66.400000000000006</v>
      </c>
      <c r="AH30" s="28">
        <v>43.398692810457518</v>
      </c>
      <c r="AI30" s="28" t="s">
        <v>176</v>
      </c>
      <c r="AJ30" s="88">
        <v>28804</v>
      </c>
      <c r="AK30" s="28">
        <v>1</v>
      </c>
      <c r="AL30" s="28"/>
    </row>
    <row r="31" spans="2:38" x14ac:dyDescent="0.25">
      <c r="B31" s="59" t="str">
        <f t="shared" si="7"/>
        <v>P.L. 90-542</v>
      </c>
      <c r="C31" s="92">
        <f t="shared" si="8"/>
        <v>25113</v>
      </c>
      <c r="D31" s="31" t="str">
        <f t="shared" si="9"/>
        <v>Pine Creek</v>
      </c>
      <c r="E31" s="31" t="str">
        <f t="shared" si="10"/>
        <v>PA</v>
      </c>
      <c r="F31" s="31" t="str">
        <f t="shared" si="11"/>
        <v>NPS</v>
      </c>
      <c r="G31" s="92">
        <f t="shared" si="12"/>
        <v>28765</v>
      </c>
      <c r="H31" s="31" t="str">
        <f t="shared" si="13"/>
        <v>Report transmitted to Congress</v>
      </c>
      <c r="I31" s="32">
        <f t="shared" si="14"/>
        <v>29130</v>
      </c>
      <c r="J31" s="31" t="str">
        <f t="shared" si="15"/>
        <v>Preservation as state administered 2(a)(ii) river recommended</v>
      </c>
      <c r="K31" s="33">
        <f t="shared" si="16"/>
        <v>51.7</v>
      </c>
      <c r="L31" s="33" t="str">
        <f t="shared" si="17"/>
        <v/>
      </c>
      <c r="M31" s="33" t="str">
        <f t="shared" si="18"/>
        <v/>
      </c>
      <c r="N31" s="31" t="str">
        <f t="shared" si="19"/>
        <v/>
      </c>
      <c r="O31" s="92" t="str">
        <f t="shared" si="20"/>
        <v/>
      </c>
      <c r="P31" s="31">
        <f t="shared" si="21"/>
        <v>2</v>
      </c>
      <c r="Q31" s="86" t="str">
        <f t="shared" si="22"/>
        <v/>
      </c>
      <c r="V31" s="5">
        <v>446</v>
      </c>
      <c r="W31" s="28" t="s">
        <v>165</v>
      </c>
      <c r="X31" s="88">
        <v>25113</v>
      </c>
      <c r="Y31" s="28" t="s">
        <v>186</v>
      </c>
      <c r="Z31" s="28" t="s">
        <v>67</v>
      </c>
      <c r="AA31" s="28" t="s">
        <v>2</v>
      </c>
      <c r="AB31" s="28">
        <v>28765</v>
      </c>
      <c r="AC31" s="28" t="s">
        <v>171</v>
      </c>
      <c r="AD31" s="28">
        <v>29130</v>
      </c>
      <c r="AE31" s="28" t="s">
        <v>683</v>
      </c>
      <c r="AF31" s="28">
        <v>51.7</v>
      </c>
      <c r="AG31" s="28"/>
      <c r="AH31" s="28"/>
      <c r="AI31" s="28"/>
      <c r="AJ31" s="88"/>
      <c r="AK31" s="28">
        <v>2</v>
      </c>
      <c r="AL31" s="28"/>
    </row>
    <row r="32" spans="2:38" x14ac:dyDescent="0.25">
      <c r="B32" s="59" t="str">
        <f t="shared" si="7"/>
        <v>P.L. 90-542</v>
      </c>
      <c r="C32" s="92">
        <f t="shared" si="8"/>
        <v>25113</v>
      </c>
      <c r="D32" s="31" t="str">
        <f t="shared" si="9"/>
        <v xml:space="preserve">Priest </v>
      </c>
      <c r="E32" s="31" t="str">
        <f t="shared" si="10"/>
        <v>ID</v>
      </c>
      <c r="F32" s="31" t="str">
        <f t="shared" si="11"/>
        <v>USFS</v>
      </c>
      <c r="G32" s="92">
        <f t="shared" si="12"/>
        <v>28765</v>
      </c>
      <c r="H32" s="31" t="str">
        <f t="shared" si="13"/>
        <v>Report transmitted to Congress</v>
      </c>
      <c r="I32" s="32">
        <f t="shared" si="14"/>
        <v>29130</v>
      </c>
      <c r="J32" s="31" t="str">
        <f t="shared" si="15"/>
        <v>Congressional designation recommended</v>
      </c>
      <c r="K32" s="33">
        <f t="shared" si="16"/>
        <v>67</v>
      </c>
      <c r="L32" s="33" t="str">
        <f t="shared" si="17"/>
        <v/>
      </c>
      <c r="M32" s="33" t="str">
        <f t="shared" si="18"/>
        <v/>
      </c>
      <c r="N32" s="31" t="str">
        <f t="shared" si="19"/>
        <v/>
      </c>
      <c r="O32" s="92" t="str">
        <f t="shared" si="20"/>
        <v/>
      </c>
      <c r="P32" s="31">
        <f t="shared" si="21"/>
        <v>2</v>
      </c>
      <c r="Q32" s="86" t="str">
        <f t="shared" si="22"/>
        <v/>
      </c>
      <c r="V32" s="5">
        <v>192</v>
      </c>
      <c r="W32" s="28" t="s">
        <v>165</v>
      </c>
      <c r="X32" s="88">
        <v>25113</v>
      </c>
      <c r="Y32" s="28" t="s">
        <v>632</v>
      </c>
      <c r="Z32" s="28" t="s">
        <v>43</v>
      </c>
      <c r="AA32" s="28" t="s">
        <v>3</v>
      </c>
      <c r="AB32" s="28">
        <v>28765</v>
      </c>
      <c r="AC32" s="28" t="s">
        <v>171</v>
      </c>
      <c r="AD32" s="28">
        <v>29130</v>
      </c>
      <c r="AE32" s="28" t="s">
        <v>187</v>
      </c>
      <c r="AF32" s="28">
        <v>67</v>
      </c>
      <c r="AG32" s="28"/>
      <c r="AH32" s="28"/>
      <c r="AI32" s="28"/>
      <c r="AJ32" s="88"/>
      <c r="AK32" s="28">
        <v>2</v>
      </c>
      <c r="AL32" s="28"/>
    </row>
    <row r="33" spans="2:38" x14ac:dyDescent="0.25">
      <c r="B33" s="59" t="str">
        <f t="shared" si="7"/>
        <v>P.L. 90-542</v>
      </c>
      <c r="C33" s="92">
        <f t="shared" si="8"/>
        <v>25113</v>
      </c>
      <c r="D33" s="31" t="str">
        <f t="shared" si="9"/>
        <v>Rio Grande</v>
      </c>
      <c r="E33" s="31" t="str">
        <f t="shared" si="10"/>
        <v>TX</v>
      </c>
      <c r="F33" s="31" t="str">
        <f t="shared" si="11"/>
        <v>BOR</v>
      </c>
      <c r="G33" s="92">
        <f t="shared" si="12"/>
        <v>28765</v>
      </c>
      <c r="H33" s="31" t="str">
        <f t="shared" si="13"/>
        <v/>
      </c>
      <c r="I33" s="32" t="str">
        <f t="shared" si="14"/>
        <v/>
      </c>
      <c r="J33" s="31" t="str">
        <f t="shared" si="15"/>
        <v/>
      </c>
      <c r="K33" s="33">
        <f t="shared" si="16"/>
        <v>556</v>
      </c>
      <c r="L33" s="33">
        <f t="shared" si="17"/>
        <v>191.2</v>
      </c>
      <c r="M33" s="33">
        <f t="shared" si="18"/>
        <v>34.388489208633096</v>
      </c>
      <c r="N33" s="31" t="str">
        <f t="shared" si="19"/>
        <v>P.L. 95-625</v>
      </c>
      <c r="O33" s="92">
        <f t="shared" si="20"/>
        <v>28804</v>
      </c>
      <c r="P33" s="31">
        <f t="shared" si="21"/>
        <v>1</v>
      </c>
      <c r="Q33" s="86" t="str">
        <f t="shared" si="22"/>
        <v>See endnote 6</v>
      </c>
      <c r="V33" s="5">
        <v>326</v>
      </c>
      <c r="W33" s="28" t="s">
        <v>165</v>
      </c>
      <c r="X33" s="88">
        <v>25113</v>
      </c>
      <c r="Y33" s="28" t="s">
        <v>135</v>
      </c>
      <c r="Z33" s="28" t="s">
        <v>188</v>
      </c>
      <c r="AA33" s="28" t="s">
        <v>170</v>
      </c>
      <c r="AB33" s="28">
        <v>28765</v>
      </c>
      <c r="AC33" s="28"/>
      <c r="AD33" s="28"/>
      <c r="AE33" s="28"/>
      <c r="AF33" s="28">
        <v>556</v>
      </c>
      <c r="AG33" s="28">
        <v>191.2</v>
      </c>
      <c r="AH33" s="28">
        <v>34.388489208633096</v>
      </c>
      <c r="AI33" s="28" t="s">
        <v>176</v>
      </c>
      <c r="AJ33" s="88">
        <v>28804</v>
      </c>
      <c r="AK33" s="28">
        <v>1</v>
      </c>
      <c r="AL33" s="28" t="s">
        <v>778</v>
      </c>
    </row>
    <row r="34" spans="2:38" x14ac:dyDescent="0.25">
      <c r="B34" s="59" t="str">
        <f t="shared" si="7"/>
        <v>P.L. 90-542</v>
      </c>
      <c r="C34" s="92">
        <f t="shared" si="8"/>
        <v>25113</v>
      </c>
      <c r="D34" s="31" t="str">
        <f t="shared" si="9"/>
        <v>Saint Joe</v>
      </c>
      <c r="E34" s="31" t="str">
        <f t="shared" si="10"/>
        <v>ID</v>
      </c>
      <c r="F34" s="31" t="str">
        <f t="shared" si="11"/>
        <v>USFS</v>
      </c>
      <c r="G34" s="92">
        <f t="shared" si="12"/>
        <v>28765</v>
      </c>
      <c r="H34" s="31" t="str">
        <f t="shared" si="13"/>
        <v/>
      </c>
      <c r="I34" s="32" t="str">
        <f t="shared" si="14"/>
        <v/>
      </c>
      <c r="J34" s="31" t="str">
        <f t="shared" si="15"/>
        <v/>
      </c>
      <c r="K34" s="33">
        <f t="shared" si="16"/>
        <v>132.1</v>
      </c>
      <c r="L34" s="33">
        <f t="shared" si="17"/>
        <v>66.3</v>
      </c>
      <c r="M34" s="33">
        <f t="shared" si="18"/>
        <v>50.189250567751706</v>
      </c>
      <c r="N34" s="31" t="str">
        <f t="shared" si="19"/>
        <v>P.L. 95-625</v>
      </c>
      <c r="O34" s="92">
        <f t="shared" si="20"/>
        <v>28804</v>
      </c>
      <c r="P34" s="31">
        <f t="shared" si="21"/>
        <v>1</v>
      </c>
      <c r="Q34" s="86" t="str">
        <f t="shared" si="22"/>
        <v/>
      </c>
      <c r="V34" s="5">
        <v>195</v>
      </c>
      <c r="W34" s="28" t="s">
        <v>165</v>
      </c>
      <c r="X34" s="88">
        <v>25113</v>
      </c>
      <c r="Y34" s="28" t="s">
        <v>345</v>
      </c>
      <c r="Z34" s="28" t="s">
        <v>43</v>
      </c>
      <c r="AA34" s="28" t="s">
        <v>3</v>
      </c>
      <c r="AB34" s="28">
        <v>28765</v>
      </c>
      <c r="AC34" s="28"/>
      <c r="AD34" s="28"/>
      <c r="AE34" s="28"/>
      <c r="AF34" s="28">
        <v>132.1</v>
      </c>
      <c r="AG34" s="28">
        <v>66.3</v>
      </c>
      <c r="AH34" s="28">
        <v>50.189250567751706</v>
      </c>
      <c r="AI34" s="28" t="s">
        <v>176</v>
      </c>
      <c r="AJ34" s="88">
        <v>28804</v>
      </c>
      <c r="AK34" s="28">
        <v>1</v>
      </c>
      <c r="AL34" s="28"/>
    </row>
    <row r="35" spans="2:38" ht="30" x14ac:dyDescent="0.25">
      <c r="B35" s="59" t="str">
        <f t="shared" si="7"/>
        <v>P.L. 90-542</v>
      </c>
      <c r="C35" s="92">
        <f t="shared" si="8"/>
        <v>25113</v>
      </c>
      <c r="D35" s="31" t="str">
        <f t="shared" si="9"/>
        <v>Salmon</v>
      </c>
      <c r="E35" s="31" t="str">
        <f t="shared" si="10"/>
        <v>ID</v>
      </c>
      <c r="F35" s="31" t="str">
        <f t="shared" si="11"/>
        <v>USFS</v>
      </c>
      <c r="G35" s="92">
        <f t="shared" si="12"/>
        <v>28765</v>
      </c>
      <c r="H35" s="31" t="str">
        <f t="shared" si="13"/>
        <v/>
      </c>
      <c r="I35" s="32" t="str">
        <f t="shared" si="14"/>
        <v/>
      </c>
      <c r="J35" s="31" t="str">
        <f t="shared" si="15"/>
        <v/>
      </c>
      <c r="K35" s="33">
        <f t="shared" si="16"/>
        <v>237</v>
      </c>
      <c r="L35" s="33">
        <f t="shared" si="17"/>
        <v>125</v>
      </c>
      <c r="M35" s="33">
        <f t="shared" si="18"/>
        <v>52.742616033755276</v>
      </c>
      <c r="N35" s="31" t="str">
        <f t="shared" si="19"/>
        <v>P.L. 96-312</v>
      </c>
      <c r="O35" s="92">
        <f t="shared" si="20"/>
        <v>29425</v>
      </c>
      <c r="P35" s="31">
        <f t="shared" si="21"/>
        <v>1</v>
      </c>
      <c r="Q35" s="86" t="str">
        <f t="shared" si="22"/>
        <v>Additional 53 miles subject to Section 7(a) of WSRA (Hammer Creek to Snake River)</v>
      </c>
      <c r="V35" s="5">
        <v>196</v>
      </c>
      <c r="W35" s="28" t="s">
        <v>165</v>
      </c>
      <c r="X35" s="88">
        <v>25113</v>
      </c>
      <c r="Y35" s="28" t="s">
        <v>190</v>
      </c>
      <c r="Z35" s="28" t="s">
        <v>43</v>
      </c>
      <c r="AA35" s="28" t="s">
        <v>3</v>
      </c>
      <c r="AB35" s="28">
        <v>28765</v>
      </c>
      <c r="AC35" s="28"/>
      <c r="AD35" s="28"/>
      <c r="AE35" s="28"/>
      <c r="AF35" s="28">
        <v>237</v>
      </c>
      <c r="AG35" s="28">
        <v>125</v>
      </c>
      <c r="AH35" s="28">
        <v>52.742616033755276</v>
      </c>
      <c r="AI35" s="28" t="s">
        <v>191</v>
      </c>
      <c r="AJ35" s="88">
        <v>29425</v>
      </c>
      <c r="AK35" s="28">
        <v>1</v>
      </c>
      <c r="AL35" s="28" t="s">
        <v>545</v>
      </c>
    </row>
    <row r="36" spans="2:38" x14ac:dyDescent="0.25">
      <c r="B36" s="59" t="str">
        <f t="shared" si="7"/>
        <v>P.L. 90-542</v>
      </c>
      <c r="C36" s="92">
        <f t="shared" si="8"/>
        <v>25113</v>
      </c>
      <c r="D36" s="31" t="str">
        <f t="shared" si="9"/>
        <v>Skagit</v>
      </c>
      <c r="E36" s="31" t="str">
        <f t="shared" si="10"/>
        <v>WA</v>
      </c>
      <c r="F36" s="31" t="str">
        <f t="shared" si="11"/>
        <v>USFS</v>
      </c>
      <c r="G36" s="92">
        <f t="shared" si="12"/>
        <v>28765</v>
      </c>
      <c r="H36" s="31" t="str">
        <f t="shared" si="13"/>
        <v/>
      </c>
      <c r="I36" s="32" t="str">
        <f t="shared" si="14"/>
        <v/>
      </c>
      <c r="J36" s="31" t="str">
        <f t="shared" si="15"/>
        <v/>
      </c>
      <c r="K36" s="33">
        <f t="shared" si="16"/>
        <v>166.3</v>
      </c>
      <c r="L36" s="33">
        <f t="shared" si="17"/>
        <v>157.5</v>
      </c>
      <c r="M36" s="33">
        <f t="shared" si="18"/>
        <v>94.708358388454599</v>
      </c>
      <c r="N36" s="31" t="str">
        <f t="shared" si="19"/>
        <v>P.L. 95-625</v>
      </c>
      <c r="O36" s="92">
        <f t="shared" si="20"/>
        <v>28804</v>
      </c>
      <c r="P36" s="31">
        <f t="shared" si="21"/>
        <v>1</v>
      </c>
      <c r="Q36" s="86" t="str">
        <f t="shared" si="22"/>
        <v/>
      </c>
      <c r="V36" s="5">
        <v>472</v>
      </c>
      <c r="W36" s="28" t="s">
        <v>165</v>
      </c>
      <c r="X36" s="88">
        <v>25113</v>
      </c>
      <c r="Y36" s="28" t="s">
        <v>192</v>
      </c>
      <c r="Z36" s="28" t="s">
        <v>73</v>
      </c>
      <c r="AA36" s="28" t="s">
        <v>3</v>
      </c>
      <c r="AB36" s="28">
        <v>28765</v>
      </c>
      <c r="AC36" s="28"/>
      <c r="AD36" s="28"/>
      <c r="AE36" s="28"/>
      <c r="AF36" s="28">
        <v>166.3</v>
      </c>
      <c r="AG36" s="28">
        <v>157.5</v>
      </c>
      <c r="AH36" s="28">
        <v>94.708358388454599</v>
      </c>
      <c r="AI36" s="28" t="s">
        <v>176</v>
      </c>
      <c r="AJ36" s="88">
        <v>28804</v>
      </c>
      <c r="AK36" s="28">
        <v>1</v>
      </c>
      <c r="AL36" s="28"/>
    </row>
    <row r="37" spans="2:38" x14ac:dyDescent="0.25">
      <c r="B37" s="59" t="str">
        <f t="shared" si="7"/>
        <v>P.L. 90-542</v>
      </c>
      <c r="C37" s="92">
        <f t="shared" si="8"/>
        <v>25113</v>
      </c>
      <c r="D37" s="31" t="str">
        <f t="shared" si="9"/>
        <v>St. Croix</v>
      </c>
      <c r="E37" s="31" t="str">
        <f t="shared" si="10"/>
        <v>MN/WI</v>
      </c>
      <c r="F37" s="31" t="str">
        <f t="shared" si="11"/>
        <v>BOR</v>
      </c>
      <c r="G37" s="92">
        <f t="shared" si="12"/>
        <v>28765</v>
      </c>
      <c r="H37" s="31" t="str">
        <f t="shared" si="13"/>
        <v/>
      </c>
      <c r="I37" s="32" t="str">
        <f t="shared" si="14"/>
        <v/>
      </c>
      <c r="J37" s="31" t="str">
        <f t="shared" si="15"/>
        <v/>
      </c>
      <c r="K37" s="33">
        <f t="shared" si="16"/>
        <v>52</v>
      </c>
      <c r="L37" s="33">
        <f t="shared" si="17"/>
        <v>27</v>
      </c>
      <c r="M37" s="33">
        <f t="shared" si="18"/>
        <v>51.923076923076927</v>
      </c>
      <c r="N37" s="31" t="str">
        <f t="shared" si="19"/>
        <v>P.L. 92-560</v>
      </c>
      <c r="O37" s="92">
        <f t="shared" si="20"/>
        <v>26597</v>
      </c>
      <c r="P37" s="31">
        <f t="shared" si="21"/>
        <v>1</v>
      </c>
      <c r="Q37" s="86" t="str">
        <f t="shared" si="22"/>
        <v>See endnote 6</v>
      </c>
      <c r="V37" s="5">
        <v>267</v>
      </c>
      <c r="W37" s="28" t="s">
        <v>165</v>
      </c>
      <c r="X37" s="88">
        <v>25113</v>
      </c>
      <c r="Y37" s="28" t="s">
        <v>329</v>
      </c>
      <c r="Z37" s="28" t="s">
        <v>51</v>
      </c>
      <c r="AA37" s="28" t="s">
        <v>170</v>
      </c>
      <c r="AB37" s="28">
        <v>28765</v>
      </c>
      <c r="AC37" s="28"/>
      <c r="AD37" s="28"/>
      <c r="AE37" s="28"/>
      <c r="AF37" s="28">
        <v>52</v>
      </c>
      <c r="AG37" s="28">
        <v>27</v>
      </c>
      <c r="AH37" s="28">
        <v>51.923076923076927</v>
      </c>
      <c r="AI37" s="28" t="s">
        <v>189</v>
      </c>
      <c r="AJ37" s="88">
        <v>26597</v>
      </c>
      <c r="AK37" s="28">
        <v>1</v>
      </c>
      <c r="AL37" s="28" t="s">
        <v>778</v>
      </c>
    </row>
    <row r="38" spans="2:38" x14ac:dyDescent="0.25">
      <c r="B38" s="59" t="str">
        <f t="shared" si="7"/>
        <v>P.L. 90-542</v>
      </c>
      <c r="C38" s="92">
        <f t="shared" si="8"/>
        <v>25113</v>
      </c>
      <c r="D38" s="31" t="str">
        <f t="shared" si="9"/>
        <v>Youghiogheny</v>
      </c>
      <c r="E38" s="31" t="str">
        <f t="shared" si="10"/>
        <v>MD/PA</v>
      </c>
      <c r="F38" s="31" t="str">
        <f t="shared" si="11"/>
        <v>NPS</v>
      </c>
      <c r="G38" s="92">
        <f t="shared" si="12"/>
        <v>28765</v>
      </c>
      <c r="H38" s="31" t="str">
        <f t="shared" si="13"/>
        <v>Report transmitted to Congress</v>
      </c>
      <c r="I38" s="32">
        <f t="shared" si="14"/>
        <v>29130</v>
      </c>
      <c r="J38" s="31" t="str">
        <f t="shared" si="15"/>
        <v>Preservation as state administered 2(a)(ii) river recommended</v>
      </c>
      <c r="K38" s="33">
        <f t="shared" si="16"/>
        <v>49</v>
      </c>
      <c r="L38" s="33" t="str">
        <f t="shared" si="17"/>
        <v/>
      </c>
      <c r="M38" s="33" t="str">
        <f t="shared" si="18"/>
        <v/>
      </c>
      <c r="N38" s="31" t="str">
        <f t="shared" si="19"/>
        <v/>
      </c>
      <c r="O38" s="92" t="str">
        <f t="shared" si="20"/>
        <v/>
      </c>
      <c r="P38" s="31">
        <f t="shared" si="21"/>
        <v>2</v>
      </c>
      <c r="Q38" s="86" t="str">
        <f t="shared" si="22"/>
        <v/>
      </c>
      <c r="V38" s="5">
        <v>228</v>
      </c>
      <c r="W38" s="28" t="s">
        <v>165</v>
      </c>
      <c r="X38" s="88">
        <v>25113</v>
      </c>
      <c r="Y38" s="28" t="s">
        <v>862</v>
      </c>
      <c r="Z38" s="28" t="s">
        <v>670</v>
      </c>
      <c r="AA38" s="28" t="s">
        <v>2</v>
      </c>
      <c r="AB38" s="28">
        <v>28765</v>
      </c>
      <c r="AC38" s="28" t="s">
        <v>171</v>
      </c>
      <c r="AD38" s="28">
        <v>29130</v>
      </c>
      <c r="AE38" s="28" t="s">
        <v>683</v>
      </c>
      <c r="AF38" s="28">
        <v>49</v>
      </c>
      <c r="AG38" s="28"/>
      <c r="AH38" s="28"/>
      <c r="AI38" s="28"/>
      <c r="AJ38" s="88"/>
      <c r="AK38" s="28">
        <v>2</v>
      </c>
      <c r="AL38" s="28"/>
    </row>
    <row r="39" spans="2:38" x14ac:dyDescent="0.25">
      <c r="B39" s="59" t="str">
        <f t="shared" si="7"/>
        <v>P.L. 90-543</v>
      </c>
      <c r="C39" s="92">
        <f t="shared" si="8"/>
        <v>25114</v>
      </c>
      <c r="D39" s="31" t="str">
        <f t="shared" si="9"/>
        <v>Suwannee</v>
      </c>
      <c r="E39" s="31" t="str">
        <f t="shared" si="10"/>
        <v>FL/GA</v>
      </c>
      <c r="F39" s="31" t="str">
        <f t="shared" si="11"/>
        <v>BOR</v>
      </c>
      <c r="G39" s="92">
        <f t="shared" si="12"/>
        <v>28766</v>
      </c>
      <c r="H39" s="31" t="str">
        <f t="shared" si="13"/>
        <v>Report transmitted to Congress</v>
      </c>
      <c r="I39" s="32">
        <f t="shared" si="14"/>
        <v>27103</v>
      </c>
      <c r="J39" s="31" t="str">
        <f t="shared" si="15"/>
        <v>Preservation as state administered 2(a)(ii) river recommended</v>
      </c>
      <c r="K39" s="33">
        <f t="shared" si="16"/>
        <v>273</v>
      </c>
      <c r="L39" s="33" t="str">
        <f t="shared" si="17"/>
        <v/>
      </c>
      <c r="M39" s="33" t="str">
        <f t="shared" si="18"/>
        <v/>
      </c>
      <c r="N39" s="31" t="str">
        <f t="shared" si="19"/>
        <v/>
      </c>
      <c r="O39" s="92" t="str">
        <f t="shared" si="20"/>
        <v/>
      </c>
      <c r="P39" s="31">
        <f t="shared" si="21"/>
        <v>2</v>
      </c>
      <c r="Q39" s="86" t="str">
        <f t="shared" si="22"/>
        <v>See endnote 6</v>
      </c>
      <c r="V39" s="5">
        <v>168</v>
      </c>
      <c r="W39" s="28" t="s">
        <v>516</v>
      </c>
      <c r="X39" s="88">
        <v>25114</v>
      </c>
      <c r="Y39" s="28" t="s">
        <v>193</v>
      </c>
      <c r="Z39" s="28" t="s">
        <v>673</v>
      </c>
      <c r="AA39" s="28" t="s">
        <v>170</v>
      </c>
      <c r="AB39" s="28">
        <v>28766</v>
      </c>
      <c r="AC39" s="28" t="s">
        <v>171</v>
      </c>
      <c r="AD39" s="28">
        <v>27103</v>
      </c>
      <c r="AE39" s="28" t="s">
        <v>683</v>
      </c>
      <c r="AF39" s="28">
        <v>273</v>
      </c>
      <c r="AG39" s="28"/>
      <c r="AH39" s="28"/>
      <c r="AI39" s="28"/>
      <c r="AJ39" s="88"/>
      <c r="AK39" s="28">
        <v>2</v>
      </c>
      <c r="AL39" s="28" t="s">
        <v>778</v>
      </c>
    </row>
    <row r="40" spans="2:38" x14ac:dyDescent="0.25">
      <c r="B40" s="59" t="str">
        <f t="shared" si="7"/>
        <v>P.L. 90-543</v>
      </c>
      <c r="C40" s="92">
        <f t="shared" si="8"/>
        <v>25114</v>
      </c>
      <c r="D40" s="31" t="str">
        <f t="shared" si="9"/>
        <v xml:space="preserve">Upper Iowa </v>
      </c>
      <c r="E40" s="31" t="str">
        <f t="shared" si="10"/>
        <v>IA</v>
      </c>
      <c r="F40" s="31" t="str">
        <f t="shared" si="11"/>
        <v>BOR</v>
      </c>
      <c r="G40" s="92">
        <f t="shared" si="12"/>
        <v>28766</v>
      </c>
      <c r="H40" s="31" t="str">
        <f t="shared" si="13"/>
        <v>Report transmitted to Congress</v>
      </c>
      <c r="I40" s="32">
        <f t="shared" si="14"/>
        <v>26431</v>
      </c>
      <c r="J40" s="31" t="str">
        <f t="shared" si="15"/>
        <v>Preservation as state administered 2(a)(ii) river recommended</v>
      </c>
      <c r="K40" s="33">
        <f t="shared" si="16"/>
        <v>81</v>
      </c>
      <c r="L40" s="33" t="str">
        <f t="shared" si="17"/>
        <v/>
      </c>
      <c r="M40" s="33" t="str">
        <f t="shared" si="18"/>
        <v/>
      </c>
      <c r="N40" s="31" t="str">
        <f t="shared" si="19"/>
        <v/>
      </c>
      <c r="O40" s="92" t="str">
        <f t="shared" si="20"/>
        <v/>
      </c>
      <c r="P40" s="31">
        <f t="shared" si="21"/>
        <v>2</v>
      </c>
      <c r="Q40" s="86" t="str">
        <f t="shared" si="22"/>
        <v>See endnote 6</v>
      </c>
      <c r="V40" s="5">
        <v>214</v>
      </c>
      <c r="W40" s="28" t="s">
        <v>516</v>
      </c>
      <c r="X40" s="88">
        <v>25114</v>
      </c>
      <c r="Y40" s="28" t="s">
        <v>637</v>
      </c>
      <c r="Z40" s="28" t="s">
        <v>194</v>
      </c>
      <c r="AA40" s="28" t="s">
        <v>170</v>
      </c>
      <c r="AB40" s="28">
        <v>28766</v>
      </c>
      <c r="AC40" s="28" t="s">
        <v>171</v>
      </c>
      <c r="AD40" s="28">
        <v>26431</v>
      </c>
      <c r="AE40" s="28" t="s">
        <v>683</v>
      </c>
      <c r="AF40" s="28">
        <v>81</v>
      </c>
      <c r="AG40" s="28"/>
      <c r="AH40" s="28"/>
      <c r="AI40" s="28"/>
      <c r="AJ40" s="88"/>
      <c r="AK40" s="28">
        <v>2</v>
      </c>
      <c r="AL40" s="28" t="s">
        <v>778</v>
      </c>
    </row>
    <row r="41" spans="2:38" x14ac:dyDescent="0.25">
      <c r="B41" s="59" t="str">
        <f t="shared" si="7"/>
        <v>P.L. 93-621</v>
      </c>
      <c r="C41" s="92">
        <f t="shared" si="8"/>
        <v>27397</v>
      </c>
      <c r="D41" s="31" t="str">
        <f t="shared" si="9"/>
        <v>Au Sable</v>
      </c>
      <c r="E41" s="31" t="str">
        <f t="shared" si="10"/>
        <v>MI</v>
      </c>
      <c r="F41" s="31" t="str">
        <f t="shared" si="11"/>
        <v>USFS</v>
      </c>
      <c r="G41" s="92">
        <f t="shared" si="12"/>
        <v>29130</v>
      </c>
      <c r="H41" s="31" t="str">
        <f t="shared" si="13"/>
        <v/>
      </c>
      <c r="I41" s="32" t="str">
        <f t="shared" si="14"/>
        <v/>
      </c>
      <c r="J41" s="31" t="str">
        <f t="shared" si="15"/>
        <v/>
      </c>
      <c r="K41" s="33">
        <f t="shared" si="16"/>
        <v>165</v>
      </c>
      <c r="L41" s="33">
        <f t="shared" si="17"/>
        <v>23</v>
      </c>
      <c r="M41" s="33">
        <f t="shared" si="18"/>
        <v>13.939393939393941</v>
      </c>
      <c r="N41" s="31" t="str">
        <f t="shared" si="19"/>
        <v>P.L. 98-444</v>
      </c>
      <c r="O41" s="92">
        <f t="shared" si="20"/>
        <v>30959</v>
      </c>
      <c r="P41" s="31">
        <f t="shared" si="21"/>
        <v>1</v>
      </c>
      <c r="Q41" s="86" t="str">
        <f t="shared" si="22"/>
        <v/>
      </c>
      <c r="V41" s="5">
        <v>239</v>
      </c>
      <c r="W41" s="28" t="s">
        <v>195</v>
      </c>
      <c r="X41" s="88">
        <v>27397</v>
      </c>
      <c r="Y41" s="28" t="s">
        <v>196</v>
      </c>
      <c r="Z41" s="28" t="s">
        <v>50</v>
      </c>
      <c r="AA41" s="28" t="s">
        <v>3</v>
      </c>
      <c r="AB41" s="28">
        <v>29130</v>
      </c>
      <c r="AC41" s="28"/>
      <c r="AD41" s="28"/>
      <c r="AE41" s="28"/>
      <c r="AF41" s="28">
        <v>165</v>
      </c>
      <c r="AG41" s="28">
        <v>23</v>
      </c>
      <c r="AH41" s="28">
        <v>13.939393939393941</v>
      </c>
      <c r="AI41" s="28" t="s">
        <v>197</v>
      </c>
      <c r="AJ41" s="88">
        <v>30959</v>
      </c>
      <c r="AK41" s="28">
        <v>1</v>
      </c>
      <c r="AL41" s="28"/>
    </row>
    <row r="42" spans="2:38" x14ac:dyDescent="0.25">
      <c r="B42" s="59" t="str">
        <f t="shared" si="7"/>
        <v>P.L. 93-621</v>
      </c>
      <c r="C42" s="92">
        <f t="shared" si="8"/>
        <v>27397</v>
      </c>
      <c r="D42" s="31" t="str">
        <f t="shared" si="9"/>
        <v xml:space="preserve">Big Thompson </v>
      </c>
      <c r="E42" s="31" t="str">
        <f t="shared" si="10"/>
        <v>CO</v>
      </c>
      <c r="F42" s="31" t="str">
        <f t="shared" si="11"/>
        <v>NPS</v>
      </c>
      <c r="G42" s="92">
        <f t="shared" si="12"/>
        <v>29130</v>
      </c>
      <c r="H42" s="31" t="str">
        <f t="shared" si="13"/>
        <v>Report transmitted to Congress</v>
      </c>
      <c r="I42" s="32">
        <f t="shared" si="14"/>
        <v>29130</v>
      </c>
      <c r="J42" s="31" t="str">
        <f t="shared" si="15"/>
        <v>Designation not recommended</v>
      </c>
      <c r="K42" s="33">
        <f t="shared" si="16"/>
        <v>13.6</v>
      </c>
      <c r="L42" s="33" t="str">
        <f t="shared" si="17"/>
        <v/>
      </c>
      <c r="M42" s="33" t="str">
        <f t="shared" si="18"/>
        <v/>
      </c>
      <c r="N42" s="31" t="str">
        <f t="shared" si="19"/>
        <v/>
      </c>
      <c r="O42" s="92" t="str">
        <f t="shared" si="20"/>
        <v/>
      </c>
      <c r="P42" s="31">
        <f t="shared" si="21"/>
        <v>2</v>
      </c>
      <c r="Q42" s="86" t="str">
        <f t="shared" si="22"/>
        <v/>
      </c>
      <c r="V42" s="5">
        <v>131</v>
      </c>
      <c r="W42" s="28" t="s">
        <v>195</v>
      </c>
      <c r="X42" s="88">
        <v>27397</v>
      </c>
      <c r="Y42" s="28" t="s">
        <v>639</v>
      </c>
      <c r="Z42" s="28" t="s">
        <v>37</v>
      </c>
      <c r="AA42" s="28" t="s">
        <v>2</v>
      </c>
      <c r="AB42" s="28">
        <v>29130</v>
      </c>
      <c r="AC42" s="28" t="s">
        <v>171</v>
      </c>
      <c r="AD42" s="28">
        <v>29130</v>
      </c>
      <c r="AE42" s="28" t="s">
        <v>181</v>
      </c>
      <c r="AF42" s="28">
        <v>13.6</v>
      </c>
      <c r="AG42" s="28"/>
      <c r="AH42" s="28"/>
      <c r="AI42" s="28"/>
      <c r="AJ42" s="88"/>
      <c r="AK42" s="28">
        <v>2</v>
      </c>
      <c r="AL42" s="28"/>
    </row>
    <row r="43" spans="2:38" x14ac:dyDescent="0.25">
      <c r="B43" s="59" t="str">
        <f t="shared" si="7"/>
        <v>P.L. 93-621</v>
      </c>
      <c r="C43" s="92">
        <f t="shared" si="8"/>
        <v>27397</v>
      </c>
      <c r="D43" s="31" t="str">
        <f t="shared" si="9"/>
        <v xml:space="preserve">Cache la Poudre </v>
      </c>
      <c r="E43" s="31" t="str">
        <f t="shared" si="10"/>
        <v>CO</v>
      </c>
      <c r="F43" s="31" t="str">
        <f t="shared" si="11"/>
        <v>USFS</v>
      </c>
      <c r="G43" s="92">
        <f t="shared" si="12"/>
        <v>29130</v>
      </c>
      <c r="H43" s="31" t="str">
        <f t="shared" si="13"/>
        <v/>
      </c>
      <c r="I43" s="32" t="str">
        <f t="shared" si="14"/>
        <v/>
      </c>
      <c r="J43" s="31" t="str">
        <f t="shared" si="15"/>
        <v/>
      </c>
      <c r="K43" s="33">
        <f t="shared" si="16"/>
        <v>76</v>
      </c>
      <c r="L43" s="33">
        <f t="shared" si="17"/>
        <v>76</v>
      </c>
      <c r="M43" s="33">
        <f t="shared" si="18"/>
        <v>100</v>
      </c>
      <c r="N43" s="31" t="str">
        <f t="shared" si="19"/>
        <v>P.L. 99-590</v>
      </c>
      <c r="O43" s="92">
        <f t="shared" si="20"/>
        <v>31715</v>
      </c>
      <c r="P43" s="31">
        <f t="shared" si="21"/>
        <v>1</v>
      </c>
      <c r="Q43" s="86" t="str">
        <f t="shared" si="22"/>
        <v/>
      </c>
      <c r="V43" s="5">
        <v>132</v>
      </c>
      <c r="W43" s="28" t="s">
        <v>195</v>
      </c>
      <c r="X43" s="88">
        <v>27397</v>
      </c>
      <c r="Y43" s="28" t="s">
        <v>586</v>
      </c>
      <c r="Z43" s="28" t="s">
        <v>37</v>
      </c>
      <c r="AA43" s="28" t="s">
        <v>3</v>
      </c>
      <c r="AB43" s="28">
        <v>29130</v>
      </c>
      <c r="AC43" s="28"/>
      <c r="AD43" s="28"/>
      <c r="AE43" s="28"/>
      <c r="AF43" s="28">
        <v>76</v>
      </c>
      <c r="AG43" s="28">
        <v>76</v>
      </c>
      <c r="AH43" s="28">
        <v>100</v>
      </c>
      <c r="AI43" s="28" t="s">
        <v>198</v>
      </c>
      <c r="AJ43" s="88">
        <v>31715</v>
      </c>
      <c r="AK43" s="28">
        <v>1</v>
      </c>
      <c r="AL43" s="28"/>
    </row>
    <row r="44" spans="2:38" x14ac:dyDescent="0.25">
      <c r="B44" s="59" t="str">
        <f t="shared" si="7"/>
        <v>P.L. 93-621</v>
      </c>
      <c r="C44" s="92">
        <f t="shared" si="8"/>
        <v>27397</v>
      </c>
      <c r="D44" s="31" t="str">
        <f t="shared" si="9"/>
        <v xml:space="preserve">Cahaba </v>
      </c>
      <c r="E44" s="31" t="str">
        <f t="shared" si="10"/>
        <v>AL</v>
      </c>
      <c r="F44" s="31" t="str">
        <f t="shared" si="11"/>
        <v>USFS</v>
      </c>
      <c r="G44" s="92">
        <f t="shared" si="12"/>
        <v>29130</v>
      </c>
      <c r="H44" s="31" t="str">
        <f t="shared" si="13"/>
        <v>Report transmitted to Congress</v>
      </c>
      <c r="I44" s="32">
        <f t="shared" si="14"/>
        <v>29203</v>
      </c>
      <c r="J44" s="31" t="str">
        <f t="shared" si="15"/>
        <v>River not qualified</v>
      </c>
      <c r="K44" s="33">
        <f t="shared" si="16"/>
        <v>116</v>
      </c>
      <c r="L44" s="33" t="str">
        <f t="shared" si="17"/>
        <v/>
      </c>
      <c r="M44" s="33" t="str">
        <f t="shared" si="18"/>
        <v/>
      </c>
      <c r="N44" s="31" t="str">
        <f t="shared" si="19"/>
        <v/>
      </c>
      <c r="O44" s="92" t="str">
        <f t="shared" si="20"/>
        <v/>
      </c>
      <c r="P44" s="31">
        <f t="shared" si="21"/>
        <v>2</v>
      </c>
      <c r="Q44" s="86" t="str">
        <f t="shared" si="22"/>
        <v/>
      </c>
      <c r="V44" s="5">
        <v>2</v>
      </c>
      <c r="W44" s="28" t="s">
        <v>195</v>
      </c>
      <c r="X44" s="88">
        <v>27397</v>
      </c>
      <c r="Y44" s="28" t="s">
        <v>638</v>
      </c>
      <c r="Z44" s="28" t="s">
        <v>30</v>
      </c>
      <c r="AA44" s="28" t="s">
        <v>3</v>
      </c>
      <c r="AB44" s="28">
        <v>29130</v>
      </c>
      <c r="AC44" s="28" t="s">
        <v>171</v>
      </c>
      <c r="AD44" s="28">
        <v>29203</v>
      </c>
      <c r="AE44" s="28" t="s">
        <v>168</v>
      </c>
      <c r="AF44" s="28">
        <v>116</v>
      </c>
      <c r="AG44" s="28"/>
      <c r="AH44" s="28"/>
      <c r="AI44" s="28"/>
      <c r="AJ44" s="88"/>
      <c r="AK44" s="28">
        <v>2</v>
      </c>
      <c r="AL44" s="28"/>
    </row>
    <row r="45" spans="2:38" x14ac:dyDescent="0.25">
      <c r="B45" s="59" t="str">
        <f t="shared" si="7"/>
        <v>P.L. 93-621</v>
      </c>
      <c r="C45" s="92">
        <f t="shared" si="8"/>
        <v>27397</v>
      </c>
      <c r="D45" s="31" t="str">
        <f t="shared" si="9"/>
        <v>Clarks Fork</v>
      </c>
      <c r="E45" s="31" t="str">
        <f t="shared" si="10"/>
        <v>WY</v>
      </c>
      <c r="F45" s="31" t="str">
        <f t="shared" si="11"/>
        <v>USFS</v>
      </c>
      <c r="G45" s="92">
        <f t="shared" si="12"/>
        <v>29130</v>
      </c>
      <c r="H45" s="31" t="str">
        <f t="shared" si="13"/>
        <v/>
      </c>
      <c r="I45" s="32" t="str">
        <f t="shared" si="14"/>
        <v/>
      </c>
      <c r="J45" s="31" t="str">
        <f t="shared" si="15"/>
        <v/>
      </c>
      <c r="K45" s="33">
        <f t="shared" si="16"/>
        <v>23</v>
      </c>
      <c r="L45" s="33">
        <f t="shared" si="17"/>
        <v>20.5</v>
      </c>
      <c r="M45" s="33">
        <f t="shared" si="18"/>
        <v>89.130434782608688</v>
      </c>
      <c r="N45" s="31" t="str">
        <f t="shared" si="19"/>
        <v>P.L. 101-628</v>
      </c>
      <c r="O45" s="92">
        <f t="shared" si="20"/>
        <v>33205</v>
      </c>
      <c r="P45" s="31">
        <f t="shared" si="21"/>
        <v>1</v>
      </c>
      <c r="Q45" s="86" t="str">
        <f t="shared" si="22"/>
        <v/>
      </c>
      <c r="V45" s="5">
        <v>490</v>
      </c>
      <c r="W45" s="28" t="s">
        <v>195</v>
      </c>
      <c r="X45" s="88">
        <v>27397</v>
      </c>
      <c r="Y45" s="28" t="s">
        <v>199</v>
      </c>
      <c r="Z45" s="28" t="s">
        <v>76</v>
      </c>
      <c r="AA45" s="28" t="s">
        <v>3</v>
      </c>
      <c r="AB45" s="28">
        <v>29130</v>
      </c>
      <c r="AC45" s="28"/>
      <c r="AD45" s="28"/>
      <c r="AE45" s="28"/>
      <c r="AF45" s="28">
        <v>23</v>
      </c>
      <c r="AG45" s="28">
        <v>20.5</v>
      </c>
      <c r="AH45" s="28">
        <v>89.130434782608688</v>
      </c>
      <c r="AI45" s="28" t="s">
        <v>200</v>
      </c>
      <c r="AJ45" s="88">
        <v>33205</v>
      </c>
      <c r="AK45" s="28">
        <v>1</v>
      </c>
      <c r="AL45" s="28"/>
    </row>
    <row r="46" spans="2:38" x14ac:dyDescent="0.25">
      <c r="B46" s="59" t="str">
        <f t="shared" si="7"/>
        <v>P.L. 93-621</v>
      </c>
      <c r="C46" s="92">
        <f t="shared" si="8"/>
        <v>27397</v>
      </c>
      <c r="D46" s="31" t="str">
        <f t="shared" si="9"/>
        <v>Colorado</v>
      </c>
      <c r="E46" s="31" t="str">
        <f t="shared" si="10"/>
        <v>CO</v>
      </c>
      <c r="F46" s="31" t="str">
        <f t="shared" si="11"/>
        <v>NPS</v>
      </c>
      <c r="G46" s="92">
        <f t="shared" si="12"/>
        <v>29130</v>
      </c>
      <c r="H46" s="31" t="str">
        <f t="shared" si="13"/>
        <v>Report transmitted to Congress</v>
      </c>
      <c r="I46" s="32">
        <f t="shared" si="14"/>
        <v>31163</v>
      </c>
      <c r="J46" s="31" t="str">
        <f t="shared" si="15"/>
        <v>Designation not recommended</v>
      </c>
      <c r="K46" s="33">
        <f t="shared" si="16"/>
        <v>75.7</v>
      </c>
      <c r="L46" s="33" t="str">
        <f t="shared" si="17"/>
        <v/>
      </c>
      <c r="M46" s="33" t="str">
        <f t="shared" si="18"/>
        <v/>
      </c>
      <c r="N46" s="31" t="str">
        <f t="shared" si="19"/>
        <v/>
      </c>
      <c r="O46" s="92" t="str">
        <f t="shared" si="20"/>
        <v/>
      </c>
      <c r="P46" s="31">
        <f t="shared" si="21"/>
        <v>2</v>
      </c>
      <c r="Q46" s="86" t="str">
        <f t="shared" si="22"/>
        <v/>
      </c>
      <c r="V46" s="5">
        <v>135</v>
      </c>
      <c r="W46" s="28" t="s">
        <v>195</v>
      </c>
      <c r="X46" s="88">
        <v>27397</v>
      </c>
      <c r="Y46" s="28" t="s">
        <v>90</v>
      </c>
      <c r="Z46" s="28" t="s">
        <v>37</v>
      </c>
      <c r="AA46" s="28" t="s">
        <v>2</v>
      </c>
      <c r="AB46" s="28">
        <v>29130</v>
      </c>
      <c r="AC46" s="28" t="s">
        <v>171</v>
      </c>
      <c r="AD46" s="28">
        <v>31163</v>
      </c>
      <c r="AE46" s="28" t="s">
        <v>181</v>
      </c>
      <c r="AF46" s="28">
        <v>75.7</v>
      </c>
      <c r="AG46" s="28"/>
      <c r="AH46" s="28"/>
      <c r="AI46" s="28"/>
      <c r="AJ46" s="88"/>
      <c r="AK46" s="28">
        <v>2</v>
      </c>
      <c r="AL46" s="28"/>
    </row>
    <row r="47" spans="2:38" x14ac:dyDescent="0.25">
      <c r="B47" s="59" t="str">
        <f t="shared" si="7"/>
        <v>P.L. 93-621</v>
      </c>
      <c r="C47" s="92">
        <f t="shared" si="8"/>
        <v>27397</v>
      </c>
      <c r="D47" s="31" t="str">
        <f t="shared" si="9"/>
        <v xml:space="preserve">Conejos </v>
      </c>
      <c r="E47" s="31" t="str">
        <f t="shared" si="10"/>
        <v>CO</v>
      </c>
      <c r="F47" s="31" t="str">
        <f t="shared" si="11"/>
        <v>USFS</v>
      </c>
      <c r="G47" s="92">
        <f t="shared" si="12"/>
        <v>29130</v>
      </c>
      <c r="H47" s="31" t="str">
        <f t="shared" si="13"/>
        <v>Report transmitted to Congress</v>
      </c>
      <c r="I47" s="32">
        <f t="shared" si="14"/>
        <v>30207</v>
      </c>
      <c r="J47" s="31" t="str">
        <f t="shared" si="15"/>
        <v>Congressional designation recommended</v>
      </c>
      <c r="K47" s="33">
        <f t="shared" si="16"/>
        <v>48.8</v>
      </c>
      <c r="L47" s="33" t="str">
        <f t="shared" si="17"/>
        <v/>
      </c>
      <c r="M47" s="33" t="str">
        <f t="shared" si="18"/>
        <v/>
      </c>
      <c r="N47" s="31" t="str">
        <f t="shared" si="19"/>
        <v/>
      </c>
      <c r="O47" s="92" t="str">
        <f t="shared" si="20"/>
        <v/>
      </c>
      <c r="P47" s="31">
        <f t="shared" si="21"/>
        <v>2</v>
      </c>
      <c r="Q47" s="86" t="str">
        <f t="shared" si="22"/>
        <v/>
      </c>
      <c r="V47" s="5">
        <v>136</v>
      </c>
      <c r="W47" s="28" t="s">
        <v>195</v>
      </c>
      <c r="X47" s="88">
        <v>27397</v>
      </c>
      <c r="Y47" s="28" t="s">
        <v>640</v>
      </c>
      <c r="Z47" s="28" t="s">
        <v>37</v>
      </c>
      <c r="AA47" s="28" t="s">
        <v>3</v>
      </c>
      <c r="AB47" s="28">
        <v>29130</v>
      </c>
      <c r="AC47" s="28" t="s">
        <v>171</v>
      </c>
      <c r="AD47" s="28">
        <v>30207</v>
      </c>
      <c r="AE47" s="28" t="s">
        <v>187</v>
      </c>
      <c r="AF47" s="28">
        <v>48.8</v>
      </c>
      <c r="AG47" s="28"/>
      <c r="AH47" s="28"/>
      <c r="AI47" s="28"/>
      <c r="AJ47" s="88"/>
      <c r="AK47" s="28">
        <v>2</v>
      </c>
      <c r="AL47" s="28"/>
    </row>
    <row r="48" spans="2:38" x14ac:dyDescent="0.25">
      <c r="B48" s="59" t="str">
        <f t="shared" si="7"/>
        <v>P.L. 93-621</v>
      </c>
      <c r="C48" s="92">
        <f t="shared" si="8"/>
        <v>27397</v>
      </c>
      <c r="D48" s="31" t="str">
        <f t="shared" si="9"/>
        <v xml:space="preserve">Dolores </v>
      </c>
      <c r="E48" s="31" t="str">
        <f t="shared" si="10"/>
        <v>CO</v>
      </c>
      <c r="F48" s="31" t="str">
        <f t="shared" si="11"/>
        <v>BOR/USFS</v>
      </c>
      <c r="G48" s="92">
        <f t="shared" si="12"/>
        <v>28035</v>
      </c>
      <c r="H48" s="31" t="str">
        <f t="shared" si="13"/>
        <v>Report transmitted to Congress</v>
      </c>
      <c r="I48" s="32">
        <f t="shared" si="14"/>
        <v>28268</v>
      </c>
      <c r="J48" s="31" t="str">
        <f t="shared" si="15"/>
        <v>Congressional designation recommended</v>
      </c>
      <c r="K48" s="33">
        <f t="shared" si="16"/>
        <v>105</v>
      </c>
      <c r="L48" s="33" t="str">
        <f t="shared" si="17"/>
        <v/>
      </c>
      <c r="M48" s="33" t="str">
        <f t="shared" si="18"/>
        <v/>
      </c>
      <c r="N48" s="31" t="str">
        <f t="shared" si="19"/>
        <v/>
      </c>
      <c r="O48" s="92" t="str">
        <f t="shared" si="20"/>
        <v/>
      </c>
      <c r="P48" s="31">
        <f t="shared" si="21"/>
        <v>2</v>
      </c>
      <c r="Q48" s="86" t="str">
        <f t="shared" si="22"/>
        <v>See endnote 6</v>
      </c>
      <c r="V48" s="5">
        <v>137</v>
      </c>
      <c r="W48" s="28" t="s">
        <v>195</v>
      </c>
      <c r="X48" s="88">
        <v>27397</v>
      </c>
      <c r="Y48" s="28" t="s">
        <v>641</v>
      </c>
      <c r="Z48" s="28" t="s">
        <v>37</v>
      </c>
      <c r="AA48" s="28" t="s">
        <v>215</v>
      </c>
      <c r="AB48" s="28">
        <v>28035</v>
      </c>
      <c r="AC48" s="28" t="s">
        <v>171</v>
      </c>
      <c r="AD48" s="28">
        <v>28268</v>
      </c>
      <c r="AE48" s="28" t="s">
        <v>187</v>
      </c>
      <c r="AF48" s="28">
        <v>105</v>
      </c>
      <c r="AG48" s="28"/>
      <c r="AH48" s="28"/>
      <c r="AI48" s="28"/>
      <c r="AJ48" s="88"/>
      <c r="AK48" s="28">
        <v>2</v>
      </c>
      <c r="AL48" s="28" t="s">
        <v>778</v>
      </c>
    </row>
    <row r="49" spans="2:38" x14ac:dyDescent="0.25">
      <c r="B49" s="59" t="str">
        <f t="shared" si="7"/>
        <v>P.L. 93-621</v>
      </c>
      <c r="C49" s="92">
        <f t="shared" si="8"/>
        <v>27397</v>
      </c>
      <c r="D49" s="31" t="str">
        <f t="shared" si="9"/>
        <v xml:space="preserve">Elk </v>
      </c>
      <c r="E49" s="31" t="str">
        <f t="shared" si="10"/>
        <v>CO</v>
      </c>
      <c r="F49" s="31" t="str">
        <f t="shared" si="11"/>
        <v>USFS</v>
      </c>
      <c r="G49" s="92">
        <f t="shared" si="12"/>
        <v>29130</v>
      </c>
      <c r="H49" s="31" t="str">
        <f t="shared" si="13"/>
        <v>Report transmitted to Congress</v>
      </c>
      <c r="I49" s="32">
        <f t="shared" si="14"/>
        <v>30207</v>
      </c>
      <c r="J49" s="31" t="str">
        <f t="shared" si="15"/>
        <v>Congressional designation recommended</v>
      </c>
      <c r="K49" s="33">
        <f t="shared" si="16"/>
        <v>35</v>
      </c>
      <c r="L49" s="33" t="str">
        <f t="shared" si="17"/>
        <v/>
      </c>
      <c r="M49" s="33" t="str">
        <f t="shared" si="18"/>
        <v/>
      </c>
      <c r="N49" s="31" t="str">
        <f t="shared" si="19"/>
        <v/>
      </c>
      <c r="O49" s="92" t="str">
        <f t="shared" si="20"/>
        <v/>
      </c>
      <c r="P49" s="31">
        <f t="shared" si="21"/>
        <v>2</v>
      </c>
      <c r="Q49" s="86" t="str">
        <f t="shared" si="22"/>
        <v/>
      </c>
      <c r="V49" s="5">
        <v>138</v>
      </c>
      <c r="W49" s="28" t="s">
        <v>195</v>
      </c>
      <c r="X49" s="88">
        <v>27397</v>
      </c>
      <c r="Y49" s="28" t="s">
        <v>642</v>
      </c>
      <c r="Z49" s="28" t="s">
        <v>37</v>
      </c>
      <c r="AA49" s="28" t="s">
        <v>3</v>
      </c>
      <c r="AB49" s="28">
        <v>29130</v>
      </c>
      <c r="AC49" s="28" t="s">
        <v>171</v>
      </c>
      <c r="AD49" s="28">
        <v>30207</v>
      </c>
      <c r="AE49" s="28" t="s">
        <v>187</v>
      </c>
      <c r="AF49" s="28">
        <v>35</v>
      </c>
      <c r="AG49" s="28"/>
      <c r="AH49" s="28"/>
      <c r="AI49" s="28"/>
      <c r="AJ49" s="88"/>
      <c r="AK49" s="28">
        <v>2</v>
      </c>
      <c r="AL49" s="28"/>
    </row>
    <row r="50" spans="2:38" x14ac:dyDescent="0.25">
      <c r="B50" s="59" t="str">
        <f t="shared" si="7"/>
        <v>P.L. 93-621</v>
      </c>
      <c r="C50" s="92">
        <f t="shared" si="8"/>
        <v>27397</v>
      </c>
      <c r="D50" s="31" t="str">
        <f t="shared" si="9"/>
        <v xml:space="preserve">Encampment </v>
      </c>
      <c r="E50" s="31" t="str">
        <f t="shared" si="10"/>
        <v>CO</v>
      </c>
      <c r="F50" s="31" t="str">
        <f t="shared" si="11"/>
        <v>USFS</v>
      </c>
      <c r="G50" s="92">
        <f t="shared" si="12"/>
        <v>29130</v>
      </c>
      <c r="H50" s="31" t="str">
        <f t="shared" si="13"/>
        <v>Report transmitted to Congress</v>
      </c>
      <c r="I50" s="32">
        <f t="shared" si="14"/>
        <v>29130</v>
      </c>
      <c r="J50" s="31" t="str">
        <f t="shared" si="15"/>
        <v>Congressional designation recommended</v>
      </c>
      <c r="K50" s="33">
        <f t="shared" si="16"/>
        <v>19.5</v>
      </c>
      <c r="L50" s="33" t="str">
        <f t="shared" si="17"/>
        <v/>
      </c>
      <c r="M50" s="33" t="str">
        <f t="shared" si="18"/>
        <v/>
      </c>
      <c r="N50" s="31" t="str">
        <f t="shared" si="19"/>
        <v/>
      </c>
      <c r="O50" s="92" t="str">
        <f t="shared" si="20"/>
        <v/>
      </c>
      <c r="P50" s="31">
        <f t="shared" si="21"/>
        <v>2</v>
      </c>
      <c r="Q50" s="86" t="str">
        <f t="shared" si="22"/>
        <v/>
      </c>
      <c r="V50" s="5">
        <v>139</v>
      </c>
      <c r="W50" s="28" t="s">
        <v>195</v>
      </c>
      <c r="X50" s="88">
        <v>27397</v>
      </c>
      <c r="Y50" s="28" t="s">
        <v>643</v>
      </c>
      <c r="Z50" s="28" t="s">
        <v>37</v>
      </c>
      <c r="AA50" s="28" t="s">
        <v>3</v>
      </c>
      <c r="AB50" s="28">
        <v>29130</v>
      </c>
      <c r="AC50" s="28" t="s">
        <v>171</v>
      </c>
      <c r="AD50" s="28">
        <v>29130</v>
      </c>
      <c r="AE50" s="28" t="s">
        <v>187</v>
      </c>
      <c r="AF50" s="28">
        <v>19.5</v>
      </c>
      <c r="AG50" s="28"/>
      <c r="AH50" s="28"/>
      <c r="AI50" s="28"/>
      <c r="AJ50" s="88"/>
      <c r="AK50" s="28">
        <v>2</v>
      </c>
      <c r="AL50" s="28"/>
    </row>
    <row r="51" spans="2:38" x14ac:dyDescent="0.25">
      <c r="B51" s="59" t="str">
        <f t="shared" si="7"/>
        <v>P.L. 93-621</v>
      </c>
      <c r="C51" s="92">
        <f t="shared" si="8"/>
        <v>27397</v>
      </c>
      <c r="D51" s="31" t="str">
        <f t="shared" si="9"/>
        <v xml:space="preserve">Green </v>
      </c>
      <c r="E51" s="31" t="str">
        <f t="shared" si="10"/>
        <v>CO</v>
      </c>
      <c r="F51" s="31" t="str">
        <f t="shared" si="11"/>
        <v>NPS</v>
      </c>
      <c r="G51" s="92">
        <f t="shared" si="12"/>
        <v>31778</v>
      </c>
      <c r="H51" s="31" t="str">
        <f t="shared" si="13"/>
        <v>Report transmitted to Congress in combination with the Yampa River</v>
      </c>
      <c r="I51" s="32">
        <f t="shared" si="14"/>
        <v>30269</v>
      </c>
      <c r="J51" s="31" t="str">
        <f t="shared" si="15"/>
        <v>Determined eligible; Secretary did not include recommendation for designation</v>
      </c>
      <c r="K51" s="33">
        <f t="shared" si="16"/>
        <v>91</v>
      </c>
      <c r="L51" s="33" t="str">
        <f t="shared" si="17"/>
        <v/>
      </c>
      <c r="M51" s="33" t="str">
        <f t="shared" si="18"/>
        <v/>
      </c>
      <c r="N51" s="31" t="str">
        <f t="shared" si="19"/>
        <v/>
      </c>
      <c r="O51" s="92" t="str">
        <f t="shared" si="20"/>
        <v/>
      </c>
      <c r="P51" s="31">
        <f t="shared" si="21"/>
        <v>2</v>
      </c>
      <c r="Q51" s="86" t="str">
        <f t="shared" si="22"/>
        <v/>
      </c>
      <c r="V51" s="5">
        <v>140</v>
      </c>
      <c r="W51" s="28" t="s">
        <v>195</v>
      </c>
      <c r="X51" s="88">
        <v>27397</v>
      </c>
      <c r="Y51" s="28" t="s">
        <v>644</v>
      </c>
      <c r="Z51" s="28" t="s">
        <v>37</v>
      </c>
      <c r="AA51" s="28" t="s">
        <v>2</v>
      </c>
      <c r="AB51" s="28">
        <v>31778</v>
      </c>
      <c r="AC51" s="28" t="s">
        <v>202</v>
      </c>
      <c r="AD51" s="28">
        <v>30269</v>
      </c>
      <c r="AE51" s="28" t="s">
        <v>477</v>
      </c>
      <c r="AF51" s="28">
        <v>91</v>
      </c>
      <c r="AG51" s="28"/>
      <c r="AH51" s="28"/>
      <c r="AI51" s="28"/>
      <c r="AJ51" s="88"/>
      <c r="AK51" s="28">
        <v>2</v>
      </c>
      <c r="AL51" s="28"/>
    </row>
    <row r="52" spans="2:38" x14ac:dyDescent="0.25">
      <c r="B52" s="59" t="str">
        <f t="shared" si="7"/>
        <v>P.L. 93-621</v>
      </c>
      <c r="C52" s="92">
        <f t="shared" si="8"/>
        <v>27397</v>
      </c>
      <c r="D52" s="31" t="str">
        <f t="shared" si="9"/>
        <v xml:space="preserve">Gunnison </v>
      </c>
      <c r="E52" s="31" t="str">
        <f t="shared" si="10"/>
        <v>CO</v>
      </c>
      <c r="F52" s="31" t="str">
        <f t="shared" si="11"/>
        <v>NPS</v>
      </c>
      <c r="G52" s="92">
        <f t="shared" si="12"/>
        <v>29130</v>
      </c>
      <c r="H52" s="31" t="str">
        <f t="shared" si="13"/>
        <v>Report transmitted to Congress</v>
      </c>
      <c r="I52" s="32">
        <f t="shared" si="14"/>
        <v>29130</v>
      </c>
      <c r="J52" s="31" t="str">
        <f t="shared" si="15"/>
        <v>Congressional designation recommended</v>
      </c>
      <c r="K52" s="33">
        <f t="shared" si="16"/>
        <v>29</v>
      </c>
      <c r="L52" s="33" t="str">
        <f t="shared" si="17"/>
        <v/>
      </c>
      <c r="M52" s="33" t="str">
        <f t="shared" si="18"/>
        <v/>
      </c>
      <c r="N52" s="31" t="str">
        <f t="shared" si="19"/>
        <v/>
      </c>
      <c r="O52" s="92" t="str">
        <f t="shared" si="20"/>
        <v/>
      </c>
      <c r="P52" s="31">
        <f t="shared" si="21"/>
        <v>2</v>
      </c>
      <c r="Q52" s="86" t="str">
        <f t="shared" si="22"/>
        <v/>
      </c>
      <c r="V52" s="5">
        <v>141</v>
      </c>
      <c r="W52" s="28" t="s">
        <v>195</v>
      </c>
      <c r="X52" s="88">
        <v>27397</v>
      </c>
      <c r="Y52" s="28" t="s">
        <v>645</v>
      </c>
      <c r="Z52" s="28" t="s">
        <v>37</v>
      </c>
      <c r="AA52" s="28" t="s">
        <v>2</v>
      </c>
      <c r="AB52" s="28">
        <v>29130</v>
      </c>
      <c r="AC52" s="28" t="s">
        <v>171</v>
      </c>
      <c r="AD52" s="28">
        <v>29130</v>
      </c>
      <c r="AE52" s="28" t="s">
        <v>187</v>
      </c>
      <c r="AF52" s="28">
        <v>29</v>
      </c>
      <c r="AG52" s="28"/>
      <c r="AH52" s="28"/>
      <c r="AI52" s="28"/>
      <c r="AJ52" s="88"/>
      <c r="AK52" s="28">
        <v>2</v>
      </c>
      <c r="AL52" s="28"/>
    </row>
    <row r="53" spans="2:38" x14ac:dyDescent="0.25">
      <c r="B53" s="59" t="str">
        <f t="shared" si="7"/>
        <v>P.L. 93-621</v>
      </c>
      <c r="C53" s="92">
        <f t="shared" si="8"/>
        <v>27397</v>
      </c>
      <c r="D53" s="31" t="str">
        <f t="shared" si="9"/>
        <v xml:space="preserve">Illinois </v>
      </c>
      <c r="E53" s="31" t="str">
        <f t="shared" si="10"/>
        <v>IL/OK</v>
      </c>
      <c r="F53" s="31" t="str">
        <f t="shared" si="11"/>
        <v>HCRS</v>
      </c>
      <c r="G53" s="92">
        <f t="shared" si="12"/>
        <v>29130</v>
      </c>
      <c r="H53" s="31" t="str">
        <f t="shared" si="13"/>
        <v>Report transmitted to Congress</v>
      </c>
      <c r="I53" s="32">
        <f t="shared" si="14"/>
        <v>29131</v>
      </c>
      <c r="J53" s="31" t="str">
        <f t="shared" si="15"/>
        <v>Preservation as state administered 2(a)(ii) river recommended</v>
      </c>
      <c r="K53" s="33">
        <f t="shared" si="16"/>
        <v>115</v>
      </c>
      <c r="L53" s="33" t="str">
        <f t="shared" si="17"/>
        <v/>
      </c>
      <c r="M53" s="33" t="str">
        <f t="shared" si="18"/>
        <v/>
      </c>
      <c r="N53" s="31" t="str">
        <f t="shared" si="19"/>
        <v/>
      </c>
      <c r="O53" s="92" t="str">
        <f t="shared" si="20"/>
        <v/>
      </c>
      <c r="P53" s="31">
        <f t="shared" si="21"/>
        <v>2</v>
      </c>
      <c r="Q53" s="86" t="str">
        <f t="shared" si="22"/>
        <v>See endnote 7</v>
      </c>
      <c r="V53" s="5">
        <v>352</v>
      </c>
      <c r="W53" s="28" t="s">
        <v>195</v>
      </c>
      <c r="X53" s="88">
        <v>27397</v>
      </c>
      <c r="Y53" s="28" t="s">
        <v>653</v>
      </c>
      <c r="Z53" s="28" t="s">
        <v>677</v>
      </c>
      <c r="AA53" s="28" t="s">
        <v>780</v>
      </c>
      <c r="AB53" s="28">
        <v>29130</v>
      </c>
      <c r="AC53" s="28" t="s">
        <v>171</v>
      </c>
      <c r="AD53" s="28">
        <v>29131</v>
      </c>
      <c r="AE53" s="28" t="s">
        <v>683</v>
      </c>
      <c r="AF53" s="28">
        <v>115</v>
      </c>
      <c r="AG53" s="28"/>
      <c r="AH53" s="28"/>
      <c r="AI53" s="28"/>
      <c r="AJ53" s="88"/>
      <c r="AK53" s="28">
        <v>2</v>
      </c>
      <c r="AL53" s="28" t="s">
        <v>779</v>
      </c>
    </row>
    <row r="54" spans="2:38" x14ac:dyDescent="0.25">
      <c r="B54" s="59" t="str">
        <f t="shared" si="7"/>
        <v>P.L. 93-621</v>
      </c>
      <c r="C54" s="92">
        <f t="shared" si="8"/>
        <v>27397</v>
      </c>
      <c r="D54" s="31" t="str">
        <f t="shared" si="9"/>
        <v>John Day</v>
      </c>
      <c r="E54" s="31" t="str">
        <f t="shared" si="10"/>
        <v>OR</v>
      </c>
      <c r="F54" s="31" t="str">
        <f t="shared" si="11"/>
        <v>NPS</v>
      </c>
      <c r="G54" s="92">
        <f t="shared" si="12"/>
        <v>29130</v>
      </c>
      <c r="H54" s="31" t="str">
        <f t="shared" si="13"/>
        <v/>
      </c>
      <c r="I54" s="32" t="str">
        <f t="shared" si="14"/>
        <v/>
      </c>
      <c r="J54" s="31" t="str">
        <f t="shared" si="15"/>
        <v/>
      </c>
      <c r="K54" s="33">
        <f t="shared" si="16"/>
        <v>149</v>
      </c>
      <c r="L54" s="33">
        <f t="shared" si="17"/>
        <v>147.5</v>
      </c>
      <c r="M54" s="33">
        <f t="shared" si="18"/>
        <v>98.993288590604024</v>
      </c>
      <c r="N54" s="31" t="str">
        <f t="shared" si="19"/>
        <v>P.L. 100-557</v>
      </c>
      <c r="O54" s="92">
        <f t="shared" si="20"/>
        <v>32444</v>
      </c>
      <c r="P54" s="31">
        <f t="shared" si="21"/>
        <v>1</v>
      </c>
      <c r="Q54" s="86" t="str">
        <f t="shared" si="22"/>
        <v/>
      </c>
      <c r="V54" s="5">
        <v>391</v>
      </c>
      <c r="W54" s="28" t="s">
        <v>195</v>
      </c>
      <c r="X54" s="88">
        <v>27397</v>
      </c>
      <c r="Y54" s="28" t="s">
        <v>203</v>
      </c>
      <c r="Z54" s="28" t="s">
        <v>65</v>
      </c>
      <c r="AA54" s="28" t="s">
        <v>2</v>
      </c>
      <c r="AB54" s="28">
        <v>29130</v>
      </c>
      <c r="AC54" s="28"/>
      <c r="AD54" s="28"/>
      <c r="AE54" s="28"/>
      <c r="AF54" s="28">
        <v>149</v>
      </c>
      <c r="AG54" s="28">
        <v>147.5</v>
      </c>
      <c r="AH54" s="28">
        <v>98.993288590604024</v>
      </c>
      <c r="AI54" s="28" t="s">
        <v>204</v>
      </c>
      <c r="AJ54" s="88">
        <v>32444</v>
      </c>
      <c r="AK54" s="28">
        <v>1</v>
      </c>
      <c r="AL54" s="28"/>
    </row>
    <row r="55" spans="2:38" x14ac:dyDescent="0.25">
      <c r="B55" s="59" t="str">
        <f t="shared" si="7"/>
        <v>P.L. 93-621</v>
      </c>
      <c r="C55" s="92">
        <f t="shared" si="8"/>
        <v>27397</v>
      </c>
      <c r="D55" s="31" t="str">
        <f t="shared" si="9"/>
        <v xml:space="preserve">Kettle </v>
      </c>
      <c r="E55" s="31" t="str">
        <f t="shared" si="10"/>
        <v>MN</v>
      </c>
      <c r="F55" s="31" t="str">
        <f t="shared" si="11"/>
        <v>NPS</v>
      </c>
      <c r="G55" s="92">
        <f t="shared" si="12"/>
        <v>29130</v>
      </c>
      <c r="H55" s="31" t="str">
        <f t="shared" si="13"/>
        <v>Report transmitted to Congress</v>
      </c>
      <c r="I55" s="32">
        <f t="shared" si="14"/>
        <v>29132</v>
      </c>
      <c r="J55" s="31" t="str">
        <f t="shared" si="15"/>
        <v>Preservation as state administered 2(a)(ii) river recommended</v>
      </c>
      <c r="K55" s="33">
        <f t="shared" si="16"/>
        <v>79</v>
      </c>
      <c r="L55" s="33" t="str">
        <f t="shared" si="17"/>
        <v/>
      </c>
      <c r="M55" s="33" t="str">
        <f t="shared" si="18"/>
        <v/>
      </c>
      <c r="N55" s="31" t="str">
        <f t="shared" si="19"/>
        <v/>
      </c>
      <c r="O55" s="92" t="str">
        <f t="shared" si="20"/>
        <v/>
      </c>
      <c r="P55" s="31">
        <f t="shared" si="21"/>
        <v>2</v>
      </c>
      <c r="Q55" s="86" t="str">
        <f t="shared" si="22"/>
        <v/>
      </c>
      <c r="V55" s="5">
        <v>262</v>
      </c>
      <c r="W55" s="28" t="s">
        <v>195</v>
      </c>
      <c r="X55" s="88">
        <v>27397</v>
      </c>
      <c r="Y55" s="28" t="s">
        <v>650</v>
      </c>
      <c r="Z55" s="28" t="s">
        <v>205</v>
      </c>
      <c r="AA55" s="28" t="s">
        <v>2</v>
      </c>
      <c r="AB55" s="28">
        <v>29130</v>
      </c>
      <c r="AC55" s="28" t="s">
        <v>171</v>
      </c>
      <c r="AD55" s="28">
        <v>29132</v>
      </c>
      <c r="AE55" s="28" t="s">
        <v>683</v>
      </c>
      <c r="AF55" s="28">
        <v>79</v>
      </c>
      <c r="AG55" s="28"/>
      <c r="AH55" s="28"/>
      <c r="AI55" s="28"/>
      <c r="AJ55" s="88"/>
      <c r="AK55" s="28">
        <v>2</v>
      </c>
      <c r="AL55" s="28"/>
    </row>
    <row r="56" spans="2:38" x14ac:dyDescent="0.25">
      <c r="B56" s="59" t="str">
        <f t="shared" si="7"/>
        <v>P.L. 93-621</v>
      </c>
      <c r="C56" s="92">
        <f t="shared" si="8"/>
        <v>27397</v>
      </c>
      <c r="D56" s="31" t="str">
        <f t="shared" si="9"/>
        <v xml:space="preserve">Los Pinos </v>
      </c>
      <c r="E56" s="31" t="str">
        <f t="shared" si="10"/>
        <v>CO</v>
      </c>
      <c r="F56" s="31" t="str">
        <f t="shared" si="11"/>
        <v>USFS</v>
      </c>
      <c r="G56" s="92">
        <f t="shared" si="12"/>
        <v>29130</v>
      </c>
      <c r="H56" s="31" t="str">
        <f t="shared" si="13"/>
        <v>Report transmitted to Congress</v>
      </c>
      <c r="I56" s="32">
        <f t="shared" si="14"/>
        <v>30207</v>
      </c>
      <c r="J56" s="31" t="str">
        <f t="shared" si="15"/>
        <v>Congressional designation recommended</v>
      </c>
      <c r="K56" s="33">
        <f t="shared" si="16"/>
        <v>54</v>
      </c>
      <c r="L56" s="33" t="str">
        <f t="shared" si="17"/>
        <v/>
      </c>
      <c r="M56" s="33" t="str">
        <f t="shared" si="18"/>
        <v/>
      </c>
      <c r="N56" s="31" t="str">
        <f t="shared" si="19"/>
        <v/>
      </c>
      <c r="O56" s="92" t="str">
        <f t="shared" si="20"/>
        <v/>
      </c>
      <c r="P56" s="31">
        <f t="shared" si="21"/>
        <v>2</v>
      </c>
      <c r="Q56" s="86" t="str">
        <f t="shared" si="22"/>
        <v/>
      </c>
      <c r="V56" s="5">
        <v>142</v>
      </c>
      <c r="W56" s="28" t="s">
        <v>195</v>
      </c>
      <c r="X56" s="88">
        <v>27397</v>
      </c>
      <c r="Y56" s="28" t="s">
        <v>646</v>
      </c>
      <c r="Z56" s="28" t="s">
        <v>37</v>
      </c>
      <c r="AA56" s="28" t="s">
        <v>3</v>
      </c>
      <c r="AB56" s="28">
        <v>29130</v>
      </c>
      <c r="AC56" s="28" t="s">
        <v>171</v>
      </c>
      <c r="AD56" s="28">
        <v>30207</v>
      </c>
      <c r="AE56" s="28" t="s">
        <v>187</v>
      </c>
      <c r="AF56" s="28">
        <v>54</v>
      </c>
      <c r="AG56" s="28"/>
      <c r="AH56" s="28"/>
      <c r="AI56" s="28"/>
      <c r="AJ56" s="88"/>
      <c r="AK56" s="28">
        <v>2</v>
      </c>
      <c r="AL56" s="28"/>
    </row>
    <row r="57" spans="2:38" x14ac:dyDescent="0.25">
      <c r="B57" s="59" t="str">
        <f t="shared" si="7"/>
        <v>P.L. 93-621</v>
      </c>
      <c r="C57" s="92">
        <f t="shared" si="8"/>
        <v>27397</v>
      </c>
      <c r="D57" s="31" t="str">
        <f t="shared" si="9"/>
        <v>Manistee</v>
      </c>
      <c r="E57" s="31" t="str">
        <f t="shared" si="10"/>
        <v>MI</v>
      </c>
      <c r="F57" s="31" t="str">
        <f t="shared" si="11"/>
        <v>USFS</v>
      </c>
      <c r="G57" s="92">
        <f t="shared" si="12"/>
        <v>29130</v>
      </c>
      <c r="H57" s="31" t="str">
        <f t="shared" si="13"/>
        <v/>
      </c>
      <c r="I57" s="32" t="str">
        <f t="shared" si="14"/>
        <v/>
      </c>
      <c r="J57" s="31" t="str">
        <f t="shared" si="15"/>
        <v/>
      </c>
      <c r="K57" s="33">
        <f t="shared" si="16"/>
        <v>232</v>
      </c>
      <c r="L57" s="33">
        <f t="shared" si="17"/>
        <v>26</v>
      </c>
      <c r="M57" s="33">
        <f t="shared" si="18"/>
        <v>11.206896551724139</v>
      </c>
      <c r="N57" s="31" t="str">
        <f t="shared" si="19"/>
        <v>P.L. 102-249</v>
      </c>
      <c r="O57" s="92">
        <f t="shared" si="20"/>
        <v>33666</v>
      </c>
      <c r="P57" s="31">
        <f t="shared" si="21"/>
        <v>1</v>
      </c>
      <c r="Q57" s="86" t="str">
        <f t="shared" si="22"/>
        <v/>
      </c>
      <c r="V57" s="5">
        <v>244</v>
      </c>
      <c r="W57" s="28" t="s">
        <v>195</v>
      </c>
      <c r="X57" s="88">
        <v>27397</v>
      </c>
      <c r="Y57" s="28" t="s">
        <v>206</v>
      </c>
      <c r="Z57" s="28" t="s">
        <v>50</v>
      </c>
      <c r="AA57" s="28" t="s">
        <v>3</v>
      </c>
      <c r="AB57" s="28">
        <v>29130</v>
      </c>
      <c r="AC57" s="28"/>
      <c r="AD57" s="28"/>
      <c r="AE57" s="28"/>
      <c r="AF57" s="28">
        <v>232</v>
      </c>
      <c r="AG57" s="28">
        <v>26</v>
      </c>
      <c r="AH57" s="28">
        <v>11.206896551724139</v>
      </c>
      <c r="AI57" s="28" t="s">
        <v>207</v>
      </c>
      <c r="AJ57" s="88">
        <v>33666</v>
      </c>
      <c r="AK57" s="28">
        <v>1</v>
      </c>
      <c r="AL57" s="28"/>
    </row>
    <row r="58" spans="2:38" x14ac:dyDescent="0.25">
      <c r="B58" s="59" t="str">
        <f t="shared" si="7"/>
        <v>P.L. 93-621</v>
      </c>
      <c r="C58" s="92">
        <f t="shared" si="8"/>
        <v>27397</v>
      </c>
      <c r="D58" s="31" t="str">
        <f t="shared" si="9"/>
        <v xml:space="preserve">Mississippi (Upper) </v>
      </c>
      <c r="E58" s="31" t="str">
        <f t="shared" si="10"/>
        <v>MN</v>
      </c>
      <c r="F58" s="31" t="str">
        <f t="shared" si="11"/>
        <v>BOR</v>
      </c>
      <c r="G58" s="92">
        <f t="shared" si="12"/>
        <v>29130</v>
      </c>
      <c r="H58" s="31" t="str">
        <f t="shared" si="13"/>
        <v>Report transmitted to Congress</v>
      </c>
      <c r="I58" s="32">
        <f t="shared" si="14"/>
        <v>28362</v>
      </c>
      <c r="J58" s="31" t="str">
        <f t="shared" si="15"/>
        <v>Congressional designation recommended</v>
      </c>
      <c r="K58" s="33">
        <f t="shared" si="16"/>
        <v>466</v>
      </c>
      <c r="L58" s="33" t="str">
        <f t="shared" si="17"/>
        <v/>
      </c>
      <c r="M58" s="33" t="str">
        <f t="shared" si="18"/>
        <v/>
      </c>
      <c r="N58" s="31" t="str">
        <f t="shared" si="19"/>
        <v/>
      </c>
      <c r="O58" s="92" t="str">
        <f t="shared" si="20"/>
        <v/>
      </c>
      <c r="P58" s="31">
        <f t="shared" si="21"/>
        <v>2</v>
      </c>
      <c r="Q58" s="86" t="str">
        <f t="shared" si="22"/>
        <v>See endnote 6</v>
      </c>
      <c r="V58" s="5">
        <v>263</v>
      </c>
      <c r="W58" s="28" t="s">
        <v>195</v>
      </c>
      <c r="X58" s="88">
        <v>27397</v>
      </c>
      <c r="Y58" s="28" t="s">
        <v>651</v>
      </c>
      <c r="Z58" s="28" t="s">
        <v>205</v>
      </c>
      <c r="AA58" s="28" t="s">
        <v>170</v>
      </c>
      <c r="AB58" s="28">
        <v>29130</v>
      </c>
      <c r="AC58" s="28" t="s">
        <v>171</v>
      </c>
      <c r="AD58" s="28">
        <v>28362</v>
      </c>
      <c r="AE58" s="28" t="s">
        <v>187</v>
      </c>
      <c r="AF58" s="28">
        <v>466</v>
      </c>
      <c r="AG58" s="28"/>
      <c r="AH58" s="28"/>
      <c r="AI58" s="28"/>
      <c r="AJ58" s="88"/>
      <c r="AK58" s="28">
        <v>2</v>
      </c>
      <c r="AL58" s="28" t="s">
        <v>778</v>
      </c>
    </row>
    <row r="59" spans="2:38" x14ac:dyDescent="0.25">
      <c r="B59" s="59" t="str">
        <f t="shared" si="7"/>
        <v>P.L. 93-621</v>
      </c>
      <c r="C59" s="92">
        <f t="shared" si="8"/>
        <v>27397</v>
      </c>
      <c r="D59" s="31" t="str">
        <f t="shared" si="9"/>
        <v xml:space="preserve">Nolichucky </v>
      </c>
      <c r="E59" s="31" t="str">
        <f t="shared" si="10"/>
        <v>NC/TN</v>
      </c>
      <c r="F59" s="31" t="str">
        <f t="shared" si="11"/>
        <v>NPS</v>
      </c>
      <c r="G59" s="92">
        <f t="shared" si="12"/>
        <v>29130</v>
      </c>
      <c r="H59" s="31" t="str">
        <f t="shared" si="13"/>
        <v>Report transmitted to Congress</v>
      </c>
      <c r="I59" s="32">
        <f t="shared" si="14"/>
        <v>31163</v>
      </c>
      <c r="J59" s="31" t="str">
        <f t="shared" si="15"/>
        <v>River not qualified</v>
      </c>
      <c r="K59" s="33">
        <f t="shared" si="16"/>
        <v>110</v>
      </c>
      <c r="L59" s="33" t="str">
        <f t="shared" si="17"/>
        <v/>
      </c>
      <c r="M59" s="33" t="str">
        <f t="shared" si="18"/>
        <v/>
      </c>
      <c r="N59" s="31" t="str">
        <f t="shared" si="19"/>
        <v/>
      </c>
      <c r="O59" s="92" t="str">
        <f t="shared" si="20"/>
        <v/>
      </c>
      <c r="P59" s="31">
        <f t="shared" si="21"/>
        <v>2</v>
      </c>
      <c r="Q59" s="86" t="str">
        <f t="shared" si="22"/>
        <v/>
      </c>
      <c r="V59" s="5">
        <v>342</v>
      </c>
      <c r="W59" s="28" t="s">
        <v>195</v>
      </c>
      <c r="X59" s="88">
        <v>27397</v>
      </c>
      <c r="Y59" s="28" t="s">
        <v>652</v>
      </c>
      <c r="Z59" s="28" t="s">
        <v>676</v>
      </c>
      <c r="AA59" s="28" t="s">
        <v>2</v>
      </c>
      <c r="AB59" s="28">
        <v>29130</v>
      </c>
      <c r="AC59" s="28" t="s">
        <v>171</v>
      </c>
      <c r="AD59" s="28">
        <v>31163</v>
      </c>
      <c r="AE59" s="28" t="s">
        <v>168</v>
      </c>
      <c r="AF59" s="28">
        <v>110</v>
      </c>
      <c r="AG59" s="28"/>
      <c r="AH59" s="28"/>
      <c r="AI59" s="28"/>
      <c r="AJ59" s="88"/>
      <c r="AK59" s="28">
        <v>2</v>
      </c>
      <c r="AL59" s="28"/>
    </row>
    <row r="60" spans="2:38" x14ac:dyDescent="0.25">
      <c r="B60" s="59" t="str">
        <f t="shared" si="7"/>
        <v>P.L. 93-621</v>
      </c>
      <c r="C60" s="92">
        <f t="shared" si="8"/>
        <v>27397</v>
      </c>
      <c r="D60" s="31" t="str">
        <f t="shared" si="9"/>
        <v>North Fork American</v>
      </c>
      <c r="E60" s="31" t="str">
        <f t="shared" si="10"/>
        <v>CA</v>
      </c>
      <c r="F60" s="31" t="str">
        <f t="shared" si="11"/>
        <v>USFS</v>
      </c>
      <c r="G60" s="92">
        <f t="shared" si="12"/>
        <v>29130</v>
      </c>
      <c r="H60" s="31" t="str">
        <f t="shared" si="13"/>
        <v/>
      </c>
      <c r="I60" s="32" t="str">
        <f t="shared" si="14"/>
        <v/>
      </c>
      <c r="J60" s="31" t="str">
        <f t="shared" si="15"/>
        <v/>
      </c>
      <c r="K60" s="33">
        <f t="shared" si="16"/>
        <v>41.1</v>
      </c>
      <c r="L60" s="33">
        <f t="shared" si="17"/>
        <v>38.299999999999997</v>
      </c>
      <c r="M60" s="33">
        <f t="shared" si="18"/>
        <v>93.187347931873461</v>
      </c>
      <c r="N60" s="31" t="str">
        <f t="shared" si="19"/>
        <v>P.L. 95-625</v>
      </c>
      <c r="O60" s="92">
        <f t="shared" si="20"/>
        <v>28804</v>
      </c>
      <c r="P60" s="31">
        <f t="shared" si="21"/>
        <v>1</v>
      </c>
      <c r="Q60" s="86" t="str">
        <f t="shared" si="22"/>
        <v/>
      </c>
      <c r="V60" s="5">
        <v>70</v>
      </c>
      <c r="W60" s="28" t="s">
        <v>195</v>
      </c>
      <c r="X60" s="88">
        <v>27397</v>
      </c>
      <c r="Y60" s="28" t="s">
        <v>342</v>
      </c>
      <c r="Z60" s="28" t="s">
        <v>35</v>
      </c>
      <c r="AA60" s="28" t="s">
        <v>3</v>
      </c>
      <c r="AB60" s="28">
        <v>29130</v>
      </c>
      <c r="AC60" s="28"/>
      <c r="AD60" s="28"/>
      <c r="AE60" s="28"/>
      <c r="AF60" s="28">
        <v>41.1</v>
      </c>
      <c r="AG60" s="28">
        <v>38.299999999999997</v>
      </c>
      <c r="AH60" s="28">
        <v>93.187347931873461</v>
      </c>
      <c r="AI60" s="28" t="s">
        <v>176</v>
      </c>
      <c r="AJ60" s="88">
        <v>28804</v>
      </c>
      <c r="AK60" s="28">
        <v>1</v>
      </c>
      <c r="AL60" s="28"/>
    </row>
    <row r="61" spans="2:38" x14ac:dyDescent="0.25">
      <c r="B61" s="59" t="str">
        <f t="shared" si="7"/>
        <v>P.L. 93-621</v>
      </c>
      <c r="C61" s="92">
        <f t="shared" si="8"/>
        <v>27397</v>
      </c>
      <c r="D61" s="31" t="str">
        <f t="shared" si="9"/>
        <v>Owyhee</v>
      </c>
      <c r="E61" s="31" t="str">
        <f t="shared" si="10"/>
        <v>OR</v>
      </c>
      <c r="F61" s="31" t="str">
        <f t="shared" si="11"/>
        <v>NPS</v>
      </c>
      <c r="G61" s="92">
        <f t="shared" si="12"/>
        <v>29130</v>
      </c>
      <c r="H61" s="31" t="str">
        <f t="shared" si="13"/>
        <v/>
      </c>
      <c r="I61" s="32" t="str">
        <f t="shared" si="14"/>
        <v/>
      </c>
      <c r="J61" s="31" t="str">
        <f t="shared" si="15"/>
        <v/>
      </c>
      <c r="K61" s="33">
        <f t="shared" si="16"/>
        <v>192</v>
      </c>
      <c r="L61" s="33">
        <f t="shared" si="17"/>
        <v>120</v>
      </c>
      <c r="M61" s="33">
        <f t="shared" si="18"/>
        <v>62.5</v>
      </c>
      <c r="N61" s="31" t="str">
        <f t="shared" si="19"/>
        <v>P.L. 98-494</v>
      </c>
      <c r="O61" s="92">
        <f t="shared" si="20"/>
        <v>30974</v>
      </c>
      <c r="P61" s="31">
        <f t="shared" si="21"/>
        <v>1</v>
      </c>
      <c r="Q61" s="86" t="str">
        <f t="shared" si="22"/>
        <v/>
      </c>
      <c r="V61" s="5">
        <v>408</v>
      </c>
      <c r="W61" s="28" t="s">
        <v>195</v>
      </c>
      <c r="X61" s="88">
        <v>27397</v>
      </c>
      <c r="Y61" s="28" t="s">
        <v>208</v>
      </c>
      <c r="Z61" s="28" t="s">
        <v>65</v>
      </c>
      <c r="AA61" s="28" t="s">
        <v>2</v>
      </c>
      <c r="AB61" s="28">
        <v>29130</v>
      </c>
      <c r="AC61" s="28"/>
      <c r="AD61" s="28"/>
      <c r="AE61" s="28"/>
      <c r="AF61" s="28">
        <v>192</v>
      </c>
      <c r="AG61" s="28">
        <v>120</v>
      </c>
      <c r="AH61" s="28">
        <v>62.5</v>
      </c>
      <c r="AI61" s="28" t="s">
        <v>179</v>
      </c>
      <c r="AJ61" s="88">
        <v>30974</v>
      </c>
      <c r="AK61" s="28">
        <v>1</v>
      </c>
      <c r="AL61" s="28"/>
    </row>
    <row r="62" spans="2:38" x14ac:dyDescent="0.25">
      <c r="B62" s="59" t="str">
        <f t="shared" si="7"/>
        <v>P.L. 93-621</v>
      </c>
      <c r="C62" s="92">
        <f t="shared" si="8"/>
        <v>27397</v>
      </c>
      <c r="D62" s="31" t="str">
        <f t="shared" si="9"/>
        <v xml:space="preserve">Piedra </v>
      </c>
      <c r="E62" s="31" t="str">
        <f t="shared" si="10"/>
        <v>CO</v>
      </c>
      <c r="F62" s="31" t="str">
        <f t="shared" si="11"/>
        <v>USFS</v>
      </c>
      <c r="G62" s="92">
        <f t="shared" si="12"/>
        <v>29130</v>
      </c>
      <c r="H62" s="31" t="str">
        <f t="shared" si="13"/>
        <v>Report transmitted to Congress</v>
      </c>
      <c r="I62" s="32">
        <f t="shared" si="14"/>
        <v>30207</v>
      </c>
      <c r="J62" s="31" t="str">
        <f t="shared" si="15"/>
        <v>Congressional designation recommended</v>
      </c>
      <c r="K62" s="33">
        <f t="shared" si="16"/>
        <v>53</v>
      </c>
      <c r="L62" s="33" t="str">
        <f t="shared" si="17"/>
        <v/>
      </c>
      <c r="M62" s="33" t="str">
        <f t="shared" si="18"/>
        <v/>
      </c>
      <c r="N62" s="31" t="str">
        <f t="shared" si="19"/>
        <v/>
      </c>
      <c r="O62" s="92" t="str">
        <f t="shared" si="20"/>
        <v/>
      </c>
      <c r="P62" s="31">
        <f t="shared" si="21"/>
        <v>2</v>
      </c>
      <c r="Q62" s="86" t="str">
        <f t="shared" si="22"/>
        <v/>
      </c>
      <c r="V62" s="5">
        <v>143</v>
      </c>
      <c r="W62" s="28" t="s">
        <v>195</v>
      </c>
      <c r="X62" s="88">
        <v>27397</v>
      </c>
      <c r="Y62" s="28" t="s">
        <v>647</v>
      </c>
      <c r="Z62" s="28" t="s">
        <v>37</v>
      </c>
      <c r="AA62" s="28" t="s">
        <v>3</v>
      </c>
      <c r="AB62" s="28">
        <v>29130</v>
      </c>
      <c r="AC62" s="28" t="s">
        <v>171</v>
      </c>
      <c r="AD62" s="28">
        <v>30207</v>
      </c>
      <c r="AE62" s="28" t="s">
        <v>187</v>
      </c>
      <c r="AF62" s="28">
        <v>53</v>
      </c>
      <c r="AG62" s="28"/>
      <c r="AH62" s="28"/>
      <c r="AI62" s="28"/>
      <c r="AJ62" s="88"/>
      <c r="AK62" s="28">
        <v>2</v>
      </c>
      <c r="AL62" s="28"/>
    </row>
    <row r="63" spans="2:38" x14ac:dyDescent="0.25">
      <c r="B63" s="59" t="str">
        <f t="shared" si="7"/>
        <v>P.L. 93-621</v>
      </c>
      <c r="C63" s="92">
        <f t="shared" si="8"/>
        <v>27397</v>
      </c>
      <c r="D63" s="31" t="str">
        <f t="shared" si="9"/>
        <v xml:space="preserve">Shepaug </v>
      </c>
      <c r="E63" s="31" t="str">
        <f t="shared" si="10"/>
        <v>CT</v>
      </c>
      <c r="F63" s="31" t="str">
        <f t="shared" si="11"/>
        <v>NPS</v>
      </c>
      <c r="G63" s="92">
        <f t="shared" si="12"/>
        <v>29130</v>
      </c>
      <c r="H63" s="31" t="str">
        <f t="shared" si="13"/>
        <v>Report transmitted to Congress</v>
      </c>
      <c r="I63" s="32">
        <f t="shared" si="14"/>
        <v>29130</v>
      </c>
      <c r="J63" s="31" t="str">
        <f t="shared" si="15"/>
        <v>Preservation as state administered 2(a)(ii) river recommended</v>
      </c>
      <c r="K63" s="33">
        <f t="shared" si="16"/>
        <v>28</v>
      </c>
      <c r="L63" s="33" t="str">
        <f t="shared" si="17"/>
        <v/>
      </c>
      <c r="M63" s="33" t="str">
        <f t="shared" si="18"/>
        <v/>
      </c>
      <c r="N63" s="31" t="str">
        <f t="shared" si="19"/>
        <v/>
      </c>
      <c r="O63" s="92" t="str">
        <f t="shared" si="20"/>
        <v/>
      </c>
      <c r="P63" s="31">
        <f t="shared" si="21"/>
        <v>2</v>
      </c>
      <c r="Q63" s="86" t="str">
        <f t="shared" si="22"/>
        <v/>
      </c>
      <c r="V63" s="5">
        <v>151</v>
      </c>
      <c r="W63" s="28" t="s">
        <v>195</v>
      </c>
      <c r="X63" s="88">
        <v>27397</v>
      </c>
      <c r="Y63" s="28" t="s">
        <v>649</v>
      </c>
      <c r="Z63" s="28" t="s">
        <v>38</v>
      </c>
      <c r="AA63" s="28" t="s">
        <v>2</v>
      </c>
      <c r="AB63" s="28">
        <v>29130</v>
      </c>
      <c r="AC63" s="28" t="s">
        <v>171</v>
      </c>
      <c r="AD63" s="28">
        <v>29130</v>
      </c>
      <c r="AE63" s="28" t="s">
        <v>683</v>
      </c>
      <c r="AF63" s="28">
        <v>28</v>
      </c>
      <c r="AG63" s="28"/>
      <c r="AH63" s="28"/>
      <c r="AI63" s="28"/>
      <c r="AJ63" s="88"/>
      <c r="AK63" s="28">
        <v>2</v>
      </c>
      <c r="AL63" s="28"/>
    </row>
    <row r="64" spans="2:38" x14ac:dyDescent="0.25">
      <c r="B64" s="59" t="str">
        <f t="shared" si="7"/>
        <v>P.L. 93-621</v>
      </c>
      <c r="C64" s="92">
        <f t="shared" si="8"/>
        <v>27397</v>
      </c>
      <c r="D64" s="31" t="str">
        <f t="shared" si="9"/>
        <v>Sipsey Fork  of West Fork</v>
      </c>
      <c r="E64" s="31" t="str">
        <f t="shared" si="10"/>
        <v>AL</v>
      </c>
      <c r="F64" s="31" t="str">
        <f t="shared" si="11"/>
        <v>USFS</v>
      </c>
      <c r="G64" s="92">
        <f t="shared" si="12"/>
        <v>29130</v>
      </c>
      <c r="H64" s="31" t="str">
        <f t="shared" si="13"/>
        <v/>
      </c>
      <c r="I64" s="32" t="str">
        <f t="shared" si="14"/>
        <v/>
      </c>
      <c r="J64" s="31" t="str">
        <f t="shared" si="15"/>
        <v/>
      </c>
      <c r="K64" s="33">
        <f t="shared" si="16"/>
        <v>71</v>
      </c>
      <c r="L64" s="33">
        <f t="shared" si="17"/>
        <v>61</v>
      </c>
      <c r="M64" s="33">
        <f t="shared" si="18"/>
        <v>85.91549295774648</v>
      </c>
      <c r="N64" s="31" t="str">
        <f t="shared" si="19"/>
        <v>P.L. 100-547</v>
      </c>
      <c r="O64" s="92">
        <f t="shared" si="20"/>
        <v>32444</v>
      </c>
      <c r="P64" s="31">
        <f t="shared" si="21"/>
        <v>1</v>
      </c>
      <c r="Q64" s="86" t="str">
        <f t="shared" si="22"/>
        <v/>
      </c>
      <c r="V64" s="5">
        <v>3</v>
      </c>
      <c r="W64" s="28" t="s">
        <v>195</v>
      </c>
      <c r="X64" s="88">
        <v>27397</v>
      </c>
      <c r="Y64" s="28" t="s">
        <v>942</v>
      </c>
      <c r="Z64" s="28" t="s">
        <v>30</v>
      </c>
      <c r="AA64" s="28" t="s">
        <v>3</v>
      </c>
      <c r="AB64" s="28">
        <v>29130</v>
      </c>
      <c r="AC64" s="28"/>
      <c r="AD64" s="28"/>
      <c r="AE64" s="28"/>
      <c r="AF64" s="28">
        <v>71</v>
      </c>
      <c r="AG64" s="28">
        <v>61</v>
      </c>
      <c r="AH64" s="28">
        <v>85.91549295774648</v>
      </c>
      <c r="AI64" s="28" t="s">
        <v>210</v>
      </c>
      <c r="AJ64" s="88">
        <v>32444</v>
      </c>
      <c r="AK64" s="28">
        <v>1</v>
      </c>
      <c r="AL64" s="28"/>
    </row>
    <row r="65" spans="2:38" x14ac:dyDescent="0.25">
      <c r="B65" s="59" t="str">
        <f t="shared" si="7"/>
        <v>P.L. 93-621</v>
      </c>
      <c r="C65" s="92">
        <f t="shared" si="8"/>
        <v>27397</v>
      </c>
      <c r="D65" s="31" t="str">
        <f t="shared" si="9"/>
        <v>Snake  Headwaters</v>
      </c>
      <c r="E65" s="31" t="str">
        <f t="shared" si="10"/>
        <v>WY</v>
      </c>
      <c r="F65" s="31" t="str">
        <f t="shared" si="11"/>
        <v>USFS</v>
      </c>
      <c r="G65" s="92">
        <f t="shared" si="12"/>
        <v>29130</v>
      </c>
      <c r="H65" s="31" t="str">
        <f t="shared" si="13"/>
        <v>Report transmitted to Congress</v>
      </c>
      <c r="I65" s="32">
        <f t="shared" si="14"/>
        <v>30207</v>
      </c>
      <c r="J65" s="31" t="str">
        <f t="shared" si="15"/>
        <v>Congressional designation recommended</v>
      </c>
      <c r="K65" s="33">
        <f t="shared" si="16"/>
        <v>10</v>
      </c>
      <c r="L65" s="33">
        <f t="shared" si="17"/>
        <v>387.5</v>
      </c>
      <c r="M65" s="33">
        <f t="shared" si="18"/>
        <v>3875</v>
      </c>
      <c r="N65" s="31" t="str">
        <f t="shared" si="19"/>
        <v>P.L. 111-11</v>
      </c>
      <c r="O65" s="92">
        <f t="shared" si="20"/>
        <v>39902</v>
      </c>
      <c r="P65" s="31">
        <f t="shared" si="21"/>
        <v>1</v>
      </c>
      <c r="Q65" s="86" t="str">
        <f t="shared" si="22"/>
        <v/>
      </c>
      <c r="V65" s="5">
        <v>491</v>
      </c>
      <c r="W65" s="28" t="s">
        <v>195</v>
      </c>
      <c r="X65" s="88">
        <v>27397</v>
      </c>
      <c r="Y65" s="28" t="s">
        <v>655</v>
      </c>
      <c r="Z65" s="28" t="s">
        <v>76</v>
      </c>
      <c r="AA65" s="28" t="s">
        <v>3</v>
      </c>
      <c r="AB65" s="28">
        <v>29130</v>
      </c>
      <c r="AC65" s="28" t="s">
        <v>171</v>
      </c>
      <c r="AD65" s="28">
        <v>30207</v>
      </c>
      <c r="AE65" s="28" t="s">
        <v>187</v>
      </c>
      <c r="AF65" s="28">
        <v>10</v>
      </c>
      <c r="AG65" s="28">
        <v>387.5</v>
      </c>
      <c r="AH65" s="28">
        <v>3875</v>
      </c>
      <c r="AI65" s="28" t="s">
        <v>299</v>
      </c>
      <c r="AJ65" s="88">
        <v>39902</v>
      </c>
      <c r="AK65" s="28">
        <v>1</v>
      </c>
      <c r="AL65" s="28"/>
    </row>
    <row r="66" spans="2:38" x14ac:dyDescent="0.25">
      <c r="B66" s="59" t="str">
        <f t="shared" si="7"/>
        <v>P.L. 93-621</v>
      </c>
      <c r="C66" s="92">
        <f t="shared" si="8"/>
        <v>27397</v>
      </c>
      <c r="D66" s="31" t="str">
        <f t="shared" si="9"/>
        <v xml:space="preserve">Sweetwater </v>
      </c>
      <c r="E66" s="31" t="str">
        <f t="shared" si="10"/>
        <v>WY</v>
      </c>
      <c r="F66" s="31" t="str">
        <f t="shared" si="11"/>
        <v>NPS</v>
      </c>
      <c r="G66" s="92">
        <f t="shared" si="12"/>
        <v>29130</v>
      </c>
      <c r="H66" s="31" t="str">
        <f t="shared" si="13"/>
        <v>Report transmitted to Congress</v>
      </c>
      <c r="I66" s="32">
        <f t="shared" si="14"/>
        <v>29173</v>
      </c>
      <c r="J66" s="31" t="str">
        <f t="shared" si="15"/>
        <v>Designation not recommended</v>
      </c>
      <c r="K66" s="33">
        <f t="shared" si="16"/>
        <v>9.5</v>
      </c>
      <c r="L66" s="33" t="str">
        <f t="shared" si="17"/>
        <v/>
      </c>
      <c r="M66" s="33" t="str">
        <f t="shared" si="18"/>
        <v/>
      </c>
      <c r="N66" s="31" t="str">
        <f t="shared" si="19"/>
        <v/>
      </c>
      <c r="O66" s="92" t="str">
        <f t="shared" si="20"/>
        <v/>
      </c>
      <c r="P66" s="31">
        <f t="shared" si="21"/>
        <v>2</v>
      </c>
      <c r="Q66" s="86" t="str">
        <f t="shared" si="22"/>
        <v/>
      </c>
      <c r="V66" s="5">
        <v>494</v>
      </c>
      <c r="W66" s="28" t="s">
        <v>195</v>
      </c>
      <c r="X66" s="88">
        <v>27397</v>
      </c>
      <c r="Y66" s="28" t="s">
        <v>656</v>
      </c>
      <c r="Z66" s="28" t="s">
        <v>76</v>
      </c>
      <c r="AA66" s="28" t="s">
        <v>2</v>
      </c>
      <c r="AB66" s="28">
        <v>29130</v>
      </c>
      <c r="AC66" s="28" t="s">
        <v>171</v>
      </c>
      <c r="AD66" s="28">
        <v>29173</v>
      </c>
      <c r="AE66" s="28" t="s">
        <v>181</v>
      </c>
      <c r="AF66" s="28">
        <v>9.5</v>
      </c>
      <c r="AG66" s="28"/>
      <c r="AH66" s="28"/>
      <c r="AI66" s="28"/>
      <c r="AJ66" s="88"/>
      <c r="AK66" s="28">
        <v>2</v>
      </c>
      <c r="AL66" s="28"/>
    </row>
    <row r="67" spans="2:38" x14ac:dyDescent="0.25">
      <c r="B67" s="59" t="str">
        <f t="shared" si="7"/>
        <v>P.L. 93-621</v>
      </c>
      <c r="C67" s="92">
        <f t="shared" si="8"/>
        <v>27397</v>
      </c>
      <c r="D67" s="31" t="str">
        <f t="shared" si="9"/>
        <v>Tuolumne</v>
      </c>
      <c r="E67" s="31" t="str">
        <f t="shared" si="10"/>
        <v>CA</v>
      </c>
      <c r="F67" s="31" t="str">
        <f t="shared" si="11"/>
        <v>NPS/USFS</v>
      </c>
      <c r="G67" s="92">
        <f t="shared" si="12"/>
        <v>29130</v>
      </c>
      <c r="H67" s="31" t="str">
        <f t="shared" si="13"/>
        <v/>
      </c>
      <c r="I67" s="32" t="str">
        <f t="shared" si="14"/>
        <v/>
      </c>
      <c r="J67" s="31" t="str">
        <f t="shared" si="15"/>
        <v/>
      </c>
      <c r="K67" s="33">
        <f t="shared" si="16"/>
        <v>92</v>
      </c>
      <c r="L67" s="33">
        <f t="shared" si="17"/>
        <v>83</v>
      </c>
      <c r="M67" s="33">
        <f t="shared" si="18"/>
        <v>90.217391304347828</v>
      </c>
      <c r="N67" s="31" t="str">
        <f t="shared" si="19"/>
        <v>P.L. 98-425</v>
      </c>
      <c r="O67" s="92">
        <f t="shared" si="20"/>
        <v>30953</v>
      </c>
      <c r="P67" s="31">
        <f t="shared" si="21"/>
        <v>1</v>
      </c>
      <c r="Q67" s="86" t="str">
        <f t="shared" si="22"/>
        <v/>
      </c>
      <c r="V67" s="5">
        <v>116</v>
      </c>
      <c r="W67" s="28" t="s">
        <v>195</v>
      </c>
      <c r="X67" s="88">
        <v>27397</v>
      </c>
      <c r="Y67" s="28" t="s">
        <v>212</v>
      </c>
      <c r="Z67" s="28" t="s">
        <v>35</v>
      </c>
      <c r="AA67" s="28" t="s">
        <v>23</v>
      </c>
      <c r="AB67" s="28">
        <v>29130</v>
      </c>
      <c r="AC67" s="28"/>
      <c r="AD67" s="28"/>
      <c r="AE67" s="28"/>
      <c r="AF67" s="28">
        <v>92</v>
      </c>
      <c r="AG67" s="28">
        <v>83</v>
      </c>
      <c r="AH67" s="28">
        <v>90.217391304347828</v>
      </c>
      <c r="AI67" s="28" t="s">
        <v>213</v>
      </c>
      <c r="AJ67" s="88">
        <v>30953</v>
      </c>
      <c r="AK67" s="28">
        <v>1</v>
      </c>
      <c r="AL67" s="28"/>
    </row>
    <row r="68" spans="2:38" x14ac:dyDescent="0.25">
      <c r="B68" s="59" t="str">
        <f t="shared" si="7"/>
        <v>P.L. 93-621</v>
      </c>
      <c r="C68" s="92">
        <f t="shared" si="8"/>
        <v>27397</v>
      </c>
      <c r="D68" s="31" t="str">
        <f t="shared" si="9"/>
        <v xml:space="preserve">Wisconsin </v>
      </c>
      <c r="E68" s="31" t="str">
        <f t="shared" si="10"/>
        <v>WI</v>
      </c>
      <c r="F68" s="31" t="str">
        <f t="shared" si="11"/>
        <v>NPS/USFS</v>
      </c>
      <c r="G68" s="92">
        <f t="shared" si="12"/>
        <v>29130</v>
      </c>
      <c r="H68" s="31" t="str">
        <f t="shared" si="13"/>
        <v>Report transmitted to Congress</v>
      </c>
      <c r="I68" s="32">
        <f t="shared" si="14"/>
        <v>29130</v>
      </c>
      <c r="J68" s="31" t="str">
        <f t="shared" si="15"/>
        <v>Preservation as state administered 2(a)(ii) river recommended</v>
      </c>
      <c r="K68" s="33">
        <f t="shared" si="16"/>
        <v>82.4</v>
      </c>
      <c r="L68" s="33" t="str">
        <f t="shared" si="17"/>
        <v/>
      </c>
      <c r="M68" s="33" t="str">
        <f t="shared" si="18"/>
        <v/>
      </c>
      <c r="N68" s="31" t="str">
        <f t="shared" si="19"/>
        <v/>
      </c>
      <c r="O68" s="92" t="str">
        <f t="shared" si="20"/>
        <v/>
      </c>
      <c r="P68" s="31">
        <f t="shared" si="21"/>
        <v>2</v>
      </c>
      <c r="Q68" s="86" t="str">
        <f t="shared" si="22"/>
        <v/>
      </c>
      <c r="V68" s="5">
        <v>486</v>
      </c>
      <c r="W68" s="28" t="s">
        <v>195</v>
      </c>
      <c r="X68" s="88">
        <v>27397</v>
      </c>
      <c r="Y68" s="28" t="s">
        <v>654</v>
      </c>
      <c r="Z68" s="28" t="s">
        <v>75</v>
      </c>
      <c r="AA68" s="28" t="s">
        <v>23</v>
      </c>
      <c r="AB68" s="28">
        <v>29130</v>
      </c>
      <c r="AC68" s="28" t="s">
        <v>171</v>
      </c>
      <c r="AD68" s="28">
        <v>29130</v>
      </c>
      <c r="AE68" s="28" t="s">
        <v>683</v>
      </c>
      <c r="AF68" s="28">
        <v>82.4</v>
      </c>
      <c r="AG68" s="28"/>
      <c r="AH68" s="28"/>
      <c r="AI68" s="28"/>
      <c r="AJ68" s="88"/>
      <c r="AK68" s="28">
        <v>2</v>
      </c>
      <c r="AL68" s="28"/>
    </row>
    <row r="69" spans="2:38" x14ac:dyDescent="0.25">
      <c r="B69" s="59" t="str">
        <f t="shared" si="7"/>
        <v>P.L. 93-621</v>
      </c>
      <c r="C69" s="92">
        <f t="shared" si="8"/>
        <v>27397</v>
      </c>
      <c r="D69" s="31" t="str">
        <f t="shared" si="9"/>
        <v xml:space="preserve">Yampa </v>
      </c>
      <c r="E69" s="31" t="str">
        <f t="shared" si="10"/>
        <v>CO</v>
      </c>
      <c r="F69" s="31" t="str">
        <f t="shared" si="11"/>
        <v>NPS</v>
      </c>
      <c r="G69" s="92">
        <f t="shared" si="12"/>
        <v>31778</v>
      </c>
      <c r="H69" s="31" t="str">
        <f t="shared" si="13"/>
        <v xml:space="preserve">Report transmitted to Congress in combination with Green River </v>
      </c>
      <c r="I69" s="32">
        <f t="shared" si="14"/>
        <v>30634</v>
      </c>
      <c r="J69" s="31" t="str">
        <f t="shared" si="15"/>
        <v>Determined eligible; Secretary did not include recommendation for designation</v>
      </c>
      <c r="K69" s="33">
        <f t="shared" si="16"/>
        <v>47</v>
      </c>
      <c r="L69" s="33" t="str">
        <f t="shared" si="17"/>
        <v/>
      </c>
      <c r="M69" s="33" t="str">
        <f t="shared" si="18"/>
        <v/>
      </c>
      <c r="N69" s="31" t="str">
        <f t="shared" si="19"/>
        <v/>
      </c>
      <c r="O69" s="92" t="str">
        <f t="shared" si="20"/>
        <v/>
      </c>
      <c r="P69" s="31">
        <f t="shared" si="21"/>
        <v>2</v>
      </c>
      <c r="Q69" s="86" t="str">
        <f t="shared" si="22"/>
        <v/>
      </c>
      <c r="V69" s="5">
        <v>144</v>
      </c>
      <c r="W69" s="28" t="s">
        <v>195</v>
      </c>
      <c r="X69" s="88">
        <v>27397</v>
      </c>
      <c r="Y69" s="28" t="s">
        <v>648</v>
      </c>
      <c r="Z69" s="28" t="s">
        <v>37</v>
      </c>
      <c r="AA69" s="28" t="s">
        <v>2</v>
      </c>
      <c r="AB69" s="28">
        <v>31778</v>
      </c>
      <c r="AC69" s="28" t="s">
        <v>214</v>
      </c>
      <c r="AD69" s="28">
        <v>30634</v>
      </c>
      <c r="AE69" s="28" t="s">
        <v>477</v>
      </c>
      <c r="AF69" s="28">
        <v>47</v>
      </c>
      <c r="AG69" s="28"/>
      <c r="AH69" s="28"/>
      <c r="AI69" s="28"/>
      <c r="AJ69" s="88"/>
      <c r="AK69" s="28">
        <v>2</v>
      </c>
      <c r="AL69" s="28"/>
    </row>
    <row r="70" spans="2:38" ht="60" x14ac:dyDescent="0.25">
      <c r="B70" s="59" t="str">
        <f t="shared" si="7"/>
        <v>P.L. 94-199</v>
      </c>
      <c r="C70" s="92">
        <f t="shared" si="8"/>
        <v>27759</v>
      </c>
      <c r="D70" s="31" t="str">
        <f t="shared" si="9"/>
        <v xml:space="preserve">Snake </v>
      </c>
      <c r="E70" s="31" t="str">
        <f t="shared" si="10"/>
        <v>ID/OR/WA</v>
      </c>
      <c r="F70" s="31" t="str">
        <f t="shared" si="11"/>
        <v>NPS</v>
      </c>
      <c r="G70" s="92">
        <f t="shared" si="12"/>
        <v>29129</v>
      </c>
      <c r="H70" s="31" t="str">
        <f t="shared" si="13"/>
        <v>Report transmitted to Congress</v>
      </c>
      <c r="I70" s="32">
        <f t="shared" si="14"/>
        <v>31163</v>
      </c>
      <c r="J70" s="31" t="str">
        <f t="shared" si="15"/>
        <v>Designation not recommended</v>
      </c>
      <c r="K70" s="33">
        <f t="shared" si="16"/>
        <v>33</v>
      </c>
      <c r="L70" s="33" t="str">
        <f t="shared" si="17"/>
        <v/>
      </c>
      <c r="M70" s="33" t="str">
        <f t="shared" si="18"/>
        <v/>
      </c>
      <c r="N70" s="31" t="str">
        <f t="shared" si="19"/>
        <v/>
      </c>
      <c r="O70" s="92" t="str">
        <f t="shared" si="20"/>
        <v/>
      </c>
      <c r="P70" s="31">
        <f t="shared" si="21"/>
        <v>2</v>
      </c>
      <c r="Q70" s="86" t="str">
        <f t="shared" si="22"/>
        <v>The segment from an eastward extension of the north boundary of section 1, township 5 north, range 47 east, Willamette meridian, downstream to the town of Asotin, Washington</v>
      </c>
      <c r="V70" s="5">
        <v>205</v>
      </c>
      <c r="W70" s="28" t="s">
        <v>216</v>
      </c>
      <c r="X70" s="88">
        <v>27759</v>
      </c>
      <c r="Y70" s="28" t="s">
        <v>657</v>
      </c>
      <c r="Z70" s="28" t="s">
        <v>672</v>
      </c>
      <c r="AA70" s="28" t="s">
        <v>2</v>
      </c>
      <c r="AB70" s="28">
        <v>29129</v>
      </c>
      <c r="AC70" s="28" t="s">
        <v>171</v>
      </c>
      <c r="AD70" s="28">
        <v>31163</v>
      </c>
      <c r="AE70" s="28" t="s">
        <v>181</v>
      </c>
      <c r="AF70" s="28">
        <v>33</v>
      </c>
      <c r="AG70" s="28"/>
      <c r="AH70" s="28"/>
      <c r="AI70" s="28"/>
      <c r="AJ70" s="88"/>
      <c r="AK70" s="28">
        <v>2</v>
      </c>
      <c r="AL70" s="28" t="s">
        <v>478</v>
      </c>
    </row>
    <row r="71" spans="2:38" x14ac:dyDescent="0.25">
      <c r="B71" s="59" t="str">
        <f t="shared" si="7"/>
        <v>P.L. 94-486</v>
      </c>
      <c r="C71" s="92">
        <f t="shared" si="8"/>
        <v>28045</v>
      </c>
      <c r="D71" s="31" t="str">
        <f t="shared" si="9"/>
        <v xml:space="preserve">Housatonic </v>
      </c>
      <c r="E71" s="31" t="str">
        <f t="shared" si="10"/>
        <v>CT</v>
      </c>
      <c r="F71" s="31" t="str">
        <f t="shared" si="11"/>
        <v>NPS</v>
      </c>
      <c r="G71" s="92">
        <f t="shared" si="12"/>
        <v>29495</v>
      </c>
      <c r="H71" s="31" t="str">
        <f t="shared" si="13"/>
        <v>Report transmitted to Congress</v>
      </c>
      <c r="I71" s="32">
        <f t="shared" si="14"/>
        <v>29130</v>
      </c>
      <c r="J71" s="31" t="str">
        <f t="shared" si="15"/>
        <v>Preservation as state administered 2(a)(ii) river recommended</v>
      </c>
      <c r="K71" s="33">
        <f t="shared" si="16"/>
        <v>51</v>
      </c>
      <c r="L71" s="33" t="str">
        <f t="shared" si="17"/>
        <v/>
      </c>
      <c r="M71" s="33" t="str">
        <f t="shared" si="18"/>
        <v/>
      </c>
      <c r="N71" s="31" t="str">
        <f t="shared" si="19"/>
        <v/>
      </c>
      <c r="O71" s="92" t="str">
        <f t="shared" si="20"/>
        <v/>
      </c>
      <c r="P71" s="31">
        <f t="shared" si="21"/>
        <v>2</v>
      </c>
      <c r="Q71" s="86" t="str">
        <f t="shared" si="22"/>
        <v/>
      </c>
      <c r="V71" s="5">
        <v>150</v>
      </c>
      <c r="W71" s="28" t="s">
        <v>178</v>
      </c>
      <c r="X71" s="88">
        <v>28045</v>
      </c>
      <c r="Y71" s="28" t="s">
        <v>658</v>
      </c>
      <c r="Z71" s="28" t="s">
        <v>38</v>
      </c>
      <c r="AA71" s="28" t="s">
        <v>2</v>
      </c>
      <c r="AB71" s="28">
        <v>29495</v>
      </c>
      <c r="AC71" s="28" t="s">
        <v>171</v>
      </c>
      <c r="AD71" s="28">
        <v>29130</v>
      </c>
      <c r="AE71" s="28" t="s">
        <v>683</v>
      </c>
      <c r="AF71" s="28">
        <v>51</v>
      </c>
      <c r="AG71" s="28"/>
      <c r="AH71" s="28"/>
      <c r="AI71" s="28"/>
      <c r="AJ71" s="88"/>
      <c r="AK71" s="28">
        <v>2</v>
      </c>
      <c r="AL71" s="28"/>
    </row>
    <row r="72" spans="2:38" ht="30" x14ac:dyDescent="0.25">
      <c r="B72" s="59" t="str">
        <f t="shared" si="7"/>
        <v>P.L. 95-625</v>
      </c>
      <c r="C72" s="92">
        <f t="shared" si="8"/>
        <v>28804</v>
      </c>
      <c r="D72" s="31" t="str">
        <f t="shared" si="9"/>
        <v>Allegheny</v>
      </c>
      <c r="E72" s="31" t="str">
        <f t="shared" si="10"/>
        <v>PA</v>
      </c>
      <c r="F72" s="31" t="str">
        <f t="shared" si="11"/>
        <v>USFS</v>
      </c>
      <c r="G72" s="92">
        <f t="shared" si="12"/>
        <v>30956</v>
      </c>
      <c r="H72" s="31" t="str">
        <f t="shared" si="13"/>
        <v/>
      </c>
      <c r="I72" s="32" t="str">
        <f t="shared" si="14"/>
        <v/>
      </c>
      <c r="J72" s="31" t="str">
        <f t="shared" si="15"/>
        <v/>
      </c>
      <c r="K72" s="33">
        <f t="shared" si="16"/>
        <v>128</v>
      </c>
      <c r="L72" s="33">
        <f t="shared" si="17"/>
        <v>85</v>
      </c>
      <c r="M72" s="33">
        <f t="shared" si="18"/>
        <v>66.40625</v>
      </c>
      <c r="N72" s="31" t="str">
        <f t="shared" si="19"/>
        <v>P.L. 102-271</v>
      </c>
      <c r="O72" s="92">
        <f t="shared" si="20"/>
        <v>33714</v>
      </c>
      <c r="P72" s="31">
        <f t="shared" si="21"/>
        <v>1</v>
      </c>
      <c r="Q72" s="86" t="str">
        <f t="shared" si="22"/>
        <v>Previously designated for study 2-Oct-1968 by P.L. 90-541 (East Brady, PA to mouth)</v>
      </c>
      <c r="V72" s="5">
        <v>441</v>
      </c>
      <c r="W72" s="28" t="s">
        <v>176</v>
      </c>
      <c r="X72" s="88">
        <v>28804</v>
      </c>
      <c r="Y72" s="28" t="s">
        <v>166</v>
      </c>
      <c r="Z72" s="28" t="s">
        <v>67</v>
      </c>
      <c r="AA72" s="28" t="s">
        <v>3</v>
      </c>
      <c r="AB72" s="28">
        <v>30956</v>
      </c>
      <c r="AC72" s="28"/>
      <c r="AD72" s="28"/>
      <c r="AE72" s="28"/>
      <c r="AF72" s="28">
        <v>128</v>
      </c>
      <c r="AG72" s="28">
        <v>85</v>
      </c>
      <c r="AH72" s="28">
        <v>66.40625</v>
      </c>
      <c r="AI72" s="28" t="s">
        <v>225</v>
      </c>
      <c r="AJ72" s="88">
        <v>33714</v>
      </c>
      <c r="AK72" s="28">
        <v>1</v>
      </c>
      <c r="AL72" s="28" t="s">
        <v>543</v>
      </c>
    </row>
    <row r="73" spans="2:38" x14ac:dyDescent="0.25">
      <c r="B73" s="59" t="str">
        <f t="shared" si="7"/>
        <v>P.L. 95-625</v>
      </c>
      <c r="C73" s="92">
        <f t="shared" si="8"/>
        <v>28804</v>
      </c>
      <c r="D73" s="31" t="str">
        <f t="shared" si="9"/>
        <v xml:space="preserve">Black Creek </v>
      </c>
      <c r="E73" s="31" t="str">
        <f t="shared" si="10"/>
        <v>MS</v>
      </c>
      <c r="F73" s="31" t="str">
        <f t="shared" si="11"/>
        <v>USFS</v>
      </c>
      <c r="G73" s="92">
        <f t="shared" si="12"/>
        <v>30956</v>
      </c>
      <c r="H73" s="31" t="str">
        <f t="shared" si="13"/>
        <v/>
      </c>
      <c r="I73" s="32" t="str">
        <f t="shared" si="14"/>
        <v/>
      </c>
      <c r="J73" s="31" t="str">
        <f t="shared" si="15"/>
        <v/>
      </c>
      <c r="K73" s="33">
        <f t="shared" si="16"/>
        <v>122.8</v>
      </c>
      <c r="L73" s="33">
        <f t="shared" si="17"/>
        <v>21</v>
      </c>
      <c r="M73" s="33">
        <f t="shared" si="18"/>
        <v>17.100977198697066</v>
      </c>
      <c r="N73" s="31" t="str">
        <f t="shared" si="19"/>
        <v>P.L. 99-590</v>
      </c>
      <c r="O73" s="92">
        <f t="shared" si="20"/>
        <v>31715</v>
      </c>
      <c r="P73" s="31">
        <f t="shared" si="21"/>
        <v>1</v>
      </c>
      <c r="Q73" s="86" t="str">
        <f t="shared" si="22"/>
        <v/>
      </c>
      <c r="V73" s="5">
        <v>272</v>
      </c>
      <c r="W73" s="28" t="s">
        <v>176</v>
      </c>
      <c r="X73" s="88">
        <v>28804</v>
      </c>
      <c r="Y73" s="28" t="s">
        <v>590</v>
      </c>
      <c r="Z73" s="28" t="s">
        <v>52</v>
      </c>
      <c r="AA73" s="28" t="s">
        <v>3</v>
      </c>
      <c r="AB73" s="28">
        <v>30956</v>
      </c>
      <c r="AC73" s="28"/>
      <c r="AD73" s="28"/>
      <c r="AE73" s="28"/>
      <c r="AF73" s="28">
        <v>122.8</v>
      </c>
      <c r="AG73" s="28">
        <v>21</v>
      </c>
      <c r="AH73" s="28">
        <v>17.100977198697066</v>
      </c>
      <c r="AI73" s="28" t="s">
        <v>198</v>
      </c>
      <c r="AJ73" s="88">
        <v>31715</v>
      </c>
      <c r="AK73" s="28">
        <v>1</v>
      </c>
      <c r="AL73" s="28"/>
    </row>
    <row r="74" spans="2:38" x14ac:dyDescent="0.25">
      <c r="B74" s="59" t="str">
        <f t="shared" si="7"/>
        <v>P.L. 95-625</v>
      </c>
      <c r="C74" s="92">
        <f t="shared" si="8"/>
        <v>28804</v>
      </c>
      <c r="D74" s="31" t="str">
        <f t="shared" si="9"/>
        <v xml:space="preserve">Bluestone </v>
      </c>
      <c r="E74" s="31" t="str">
        <f t="shared" si="10"/>
        <v>WV</v>
      </c>
      <c r="F74" s="31" t="str">
        <f t="shared" si="11"/>
        <v>NPS</v>
      </c>
      <c r="G74" s="92">
        <f t="shared" si="12"/>
        <v>30956</v>
      </c>
      <c r="H74" s="31" t="str">
        <f t="shared" si="13"/>
        <v/>
      </c>
      <c r="I74" s="32" t="str">
        <f t="shared" si="14"/>
        <v/>
      </c>
      <c r="J74" s="31" t="str">
        <f t="shared" si="15"/>
        <v/>
      </c>
      <c r="K74" s="33">
        <f t="shared" si="16"/>
        <v>40</v>
      </c>
      <c r="L74" s="33">
        <f t="shared" si="17"/>
        <v>10</v>
      </c>
      <c r="M74" s="33">
        <f t="shared" si="18"/>
        <v>25</v>
      </c>
      <c r="N74" s="31" t="str">
        <f t="shared" si="19"/>
        <v>P.L. 100-534</v>
      </c>
      <c r="O74" s="92">
        <f t="shared" si="20"/>
        <v>32442</v>
      </c>
      <c r="P74" s="31">
        <f t="shared" si="21"/>
        <v>1</v>
      </c>
      <c r="Q74" s="86" t="str">
        <f t="shared" si="22"/>
        <v/>
      </c>
      <c r="V74" s="5">
        <v>480</v>
      </c>
      <c r="W74" s="28" t="s">
        <v>176</v>
      </c>
      <c r="X74" s="88">
        <v>28804</v>
      </c>
      <c r="Y74" s="28" t="s">
        <v>603</v>
      </c>
      <c r="Z74" s="28" t="s">
        <v>74</v>
      </c>
      <c r="AA74" s="28" t="s">
        <v>2</v>
      </c>
      <c r="AB74" s="28">
        <v>30956</v>
      </c>
      <c r="AC74" s="28"/>
      <c r="AD74" s="28"/>
      <c r="AE74" s="28"/>
      <c r="AF74" s="28">
        <v>40</v>
      </c>
      <c r="AG74" s="28">
        <v>10</v>
      </c>
      <c r="AH74" s="28">
        <v>25</v>
      </c>
      <c r="AI74" s="28" t="s">
        <v>230</v>
      </c>
      <c r="AJ74" s="88">
        <v>32442</v>
      </c>
      <c r="AK74" s="28">
        <v>1</v>
      </c>
      <c r="AL74" s="28"/>
    </row>
    <row r="75" spans="2:38" x14ac:dyDescent="0.25">
      <c r="B75" s="59" t="str">
        <f t="shared" si="7"/>
        <v>P.L. 95-625</v>
      </c>
      <c r="C75" s="92">
        <f t="shared" si="8"/>
        <v>28804</v>
      </c>
      <c r="D75" s="31" t="str">
        <f t="shared" si="9"/>
        <v xml:space="preserve">Cacapon </v>
      </c>
      <c r="E75" s="31" t="str">
        <f t="shared" si="10"/>
        <v>WV</v>
      </c>
      <c r="F75" s="31" t="str">
        <f t="shared" si="11"/>
        <v>NPS</v>
      </c>
      <c r="G75" s="92">
        <f t="shared" si="12"/>
        <v>30956</v>
      </c>
      <c r="H75" s="31" t="str">
        <f t="shared" si="13"/>
        <v>Report transmitted to Congress</v>
      </c>
      <c r="I75" s="32">
        <f t="shared" si="14"/>
        <v>31163</v>
      </c>
      <c r="J75" s="31" t="str">
        <f t="shared" si="15"/>
        <v>Preservation of river by state and local action recommended</v>
      </c>
      <c r="K75" s="33">
        <f t="shared" si="16"/>
        <v>114</v>
      </c>
      <c r="L75" s="33" t="str">
        <f t="shared" si="17"/>
        <v/>
      </c>
      <c r="M75" s="33" t="str">
        <f t="shared" si="18"/>
        <v/>
      </c>
      <c r="N75" s="31" t="str">
        <f t="shared" si="19"/>
        <v/>
      </c>
      <c r="O75" s="92" t="str">
        <f t="shared" si="20"/>
        <v/>
      </c>
      <c r="P75" s="31">
        <f t="shared" si="21"/>
        <v>2</v>
      </c>
      <c r="Q75" s="86" t="str">
        <f t="shared" si="22"/>
        <v/>
      </c>
      <c r="V75" s="5">
        <v>481</v>
      </c>
      <c r="W75" s="28" t="s">
        <v>176</v>
      </c>
      <c r="X75" s="88">
        <v>28804</v>
      </c>
      <c r="Y75" s="28" t="s">
        <v>628</v>
      </c>
      <c r="Z75" s="28" t="s">
        <v>74</v>
      </c>
      <c r="AA75" s="28" t="s">
        <v>2</v>
      </c>
      <c r="AB75" s="28">
        <v>30956</v>
      </c>
      <c r="AC75" s="28" t="s">
        <v>171</v>
      </c>
      <c r="AD75" s="28">
        <v>31163</v>
      </c>
      <c r="AE75" s="28" t="s">
        <v>209</v>
      </c>
      <c r="AF75" s="28">
        <v>114</v>
      </c>
      <c r="AG75" s="28"/>
      <c r="AH75" s="28"/>
      <c r="AI75" s="28"/>
      <c r="AJ75" s="88"/>
      <c r="AK75" s="28">
        <v>2</v>
      </c>
      <c r="AL75" s="28"/>
    </row>
    <row r="76" spans="2:38" x14ac:dyDescent="0.25">
      <c r="B76" s="59" t="str">
        <f t="shared" si="7"/>
        <v>P.L. 95-625</v>
      </c>
      <c r="C76" s="92">
        <f t="shared" si="8"/>
        <v>28804</v>
      </c>
      <c r="D76" s="31" t="str">
        <f t="shared" si="9"/>
        <v>Fish Creek (East Branch)</v>
      </c>
      <c r="E76" s="31" t="str">
        <f t="shared" si="10"/>
        <v>NY</v>
      </c>
      <c r="F76" s="31" t="str">
        <f t="shared" si="11"/>
        <v>NPS</v>
      </c>
      <c r="G76" s="92">
        <f t="shared" si="12"/>
        <v>30956</v>
      </c>
      <c r="H76" s="31" t="str">
        <f t="shared" si="13"/>
        <v>Report transmitted to Congress</v>
      </c>
      <c r="I76" s="32">
        <f t="shared" si="14"/>
        <v>31163</v>
      </c>
      <c r="J76" s="31" t="str">
        <f t="shared" si="15"/>
        <v>Designation not recommended, not suitable.</v>
      </c>
      <c r="K76" s="33">
        <f t="shared" si="16"/>
        <v>49</v>
      </c>
      <c r="L76" s="33" t="str">
        <f t="shared" si="17"/>
        <v/>
      </c>
      <c r="M76" s="33" t="str">
        <f t="shared" si="18"/>
        <v/>
      </c>
      <c r="N76" s="31" t="str">
        <f t="shared" si="19"/>
        <v/>
      </c>
      <c r="O76" s="92" t="str">
        <f t="shared" si="20"/>
        <v/>
      </c>
      <c r="P76" s="31">
        <f t="shared" si="21"/>
        <v>2</v>
      </c>
      <c r="Q76" s="86" t="str">
        <f t="shared" si="22"/>
        <v/>
      </c>
      <c r="V76" s="5">
        <v>331</v>
      </c>
      <c r="W76" s="28" t="s">
        <v>176</v>
      </c>
      <c r="X76" s="88">
        <v>28804</v>
      </c>
      <c r="Y76" s="28" t="s">
        <v>223</v>
      </c>
      <c r="Z76" s="28" t="s">
        <v>224</v>
      </c>
      <c r="AA76" s="28" t="s">
        <v>2</v>
      </c>
      <c r="AB76" s="28">
        <v>30956</v>
      </c>
      <c r="AC76" s="28" t="s">
        <v>171</v>
      </c>
      <c r="AD76" s="28">
        <v>31163</v>
      </c>
      <c r="AE76" s="28" t="s">
        <v>684</v>
      </c>
      <c r="AF76" s="28">
        <v>49</v>
      </c>
      <c r="AG76" s="28"/>
      <c r="AH76" s="28"/>
      <c r="AI76" s="28"/>
      <c r="AJ76" s="88"/>
      <c r="AK76" s="28">
        <v>2</v>
      </c>
      <c r="AL76" s="28"/>
    </row>
    <row r="77" spans="2:38" ht="30" x14ac:dyDescent="0.25">
      <c r="B77" s="59" t="str">
        <f t="shared" si="7"/>
        <v>P.L. 95-625</v>
      </c>
      <c r="C77" s="92">
        <f t="shared" si="8"/>
        <v>28804</v>
      </c>
      <c r="D77" s="31" t="str">
        <f t="shared" si="9"/>
        <v xml:space="preserve">Gauley </v>
      </c>
      <c r="E77" s="31" t="str">
        <f t="shared" si="10"/>
        <v>WV</v>
      </c>
      <c r="F77" s="31" t="str">
        <f t="shared" si="11"/>
        <v>NPS</v>
      </c>
      <c r="G77" s="92">
        <f t="shared" si="12"/>
        <v>30956</v>
      </c>
      <c r="H77" s="31" t="str">
        <f t="shared" si="13"/>
        <v>25-mile segment established as a National Recreation Area</v>
      </c>
      <c r="I77" s="32">
        <f t="shared" si="14"/>
        <v>32442</v>
      </c>
      <c r="J77" s="31" t="str">
        <f t="shared" si="15"/>
        <v>Designation not recommended, not suitable.</v>
      </c>
      <c r="K77" s="33">
        <f t="shared" si="16"/>
        <v>164</v>
      </c>
      <c r="L77" s="33" t="str">
        <f t="shared" si="17"/>
        <v/>
      </c>
      <c r="M77" s="33" t="str">
        <f t="shared" si="18"/>
        <v/>
      </c>
      <c r="N77" s="31" t="str">
        <f t="shared" si="19"/>
        <v/>
      </c>
      <c r="O77" s="92" t="str">
        <f t="shared" si="20"/>
        <v/>
      </c>
      <c r="P77" s="31">
        <f t="shared" si="21"/>
        <v>2</v>
      </c>
      <c r="Q77" s="86" t="str">
        <f t="shared" si="22"/>
        <v>25-mile segment established as a National Recreation Area</v>
      </c>
      <c r="V77" s="5">
        <v>482</v>
      </c>
      <c r="W77" s="28" t="s">
        <v>176</v>
      </c>
      <c r="X77" s="88">
        <v>28804</v>
      </c>
      <c r="Y77" s="28" t="s">
        <v>629</v>
      </c>
      <c r="Z77" s="28" t="s">
        <v>74</v>
      </c>
      <c r="AA77" s="28" t="s">
        <v>2</v>
      </c>
      <c r="AB77" s="28">
        <v>30956</v>
      </c>
      <c r="AC77" s="28" t="s">
        <v>231</v>
      </c>
      <c r="AD77" s="28">
        <v>32442</v>
      </c>
      <c r="AE77" s="28" t="s">
        <v>684</v>
      </c>
      <c r="AF77" s="28">
        <v>164</v>
      </c>
      <c r="AG77" s="28"/>
      <c r="AH77" s="28"/>
      <c r="AI77" s="28"/>
      <c r="AJ77" s="88"/>
      <c r="AK77" s="28">
        <v>2</v>
      </c>
      <c r="AL77" s="28" t="s">
        <v>231</v>
      </c>
    </row>
    <row r="78" spans="2:38" x14ac:dyDescent="0.25">
      <c r="B78" s="59" t="str">
        <f t="shared" si="7"/>
        <v>P.L. 95-625</v>
      </c>
      <c r="C78" s="92">
        <f t="shared" si="8"/>
        <v>28804</v>
      </c>
      <c r="D78" s="31" t="str">
        <f t="shared" si="9"/>
        <v xml:space="preserve">Greenbrier </v>
      </c>
      <c r="E78" s="31" t="str">
        <f t="shared" si="10"/>
        <v>WV</v>
      </c>
      <c r="F78" s="31" t="str">
        <f t="shared" si="11"/>
        <v>USFS</v>
      </c>
      <c r="G78" s="92">
        <f t="shared" si="12"/>
        <v>30956</v>
      </c>
      <c r="H78" s="31" t="str">
        <f t="shared" si="13"/>
        <v>Report transmitted to Congress</v>
      </c>
      <c r="I78" s="32">
        <f t="shared" si="14"/>
        <v>33976</v>
      </c>
      <c r="J78" s="31" t="str">
        <f t="shared" si="15"/>
        <v>Preservation as state administered 2(a)(ii) river recommended</v>
      </c>
      <c r="K78" s="33">
        <f t="shared" si="16"/>
        <v>175</v>
      </c>
      <c r="L78" s="33" t="str">
        <f t="shared" si="17"/>
        <v/>
      </c>
      <c r="M78" s="33" t="str">
        <f t="shared" si="18"/>
        <v/>
      </c>
      <c r="N78" s="31" t="str">
        <f t="shared" si="19"/>
        <v/>
      </c>
      <c r="O78" s="92" t="str">
        <f t="shared" si="20"/>
        <v/>
      </c>
      <c r="P78" s="31">
        <f t="shared" si="21"/>
        <v>2</v>
      </c>
      <c r="Q78" s="86" t="str">
        <f t="shared" si="22"/>
        <v/>
      </c>
      <c r="V78" s="5">
        <v>483</v>
      </c>
      <c r="W78" s="28" t="s">
        <v>176</v>
      </c>
      <c r="X78" s="88">
        <v>28804</v>
      </c>
      <c r="Y78" s="28" t="s">
        <v>630</v>
      </c>
      <c r="Z78" s="28" t="s">
        <v>74</v>
      </c>
      <c r="AA78" s="28" t="s">
        <v>3</v>
      </c>
      <c r="AB78" s="28">
        <v>30956</v>
      </c>
      <c r="AC78" s="28" t="s">
        <v>171</v>
      </c>
      <c r="AD78" s="28">
        <v>33976</v>
      </c>
      <c r="AE78" s="28" t="s">
        <v>683</v>
      </c>
      <c r="AF78" s="28">
        <v>175</v>
      </c>
      <c r="AG78" s="28"/>
      <c r="AH78" s="28"/>
      <c r="AI78" s="28"/>
      <c r="AJ78" s="88"/>
      <c r="AK78" s="28">
        <v>2</v>
      </c>
      <c r="AL78" s="28"/>
    </row>
    <row r="79" spans="2:38" x14ac:dyDescent="0.25">
      <c r="B79" s="59" t="str">
        <f t="shared" ref="B79:B142" si="23">IF(ISBLANK(W79),"",(W79))</f>
        <v>P.L. 95-625</v>
      </c>
      <c r="C79" s="92">
        <f t="shared" ref="C79:C142" si="24">IF(ISBLANK(X79),"",(X79))</f>
        <v>28804</v>
      </c>
      <c r="D79" s="31" t="str">
        <f t="shared" ref="D79:D142" si="25">IF(ISBLANK(Y79),"",(Y79))</f>
        <v>Kern</v>
      </c>
      <c r="E79" s="31" t="str">
        <f t="shared" ref="E79:E142" si="26">IF(ISBLANK(Z79),"",(Z79))</f>
        <v>CA</v>
      </c>
      <c r="F79" s="31" t="str">
        <f t="shared" ref="F79:F142" si="27">IF(ISBLANK(AA79),"",(AA79))</f>
        <v>USFS</v>
      </c>
      <c r="G79" s="92">
        <f t="shared" ref="G79:G142" si="28">IF(ISBLANK(AB79),"",(AB79))</f>
        <v>30956</v>
      </c>
      <c r="H79" s="31" t="str">
        <f t="shared" ref="H79:H142" si="29">IF(ISBLANK(AC79),"",(AC79))</f>
        <v/>
      </c>
      <c r="I79" s="32" t="str">
        <f t="shared" ref="I79:I142" si="30">IF(ISBLANK(AD79),"",(AD79))</f>
        <v/>
      </c>
      <c r="J79" s="31" t="str">
        <f t="shared" ref="J79:J142" si="31">IF(ISBLANK(AE79),"",(AE79))</f>
        <v/>
      </c>
      <c r="K79" s="33">
        <f t="shared" ref="K79:K142" si="32">IF(ISBLANK(AF79),"",(AF79))</f>
        <v>74</v>
      </c>
      <c r="L79" s="33">
        <f t="shared" ref="L79:L142" si="33">IF(ISBLANK(AG79),"",(AG79))</f>
        <v>151</v>
      </c>
      <c r="M79" s="33">
        <f t="shared" ref="M79:M142" si="34">IF(ISBLANK(AH79),"",(AH79))</f>
        <v>204.05405405405403</v>
      </c>
      <c r="N79" s="31" t="str">
        <f t="shared" ref="N79:N142" si="35">IF(ISBLANK(AI79),"",(AI79))</f>
        <v>P.L. 100-174</v>
      </c>
      <c r="O79" s="92">
        <f t="shared" ref="O79:O142" si="36">IF(ISBLANK(AJ79),"",(AJ79))</f>
        <v>32105</v>
      </c>
      <c r="P79" s="31">
        <f t="shared" ref="P79:P142" si="37">IF(ISBLANK(AK79),"",(AK79))</f>
        <v>1</v>
      </c>
      <c r="Q79" s="86" t="str">
        <f t="shared" ref="Q79:Q142" si="38">IF(ISBLANK(AL79),"",(AL79))</f>
        <v>North and South Forks added</v>
      </c>
      <c r="V79" s="5">
        <v>86</v>
      </c>
      <c r="W79" s="28" t="s">
        <v>176</v>
      </c>
      <c r="X79" s="88">
        <v>28804</v>
      </c>
      <c r="Y79" s="28" t="s">
        <v>380</v>
      </c>
      <c r="Z79" s="28" t="s">
        <v>35</v>
      </c>
      <c r="AA79" s="28" t="s">
        <v>3</v>
      </c>
      <c r="AB79" s="28">
        <v>30956</v>
      </c>
      <c r="AC79" s="28"/>
      <c r="AD79" s="28"/>
      <c r="AE79" s="28"/>
      <c r="AF79" s="28">
        <v>74</v>
      </c>
      <c r="AG79" s="28">
        <v>151</v>
      </c>
      <c r="AH79" s="28">
        <v>204.05405405405403</v>
      </c>
      <c r="AI79" s="28" t="s">
        <v>217</v>
      </c>
      <c r="AJ79" s="88">
        <v>32105</v>
      </c>
      <c r="AK79" s="28">
        <v>1</v>
      </c>
      <c r="AL79" s="28" t="s">
        <v>218</v>
      </c>
    </row>
    <row r="80" spans="2:38" x14ac:dyDescent="0.25">
      <c r="B80" s="59" t="str">
        <f t="shared" si="23"/>
        <v>P.L. 95-625</v>
      </c>
      <c r="C80" s="92">
        <f t="shared" si="24"/>
        <v>28804</v>
      </c>
      <c r="D80" s="31" t="str">
        <f t="shared" si="25"/>
        <v>Loxahatchee</v>
      </c>
      <c r="E80" s="31" t="str">
        <f t="shared" si="26"/>
        <v>FL</v>
      </c>
      <c r="F80" s="31" t="str">
        <f t="shared" si="27"/>
        <v>NPS</v>
      </c>
      <c r="G80" s="92">
        <f t="shared" si="28"/>
        <v>30956</v>
      </c>
      <c r="H80" s="31" t="str">
        <f t="shared" si="29"/>
        <v/>
      </c>
      <c r="I80" s="32" t="str">
        <f t="shared" si="30"/>
        <v/>
      </c>
      <c r="J80" s="31" t="str">
        <f t="shared" si="31"/>
        <v/>
      </c>
      <c r="K80" s="33">
        <f t="shared" si="32"/>
        <v>25</v>
      </c>
      <c r="L80" s="33">
        <f t="shared" si="33"/>
        <v>7.5</v>
      </c>
      <c r="M80" s="33">
        <f t="shared" si="34"/>
        <v>30</v>
      </c>
      <c r="N80" s="31" t="str">
        <f t="shared" si="35"/>
        <v>FR Vol. 50, No. 100</v>
      </c>
      <c r="O80" s="92">
        <f t="shared" si="36"/>
        <v>31184</v>
      </c>
      <c r="P80" s="31">
        <f t="shared" si="37"/>
        <v>1</v>
      </c>
      <c r="Q80" s="86" t="str">
        <f t="shared" si="38"/>
        <v/>
      </c>
      <c r="V80" s="5">
        <v>162</v>
      </c>
      <c r="W80" s="28" t="s">
        <v>176</v>
      </c>
      <c r="X80" s="88">
        <v>28804</v>
      </c>
      <c r="Y80" s="28" t="s">
        <v>219</v>
      </c>
      <c r="Z80" s="28" t="s">
        <v>41</v>
      </c>
      <c r="AA80" s="28" t="s">
        <v>2</v>
      </c>
      <c r="AB80" s="28">
        <v>30956</v>
      </c>
      <c r="AC80" s="28"/>
      <c r="AD80" s="28"/>
      <c r="AE80" s="28"/>
      <c r="AF80" s="28">
        <v>25</v>
      </c>
      <c r="AG80" s="28">
        <v>7.5</v>
      </c>
      <c r="AH80" s="28">
        <v>30</v>
      </c>
      <c r="AI80" s="28" t="s">
        <v>999</v>
      </c>
      <c r="AJ80" s="88">
        <v>31184</v>
      </c>
      <c r="AK80" s="28">
        <v>1</v>
      </c>
      <c r="AL80" s="28"/>
    </row>
    <row r="81" spans="2:38" x14ac:dyDescent="0.25">
      <c r="B81" s="59" t="str">
        <f t="shared" si="23"/>
        <v>P.L. 95-625</v>
      </c>
      <c r="C81" s="92">
        <f t="shared" si="24"/>
        <v>28804</v>
      </c>
      <c r="D81" s="31" t="str">
        <f t="shared" si="25"/>
        <v xml:space="preserve">Myakka </v>
      </c>
      <c r="E81" s="31" t="str">
        <f t="shared" si="26"/>
        <v>FL</v>
      </c>
      <c r="F81" s="31" t="str">
        <f t="shared" si="27"/>
        <v>NPS</v>
      </c>
      <c r="G81" s="92">
        <f t="shared" si="28"/>
        <v>30956</v>
      </c>
      <c r="H81" s="31" t="str">
        <f t="shared" si="29"/>
        <v>Report transmitted to Congress</v>
      </c>
      <c r="I81" s="32">
        <f t="shared" si="30"/>
        <v>31163</v>
      </c>
      <c r="J81" s="31" t="str">
        <f t="shared" si="31"/>
        <v>Preservation as state administered 2(a)(ii) river recommended</v>
      </c>
      <c r="K81" s="33">
        <f t="shared" si="32"/>
        <v>37</v>
      </c>
      <c r="L81" s="33" t="str">
        <f t="shared" si="33"/>
        <v/>
      </c>
      <c r="M81" s="33" t="str">
        <f t="shared" si="34"/>
        <v/>
      </c>
      <c r="N81" s="31" t="str">
        <f t="shared" si="35"/>
        <v/>
      </c>
      <c r="O81" s="92" t="str">
        <f t="shared" si="36"/>
        <v/>
      </c>
      <c r="P81" s="31">
        <f t="shared" si="37"/>
        <v>2</v>
      </c>
      <c r="Q81" s="86" t="str">
        <f t="shared" si="38"/>
        <v/>
      </c>
      <c r="V81" s="5">
        <v>163</v>
      </c>
      <c r="W81" s="28" t="s">
        <v>176</v>
      </c>
      <c r="X81" s="88">
        <v>28804</v>
      </c>
      <c r="Y81" s="28" t="s">
        <v>661</v>
      </c>
      <c r="Z81" s="28" t="s">
        <v>41</v>
      </c>
      <c r="AA81" s="28" t="s">
        <v>2</v>
      </c>
      <c r="AB81" s="28">
        <v>30956</v>
      </c>
      <c r="AC81" s="28" t="s">
        <v>171</v>
      </c>
      <c r="AD81" s="28">
        <v>31163</v>
      </c>
      <c r="AE81" s="28" t="s">
        <v>683</v>
      </c>
      <c r="AF81" s="28">
        <v>37</v>
      </c>
      <c r="AG81" s="28"/>
      <c r="AH81" s="28"/>
      <c r="AI81" s="28"/>
      <c r="AJ81" s="88"/>
      <c r="AK81" s="28">
        <v>2</v>
      </c>
      <c r="AL81" s="28"/>
    </row>
    <row r="82" spans="2:38" x14ac:dyDescent="0.25">
      <c r="B82" s="59" t="str">
        <f t="shared" si="23"/>
        <v>P.L. 95-625</v>
      </c>
      <c r="C82" s="92">
        <f t="shared" si="24"/>
        <v>28804</v>
      </c>
      <c r="D82" s="31" t="str">
        <f t="shared" si="25"/>
        <v xml:space="preserve">Ogeechee </v>
      </c>
      <c r="E82" s="31" t="str">
        <f t="shared" si="26"/>
        <v>GA</v>
      </c>
      <c r="F82" s="31" t="str">
        <f t="shared" si="27"/>
        <v>NPS</v>
      </c>
      <c r="G82" s="92">
        <f t="shared" si="28"/>
        <v>30956</v>
      </c>
      <c r="H82" s="31" t="str">
        <f t="shared" si="29"/>
        <v>Report transmitted to Congress</v>
      </c>
      <c r="I82" s="32">
        <f t="shared" si="30"/>
        <v>31163</v>
      </c>
      <c r="J82" s="31" t="str">
        <f t="shared" si="31"/>
        <v>Designation not recommended, not suitable.</v>
      </c>
      <c r="K82" s="33">
        <f t="shared" si="32"/>
        <v>246</v>
      </c>
      <c r="L82" s="33" t="str">
        <f t="shared" si="33"/>
        <v/>
      </c>
      <c r="M82" s="33" t="str">
        <f t="shared" si="34"/>
        <v/>
      </c>
      <c r="N82" s="31" t="str">
        <f t="shared" si="35"/>
        <v/>
      </c>
      <c r="O82" s="92" t="str">
        <f t="shared" si="36"/>
        <v/>
      </c>
      <c r="P82" s="31">
        <f t="shared" si="37"/>
        <v>2</v>
      </c>
      <c r="Q82" s="86" t="str">
        <f t="shared" si="38"/>
        <v/>
      </c>
      <c r="V82" s="5">
        <v>171</v>
      </c>
      <c r="W82" s="28" t="s">
        <v>176</v>
      </c>
      <c r="X82" s="88">
        <v>28804</v>
      </c>
      <c r="Y82" s="28" t="s">
        <v>662</v>
      </c>
      <c r="Z82" s="28" t="s">
        <v>220</v>
      </c>
      <c r="AA82" s="28" t="s">
        <v>2</v>
      </c>
      <c r="AB82" s="28">
        <v>30956</v>
      </c>
      <c r="AC82" s="28" t="s">
        <v>171</v>
      </c>
      <c r="AD82" s="28">
        <v>31163</v>
      </c>
      <c r="AE82" s="28" t="s">
        <v>684</v>
      </c>
      <c r="AF82" s="28">
        <v>246</v>
      </c>
      <c r="AG82" s="28"/>
      <c r="AH82" s="28"/>
      <c r="AI82" s="28"/>
      <c r="AJ82" s="88"/>
      <c r="AK82" s="28">
        <v>2</v>
      </c>
      <c r="AL82" s="28"/>
    </row>
    <row r="83" spans="2:38" x14ac:dyDescent="0.25">
      <c r="B83" s="59" t="str">
        <f t="shared" si="23"/>
        <v>P.L. 95-625</v>
      </c>
      <c r="C83" s="92">
        <f t="shared" si="24"/>
        <v>28804</v>
      </c>
      <c r="D83" s="31" t="str">
        <f t="shared" si="25"/>
        <v>Red</v>
      </c>
      <c r="E83" s="31" t="str">
        <f t="shared" si="26"/>
        <v>KY</v>
      </c>
      <c r="F83" s="31" t="str">
        <f t="shared" si="27"/>
        <v>USFS</v>
      </c>
      <c r="G83" s="92">
        <f t="shared" si="28"/>
        <v>30956</v>
      </c>
      <c r="H83" s="31" t="str">
        <f t="shared" si="29"/>
        <v/>
      </c>
      <c r="I83" s="32" t="str">
        <f t="shared" si="30"/>
        <v/>
      </c>
      <c r="J83" s="31" t="str">
        <f t="shared" si="31"/>
        <v/>
      </c>
      <c r="K83" s="33">
        <f t="shared" si="32"/>
        <v>19.399999999999999</v>
      </c>
      <c r="L83" s="33">
        <f t="shared" si="33"/>
        <v>19.399999999999999</v>
      </c>
      <c r="M83" s="33">
        <f t="shared" si="34"/>
        <v>100</v>
      </c>
      <c r="N83" s="31" t="str">
        <f t="shared" si="35"/>
        <v>P.L. 103-170</v>
      </c>
      <c r="O83" s="92">
        <f t="shared" si="36"/>
        <v>34305</v>
      </c>
      <c r="P83" s="31">
        <f t="shared" si="37"/>
        <v>1</v>
      </c>
      <c r="Q83" s="86" t="str">
        <f t="shared" si="38"/>
        <v/>
      </c>
      <c r="V83" s="5">
        <v>217</v>
      </c>
      <c r="W83" s="28" t="s">
        <v>176</v>
      </c>
      <c r="X83" s="88">
        <v>28804</v>
      </c>
      <c r="Y83" s="28" t="s">
        <v>228</v>
      </c>
      <c r="Z83" s="28" t="s">
        <v>46</v>
      </c>
      <c r="AA83" s="28" t="s">
        <v>3</v>
      </c>
      <c r="AB83" s="28">
        <v>30956</v>
      </c>
      <c r="AC83" s="28"/>
      <c r="AD83" s="28"/>
      <c r="AE83" s="28"/>
      <c r="AF83" s="28">
        <v>19.399999999999999</v>
      </c>
      <c r="AG83" s="28">
        <v>19.399999999999999</v>
      </c>
      <c r="AH83" s="28">
        <v>100</v>
      </c>
      <c r="AI83" s="28" t="s">
        <v>229</v>
      </c>
      <c r="AJ83" s="88">
        <v>34305</v>
      </c>
      <c r="AK83" s="28">
        <v>1</v>
      </c>
      <c r="AL83" s="28"/>
    </row>
    <row r="84" spans="2:38" x14ac:dyDescent="0.25">
      <c r="B84" s="59" t="str">
        <f t="shared" si="23"/>
        <v>P.L. 95-625</v>
      </c>
      <c r="C84" s="92">
        <f t="shared" si="24"/>
        <v>28804</v>
      </c>
      <c r="D84" s="31" t="str">
        <f t="shared" si="25"/>
        <v xml:space="preserve">Salt </v>
      </c>
      <c r="E84" s="31" t="str">
        <f t="shared" si="26"/>
        <v>AZ</v>
      </c>
      <c r="F84" s="31" t="str">
        <f t="shared" si="27"/>
        <v>USFS</v>
      </c>
      <c r="G84" s="92">
        <f t="shared" si="28"/>
        <v>30956</v>
      </c>
      <c r="H84" s="31" t="str">
        <f t="shared" si="29"/>
        <v>Report transmitted to Congress</v>
      </c>
      <c r="I84" s="32">
        <f t="shared" si="30"/>
        <v>30207</v>
      </c>
      <c r="J84" s="31" t="str">
        <f t="shared" si="31"/>
        <v>Designation not recommended</v>
      </c>
      <c r="K84" s="33">
        <f t="shared" si="32"/>
        <v>22</v>
      </c>
      <c r="L84" s="33" t="str">
        <f t="shared" si="33"/>
        <v/>
      </c>
      <c r="M84" s="33" t="str">
        <f t="shared" si="34"/>
        <v/>
      </c>
      <c r="N84" s="31" t="str">
        <f t="shared" si="35"/>
        <v/>
      </c>
      <c r="O84" s="92" t="str">
        <f t="shared" si="36"/>
        <v/>
      </c>
      <c r="P84" s="31">
        <f t="shared" si="37"/>
        <v>2</v>
      </c>
      <c r="Q84" s="86" t="str">
        <f t="shared" si="38"/>
        <v/>
      </c>
      <c r="V84" s="5">
        <v>50</v>
      </c>
      <c r="W84" s="28" t="s">
        <v>176</v>
      </c>
      <c r="X84" s="88">
        <v>28804</v>
      </c>
      <c r="Y84" s="28" t="s">
        <v>659</v>
      </c>
      <c r="Z84" s="28" t="s">
        <v>32</v>
      </c>
      <c r="AA84" s="28" t="s">
        <v>3</v>
      </c>
      <c r="AB84" s="28">
        <v>30956</v>
      </c>
      <c r="AC84" s="28" t="s">
        <v>171</v>
      </c>
      <c r="AD84" s="28">
        <v>30207</v>
      </c>
      <c r="AE84" s="28" t="s">
        <v>181</v>
      </c>
      <c r="AF84" s="28">
        <v>22</v>
      </c>
      <c r="AG84" s="28"/>
      <c r="AH84" s="28"/>
      <c r="AI84" s="28"/>
      <c r="AJ84" s="88"/>
      <c r="AK84" s="28">
        <v>2</v>
      </c>
      <c r="AL84" s="28"/>
    </row>
    <row r="85" spans="2:38" x14ac:dyDescent="0.25">
      <c r="B85" s="59" t="str">
        <f t="shared" si="23"/>
        <v>P.L. 95-625</v>
      </c>
      <c r="C85" s="92">
        <f t="shared" si="24"/>
        <v>28804</v>
      </c>
      <c r="D85" s="31" t="str">
        <f t="shared" si="25"/>
        <v xml:space="preserve">San Francisco </v>
      </c>
      <c r="E85" s="31" t="str">
        <f t="shared" si="26"/>
        <v>AZ</v>
      </c>
      <c r="F85" s="31" t="str">
        <f t="shared" si="27"/>
        <v>USFS</v>
      </c>
      <c r="G85" s="92">
        <f t="shared" si="28"/>
        <v>30956</v>
      </c>
      <c r="H85" s="31" t="str">
        <f t="shared" si="29"/>
        <v>Report transmitted to Congress</v>
      </c>
      <c r="I85" s="32">
        <f t="shared" si="30"/>
        <v>30207</v>
      </c>
      <c r="J85" s="31" t="str">
        <f t="shared" si="31"/>
        <v>Designation not recommended</v>
      </c>
      <c r="K85" s="33">
        <f t="shared" si="32"/>
        <v>29</v>
      </c>
      <c r="L85" s="33" t="str">
        <f t="shared" si="33"/>
        <v/>
      </c>
      <c r="M85" s="33" t="str">
        <f t="shared" si="34"/>
        <v/>
      </c>
      <c r="N85" s="31" t="str">
        <f t="shared" si="35"/>
        <v/>
      </c>
      <c r="O85" s="92" t="str">
        <f t="shared" si="36"/>
        <v/>
      </c>
      <c r="P85" s="31">
        <f t="shared" si="37"/>
        <v>2</v>
      </c>
      <c r="Q85" s="86" t="str">
        <f t="shared" si="38"/>
        <v/>
      </c>
      <c r="V85" s="5">
        <v>51</v>
      </c>
      <c r="W85" s="28" t="s">
        <v>176</v>
      </c>
      <c r="X85" s="88">
        <v>28804</v>
      </c>
      <c r="Y85" s="28" t="s">
        <v>660</v>
      </c>
      <c r="Z85" s="28" t="s">
        <v>32</v>
      </c>
      <c r="AA85" s="28" t="s">
        <v>3</v>
      </c>
      <c r="AB85" s="28">
        <v>30956</v>
      </c>
      <c r="AC85" s="28" t="s">
        <v>171</v>
      </c>
      <c r="AD85" s="28">
        <v>30207</v>
      </c>
      <c r="AE85" s="28" t="s">
        <v>181</v>
      </c>
      <c r="AF85" s="28">
        <v>29</v>
      </c>
      <c r="AG85" s="28"/>
      <c r="AH85" s="28"/>
      <c r="AI85" s="28"/>
      <c r="AJ85" s="88"/>
      <c r="AK85" s="28">
        <v>2</v>
      </c>
      <c r="AL85" s="28"/>
    </row>
    <row r="86" spans="2:38" x14ac:dyDescent="0.25">
      <c r="B86" s="59" t="str">
        <f t="shared" si="23"/>
        <v>P.L. 95-625</v>
      </c>
      <c r="C86" s="92">
        <f t="shared" si="24"/>
        <v>28804</v>
      </c>
      <c r="D86" s="31" t="str">
        <f t="shared" si="25"/>
        <v>Soldier Creek</v>
      </c>
      <c r="E86" s="31" t="str">
        <f t="shared" si="26"/>
        <v>AL</v>
      </c>
      <c r="F86" s="31" t="str">
        <f t="shared" si="27"/>
        <v>NPS</v>
      </c>
      <c r="G86" s="92">
        <f t="shared" si="28"/>
        <v>30956</v>
      </c>
      <c r="H86" s="31" t="str">
        <f t="shared" si="29"/>
        <v>Report transmitted to Congress</v>
      </c>
      <c r="I86" s="32">
        <f t="shared" si="30"/>
        <v>31163</v>
      </c>
      <c r="J86" s="31" t="str">
        <f t="shared" si="31"/>
        <v>River not qualified</v>
      </c>
      <c r="K86" s="33">
        <f t="shared" si="32"/>
        <v>0.2</v>
      </c>
      <c r="L86" s="33" t="str">
        <f t="shared" si="33"/>
        <v/>
      </c>
      <c r="M86" s="33" t="str">
        <f t="shared" si="34"/>
        <v/>
      </c>
      <c r="N86" s="31" t="str">
        <f t="shared" si="35"/>
        <v/>
      </c>
      <c r="O86" s="92" t="str">
        <f t="shared" si="36"/>
        <v/>
      </c>
      <c r="P86" s="31">
        <f t="shared" si="37"/>
        <v>2</v>
      </c>
      <c r="Q86" s="86" t="str">
        <f t="shared" si="38"/>
        <v/>
      </c>
      <c r="V86" s="5">
        <v>4</v>
      </c>
      <c r="W86" s="28" t="s">
        <v>176</v>
      </c>
      <c r="X86" s="88">
        <v>28804</v>
      </c>
      <c r="Y86" s="28" t="s">
        <v>227</v>
      </c>
      <c r="Z86" s="28" t="s">
        <v>30</v>
      </c>
      <c r="AA86" s="28" t="s">
        <v>2</v>
      </c>
      <c r="AB86" s="28">
        <v>30956</v>
      </c>
      <c r="AC86" s="28" t="s">
        <v>171</v>
      </c>
      <c r="AD86" s="28">
        <v>31163</v>
      </c>
      <c r="AE86" s="28" t="s">
        <v>168</v>
      </c>
      <c r="AF86" s="28">
        <v>0.2</v>
      </c>
      <c r="AG86" s="28"/>
      <c r="AH86" s="28"/>
      <c r="AI86" s="28"/>
      <c r="AJ86" s="88"/>
      <c r="AK86" s="28">
        <v>2</v>
      </c>
      <c r="AL86" s="28"/>
    </row>
    <row r="87" spans="2:38" x14ac:dyDescent="0.25">
      <c r="B87" s="59" t="str">
        <f t="shared" si="23"/>
        <v>P.L. 95-625</v>
      </c>
      <c r="C87" s="92">
        <f t="shared" si="24"/>
        <v>28804</v>
      </c>
      <c r="D87" s="31" t="str">
        <f t="shared" si="25"/>
        <v>Verde</v>
      </c>
      <c r="E87" s="31" t="str">
        <f t="shared" si="26"/>
        <v>AZ</v>
      </c>
      <c r="F87" s="31" t="str">
        <f t="shared" si="27"/>
        <v>USFS</v>
      </c>
      <c r="G87" s="92">
        <f t="shared" si="28"/>
        <v>30956</v>
      </c>
      <c r="H87" s="31" t="str">
        <f t="shared" si="29"/>
        <v/>
      </c>
      <c r="I87" s="32" t="str">
        <f t="shared" si="30"/>
        <v/>
      </c>
      <c r="J87" s="31" t="str">
        <f t="shared" si="31"/>
        <v/>
      </c>
      <c r="K87" s="33">
        <f t="shared" si="32"/>
        <v>78</v>
      </c>
      <c r="L87" s="33">
        <f t="shared" si="33"/>
        <v>40.5</v>
      </c>
      <c r="M87" s="33">
        <f t="shared" si="34"/>
        <v>51.923076923076927</v>
      </c>
      <c r="N87" s="31" t="str">
        <f t="shared" si="35"/>
        <v>P.L. 98-406</v>
      </c>
      <c r="O87" s="92">
        <f t="shared" si="36"/>
        <v>30922</v>
      </c>
      <c r="P87" s="31">
        <f t="shared" si="37"/>
        <v>1</v>
      </c>
      <c r="Q87" s="86" t="str">
        <f t="shared" si="38"/>
        <v/>
      </c>
      <c r="V87" s="5">
        <v>52</v>
      </c>
      <c r="W87" s="28" t="s">
        <v>176</v>
      </c>
      <c r="X87" s="88">
        <v>28804</v>
      </c>
      <c r="Y87" s="28" t="s">
        <v>221</v>
      </c>
      <c r="Z87" s="28" t="s">
        <v>32</v>
      </c>
      <c r="AA87" s="28" t="s">
        <v>3</v>
      </c>
      <c r="AB87" s="28">
        <v>30956</v>
      </c>
      <c r="AC87" s="28"/>
      <c r="AD87" s="28"/>
      <c r="AE87" s="28"/>
      <c r="AF87" s="28">
        <v>78</v>
      </c>
      <c r="AG87" s="28">
        <v>40.5</v>
      </c>
      <c r="AH87" s="28">
        <v>51.923076923076927</v>
      </c>
      <c r="AI87" s="28" t="s">
        <v>222</v>
      </c>
      <c r="AJ87" s="88">
        <v>30922</v>
      </c>
      <c r="AK87" s="28">
        <v>1</v>
      </c>
      <c r="AL87" s="28"/>
    </row>
    <row r="88" spans="2:38" x14ac:dyDescent="0.25">
      <c r="B88" s="59" t="str">
        <f t="shared" si="23"/>
        <v>P.L. 95-626</v>
      </c>
      <c r="C88" s="92">
        <f t="shared" si="24"/>
        <v>28805</v>
      </c>
      <c r="D88" s="31" t="str">
        <f t="shared" si="25"/>
        <v>Escatawpa</v>
      </c>
      <c r="E88" s="31" t="str">
        <f t="shared" si="26"/>
        <v>AL/MI</v>
      </c>
      <c r="F88" s="31" t="str">
        <f t="shared" si="27"/>
        <v>NPS</v>
      </c>
      <c r="G88" s="92">
        <f t="shared" si="28"/>
        <v>30957</v>
      </c>
      <c r="H88" s="31" t="str">
        <f t="shared" si="29"/>
        <v>Report transmitted to Congress</v>
      </c>
      <c r="I88" s="32">
        <f t="shared" si="30"/>
        <v>31164</v>
      </c>
      <c r="J88" s="31" t="str">
        <f t="shared" si="31"/>
        <v>Designation not recommended, not suitable.</v>
      </c>
      <c r="K88" s="33">
        <f t="shared" si="32"/>
        <v>73</v>
      </c>
      <c r="L88" s="33" t="str">
        <f t="shared" si="33"/>
        <v/>
      </c>
      <c r="M88" s="33" t="str">
        <f t="shared" si="34"/>
        <v/>
      </c>
      <c r="N88" s="31" t="str">
        <f t="shared" si="35"/>
        <v/>
      </c>
      <c r="O88" s="92" t="str">
        <f t="shared" si="36"/>
        <v/>
      </c>
      <c r="P88" s="31">
        <f t="shared" si="37"/>
        <v>2</v>
      </c>
      <c r="Q88" s="86" t="str">
        <f t="shared" si="38"/>
        <v/>
      </c>
      <c r="V88" s="5">
        <v>7</v>
      </c>
      <c r="W88" s="28" t="s">
        <v>520</v>
      </c>
      <c r="X88" s="88">
        <v>28805</v>
      </c>
      <c r="Y88" s="28" t="s">
        <v>226</v>
      </c>
      <c r="Z88" s="28" t="s">
        <v>675</v>
      </c>
      <c r="AA88" s="28" t="s">
        <v>2</v>
      </c>
      <c r="AB88" s="28">
        <v>30957</v>
      </c>
      <c r="AC88" s="28" t="s">
        <v>171</v>
      </c>
      <c r="AD88" s="28">
        <v>31164</v>
      </c>
      <c r="AE88" s="28" t="s">
        <v>684</v>
      </c>
      <c r="AF88" s="28">
        <v>73</v>
      </c>
      <c r="AG88" s="28"/>
      <c r="AH88" s="28"/>
      <c r="AI88" s="28"/>
      <c r="AJ88" s="88"/>
      <c r="AK88" s="28">
        <v>2</v>
      </c>
      <c r="AL88" s="28"/>
    </row>
    <row r="89" spans="2:38" x14ac:dyDescent="0.25">
      <c r="B89" s="59" t="str">
        <f t="shared" si="23"/>
        <v>P.L. 96-199</v>
      </c>
      <c r="C89" s="92">
        <f t="shared" si="24"/>
        <v>29285</v>
      </c>
      <c r="D89" s="31" t="str">
        <f t="shared" si="25"/>
        <v xml:space="preserve">Birch </v>
      </c>
      <c r="E89" s="31" t="str">
        <f t="shared" si="26"/>
        <v>WV</v>
      </c>
      <c r="F89" s="31" t="str">
        <f t="shared" si="27"/>
        <v>NPS</v>
      </c>
      <c r="G89" s="92">
        <f t="shared" si="28"/>
        <v>30956</v>
      </c>
      <c r="H89" s="31" t="str">
        <f t="shared" si="29"/>
        <v>Report transmitted to Congress</v>
      </c>
      <c r="I89" s="32">
        <f t="shared" si="30"/>
        <v>31163</v>
      </c>
      <c r="J89" s="31" t="str">
        <f t="shared" si="31"/>
        <v>Designation not recommended, not suitable.</v>
      </c>
      <c r="K89" s="33">
        <f t="shared" si="32"/>
        <v>20</v>
      </c>
      <c r="L89" s="33" t="str">
        <f t="shared" si="33"/>
        <v/>
      </c>
      <c r="M89" s="33" t="str">
        <f t="shared" si="34"/>
        <v/>
      </c>
      <c r="N89" s="31" t="str">
        <f t="shared" si="35"/>
        <v/>
      </c>
      <c r="O89" s="92" t="str">
        <f t="shared" si="36"/>
        <v/>
      </c>
      <c r="P89" s="31">
        <f t="shared" si="37"/>
        <v>2</v>
      </c>
      <c r="Q89" s="86" t="str">
        <f t="shared" si="38"/>
        <v/>
      </c>
      <c r="V89" s="5">
        <v>479</v>
      </c>
      <c r="W89" s="28" t="s">
        <v>232</v>
      </c>
      <c r="X89" s="88">
        <v>29285</v>
      </c>
      <c r="Y89" s="28" t="s">
        <v>624</v>
      </c>
      <c r="Z89" s="28" t="s">
        <v>74</v>
      </c>
      <c r="AA89" s="28" t="s">
        <v>2</v>
      </c>
      <c r="AB89" s="28">
        <v>30956</v>
      </c>
      <c r="AC89" s="28" t="s">
        <v>171</v>
      </c>
      <c r="AD89" s="28">
        <v>31163</v>
      </c>
      <c r="AE89" s="28" t="s">
        <v>684</v>
      </c>
      <c r="AF89" s="28">
        <v>20</v>
      </c>
      <c r="AG89" s="28"/>
      <c r="AH89" s="28"/>
      <c r="AI89" s="28"/>
      <c r="AJ89" s="88"/>
      <c r="AK89" s="28">
        <v>2</v>
      </c>
      <c r="AL89" s="28"/>
    </row>
    <row r="90" spans="2:38" x14ac:dyDescent="0.25">
      <c r="B90" s="59" t="str">
        <f t="shared" si="23"/>
        <v>P.L. 96-487</v>
      </c>
      <c r="C90" s="92">
        <f t="shared" si="24"/>
        <v>29557</v>
      </c>
      <c r="D90" s="31" t="str">
        <f t="shared" si="25"/>
        <v xml:space="preserve">Colville </v>
      </c>
      <c r="E90" s="31" t="str">
        <f t="shared" si="26"/>
        <v>AK</v>
      </c>
      <c r="F90" s="31" t="str">
        <f t="shared" si="27"/>
        <v>NPS</v>
      </c>
      <c r="G90" s="92">
        <f t="shared" si="28"/>
        <v>30956</v>
      </c>
      <c r="H90" s="31" t="str">
        <f t="shared" si="29"/>
        <v xml:space="preserve">Part of 105(c) Study submitted to Congress under P.L. 94-258 </v>
      </c>
      <c r="I90" s="32">
        <f t="shared" si="30"/>
        <v>28957</v>
      </c>
      <c r="J90" s="31" t="str">
        <f t="shared" si="31"/>
        <v/>
      </c>
      <c r="K90" s="33">
        <f t="shared" si="32"/>
        <v>428</v>
      </c>
      <c r="L90" s="33" t="str">
        <f t="shared" si="33"/>
        <v/>
      </c>
      <c r="M90" s="33" t="str">
        <f t="shared" si="34"/>
        <v/>
      </c>
      <c r="N90" s="31" t="str">
        <f t="shared" si="35"/>
        <v/>
      </c>
      <c r="O90" s="92" t="str">
        <f t="shared" si="36"/>
        <v/>
      </c>
      <c r="P90" s="31">
        <f t="shared" si="37"/>
        <v>2</v>
      </c>
      <c r="Q90" s="86" t="str">
        <f t="shared" si="38"/>
        <v>This was prior to passage of ANILCA</v>
      </c>
      <c r="V90" s="5">
        <v>20</v>
      </c>
      <c r="W90" s="28" t="s">
        <v>233</v>
      </c>
      <c r="X90" s="88">
        <v>29557</v>
      </c>
      <c r="Y90" s="28" t="s">
        <v>625</v>
      </c>
      <c r="Z90" s="28" t="s">
        <v>31</v>
      </c>
      <c r="AA90" s="28" t="s">
        <v>2</v>
      </c>
      <c r="AB90" s="28">
        <v>30956</v>
      </c>
      <c r="AC90" s="28" t="s">
        <v>234</v>
      </c>
      <c r="AD90" s="28">
        <v>28957</v>
      </c>
      <c r="AE90" s="28"/>
      <c r="AF90" s="28">
        <v>428</v>
      </c>
      <c r="AG90" s="28"/>
      <c r="AH90" s="28"/>
      <c r="AI90" s="28"/>
      <c r="AJ90" s="88"/>
      <c r="AK90" s="28">
        <v>2</v>
      </c>
      <c r="AL90" s="28" t="s">
        <v>235</v>
      </c>
    </row>
    <row r="91" spans="2:38" x14ac:dyDescent="0.25">
      <c r="B91" s="59" t="str">
        <f t="shared" si="23"/>
        <v>P.L. 96-487</v>
      </c>
      <c r="C91" s="92">
        <f t="shared" si="24"/>
        <v>29557</v>
      </c>
      <c r="D91" s="31" t="str">
        <f t="shared" si="25"/>
        <v xml:space="preserve">Kanektok </v>
      </c>
      <c r="E91" s="31" t="str">
        <f t="shared" si="26"/>
        <v>AK</v>
      </c>
      <c r="F91" s="31" t="str">
        <f t="shared" si="27"/>
        <v>NPS</v>
      </c>
      <c r="G91" s="92">
        <f t="shared" si="28"/>
        <v>30956</v>
      </c>
      <c r="H91" s="31" t="str">
        <f t="shared" si="29"/>
        <v>Report transmitted to Congress</v>
      </c>
      <c r="I91" s="32">
        <f t="shared" si="30"/>
        <v>31163</v>
      </c>
      <c r="J91" s="31" t="str">
        <f t="shared" si="31"/>
        <v>Designation not recommended</v>
      </c>
      <c r="K91" s="33">
        <f t="shared" si="32"/>
        <v>75</v>
      </c>
      <c r="L91" s="33" t="str">
        <f t="shared" si="33"/>
        <v/>
      </c>
      <c r="M91" s="33" t="str">
        <f t="shared" si="34"/>
        <v/>
      </c>
      <c r="N91" s="31" t="str">
        <f t="shared" si="35"/>
        <v/>
      </c>
      <c r="O91" s="92" t="str">
        <f t="shared" si="36"/>
        <v/>
      </c>
      <c r="P91" s="31">
        <f t="shared" si="37"/>
        <v>2</v>
      </c>
      <c r="Q91" s="86" t="str">
        <f t="shared" si="38"/>
        <v/>
      </c>
      <c r="V91" s="5">
        <v>26</v>
      </c>
      <c r="W91" s="28" t="s">
        <v>233</v>
      </c>
      <c r="X91" s="88">
        <v>29557</v>
      </c>
      <c r="Y91" s="28" t="s">
        <v>626</v>
      </c>
      <c r="Z91" s="28" t="s">
        <v>31</v>
      </c>
      <c r="AA91" s="28" t="s">
        <v>2</v>
      </c>
      <c r="AB91" s="28">
        <v>30956</v>
      </c>
      <c r="AC91" s="28" t="s">
        <v>171</v>
      </c>
      <c r="AD91" s="28">
        <v>31163</v>
      </c>
      <c r="AE91" s="28" t="s">
        <v>181</v>
      </c>
      <c r="AF91" s="28">
        <v>75</v>
      </c>
      <c r="AG91" s="28"/>
      <c r="AH91" s="28"/>
      <c r="AI91" s="28"/>
      <c r="AJ91" s="88"/>
      <c r="AK91" s="28">
        <v>2</v>
      </c>
      <c r="AL91" s="28"/>
    </row>
    <row r="92" spans="2:38" x14ac:dyDescent="0.25">
      <c r="B92" s="59" t="str">
        <f t="shared" si="23"/>
        <v>P.L. 96-487</v>
      </c>
      <c r="C92" s="92">
        <f t="shared" si="24"/>
        <v>29557</v>
      </c>
      <c r="D92" s="31" t="str">
        <f t="shared" si="25"/>
        <v xml:space="preserve">Kisaralik </v>
      </c>
      <c r="E92" s="31" t="str">
        <f t="shared" si="26"/>
        <v>AK</v>
      </c>
      <c r="F92" s="31" t="str">
        <f t="shared" si="27"/>
        <v>NPS</v>
      </c>
      <c r="G92" s="92">
        <f t="shared" si="28"/>
        <v>30956</v>
      </c>
      <c r="H92" s="31" t="str">
        <f t="shared" si="29"/>
        <v>Report transmitted to Congress</v>
      </c>
      <c r="I92" s="32">
        <f t="shared" si="30"/>
        <v>31163</v>
      </c>
      <c r="J92" s="31" t="str">
        <f t="shared" si="31"/>
        <v>Designation not recommended</v>
      </c>
      <c r="K92" s="33">
        <f t="shared" si="32"/>
        <v>75</v>
      </c>
      <c r="L92" s="33" t="str">
        <f t="shared" si="33"/>
        <v/>
      </c>
      <c r="M92" s="33" t="str">
        <f t="shared" si="34"/>
        <v/>
      </c>
      <c r="N92" s="31" t="str">
        <f t="shared" si="35"/>
        <v/>
      </c>
      <c r="O92" s="92" t="str">
        <f t="shared" si="36"/>
        <v/>
      </c>
      <c r="P92" s="31">
        <f t="shared" si="37"/>
        <v>2</v>
      </c>
      <c r="Q92" s="86" t="str">
        <f t="shared" si="38"/>
        <v/>
      </c>
      <c r="V92" s="5">
        <v>27</v>
      </c>
      <c r="W92" s="28" t="s">
        <v>233</v>
      </c>
      <c r="X92" s="88">
        <v>29557</v>
      </c>
      <c r="Y92" s="28" t="s">
        <v>627</v>
      </c>
      <c r="Z92" s="28" t="s">
        <v>31</v>
      </c>
      <c r="AA92" s="28" t="s">
        <v>2</v>
      </c>
      <c r="AB92" s="28">
        <v>30956</v>
      </c>
      <c r="AC92" s="28" t="s">
        <v>171</v>
      </c>
      <c r="AD92" s="28">
        <v>31163</v>
      </c>
      <c r="AE92" s="28" t="s">
        <v>181</v>
      </c>
      <c r="AF92" s="28">
        <v>75</v>
      </c>
      <c r="AG92" s="28"/>
      <c r="AH92" s="28"/>
      <c r="AI92" s="28"/>
      <c r="AJ92" s="88"/>
      <c r="AK92" s="28">
        <v>2</v>
      </c>
      <c r="AL92" s="28"/>
    </row>
    <row r="93" spans="2:38" x14ac:dyDescent="0.25">
      <c r="B93" s="59" t="str">
        <f t="shared" si="23"/>
        <v>P.L. 96-487</v>
      </c>
      <c r="C93" s="92">
        <f t="shared" si="24"/>
        <v>29557</v>
      </c>
      <c r="D93" s="31" t="str">
        <f t="shared" si="25"/>
        <v xml:space="preserve">Koyuk </v>
      </c>
      <c r="E93" s="31" t="str">
        <f t="shared" si="26"/>
        <v>AK</v>
      </c>
      <c r="F93" s="31" t="str">
        <f t="shared" si="27"/>
        <v>NPS</v>
      </c>
      <c r="G93" s="92">
        <f t="shared" si="28"/>
        <v>30956</v>
      </c>
      <c r="H93" s="31" t="str">
        <f t="shared" si="29"/>
        <v>Report transmitted to Congress</v>
      </c>
      <c r="I93" s="32">
        <f t="shared" si="30"/>
        <v>31163</v>
      </c>
      <c r="J93" s="31" t="str">
        <f t="shared" si="31"/>
        <v>River not qualified</v>
      </c>
      <c r="K93" s="33">
        <f t="shared" si="32"/>
        <v>159</v>
      </c>
      <c r="L93" s="33" t="str">
        <f t="shared" si="33"/>
        <v/>
      </c>
      <c r="M93" s="33" t="str">
        <f t="shared" si="34"/>
        <v/>
      </c>
      <c r="N93" s="31" t="str">
        <f t="shared" si="35"/>
        <v/>
      </c>
      <c r="O93" s="92" t="str">
        <f t="shared" si="36"/>
        <v/>
      </c>
      <c r="P93" s="31">
        <f t="shared" si="37"/>
        <v>2</v>
      </c>
      <c r="Q93" s="86" t="str">
        <f t="shared" si="38"/>
        <v/>
      </c>
      <c r="V93" s="5">
        <v>29</v>
      </c>
      <c r="W93" s="28" t="s">
        <v>233</v>
      </c>
      <c r="X93" s="88">
        <v>29557</v>
      </c>
      <c r="Y93" s="28" t="s">
        <v>622</v>
      </c>
      <c r="Z93" s="28" t="s">
        <v>31</v>
      </c>
      <c r="AA93" s="28" t="s">
        <v>2</v>
      </c>
      <c r="AB93" s="28">
        <v>30956</v>
      </c>
      <c r="AC93" s="28" t="s">
        <v>171</v>
      </c>
      <c r="AD93" s="28">
        <v>31163</v>
      </c>
      <c r="AE93" s="28" t="s">
        <v>168</v>
      </c>
      <c r="AF93" s="28">
        <v>159</v>
      </c>
      <c r="AG93" s="28"/>
      <c r="AH93" s="28"/>
      <c r="AI93" s="28"/>
      <c r="AJ93" s="88"/>
      <c r="AK93" s="28">
        <v>2</v>
      </c>
      <c r="AL93" s="28"/>
    </row>
    <row r="94" spans="2:38" x14ac:dyDescent="0.25">
      <c r="B94" s="59" t="str">
        <f t="shared" si="23"/>
        <v>P.L. 96-487</v>
      </c>
      <c r="C94" s="92">
        <f t="shared" si="24"/>
        <v>29557</v>
      </c>
      <c r="D94" s="31" t="str">
        <f t="shared" si="25"/>
        <v xml:space="preserve">Melozitna </v>
      </c>
      <c r="E94" s="31" t="str">
        <f t="shared" si="26"/>
        <v>AK</v>
      </c>
      <c r="F94" s="31" t="str">
        <f t="shared" si="27"/>
        <v>NPS</v>
      </c>
      <c r="G94" s="92">
        <f t="shared" si="28"/>
        <v>30956</v>
      </c>
      <c r="H94" s="31" t="str">
        <f t="shared" si="29"/>
        <v>Report transmitted to Congress</v>
      </c>
      <c r="I94" s="32">
        <f t="shared" si="30"/>
        <v>31163</v>
      </c>
      <c r="J94" s="31" t="str">
        <f t="shared" si="31"/>
        <v>River not qualified</v>
      </c>
      <c r="K94" s="33">
        <f t="shared" si="32"/>
        <v>270</v>
      </c>
      <c r="L94" s="33" t="str">
        <f t="shared" si="33"/>
        <v/>
      </c>
      <c r="M94" s="33" t="str">
        <f t="shared" si="34"/>
        <v/>
      </c>
      <c r="N94" s="31" t="str">
        <f t="shared" si="35"/>
        <v/>
      </c>
      <c r="O94" s="92" t="str">
        <f t="shared" si="36"/>
        <v/>
      </c>
      <c r="P94" s="31">
        <f t="shared" si="37"/>
        <v>2</v>
      </c>
      <c r="Q94" s="86" t="str">
        <f t="shared" si="38"/>
        <v/>
      </c>
      <c r="V94" s="5">
        <v>31</v>
      </c>
      <c r="W94" s="28" t="s">
        <v>233</v>
      </c>
      <c r="X94" s="88">
        <v>29557</v>
      </c>
      <c r="Y94" s="28" t="s">
        <v>623</v>
      </c>
      <c r="Z94" s="28" t="s">
        <v>31</v>
      </c>
      <c r="AA94" s="28" t="s">
        <v>2</v>
      </c>
      <c r="AB94" s="28">
        <v>30956</v>
      </c>
      <c r="AC94" s="28" t="s">
        <v>171</v>
      </c>
      <c r="AD94" s="28">
        <v>31163</v>
      </c>
      <c r="AE94" s="28" t="s">
        <v>168</v>
      </c>
      <c r="AF94" s="28">
        <v>270</v>
      </c>
      <c r="AG94" s="28"/>
      <c r="AH94" s="28"/>
      <c r="AI94" s="28"/>
      <c r="AJ94" s="88"/>
      <c r="AK94" s="28">
        <v>2</v>
      </c>
      <c r="AL94" s="28"/>
    </row>
    <row r="95" spans="2:38" x14ac:dyDescent="0.25">
      <c r="B95" s="59" t="str">
        <f t="shared" si="23"/>
        <v>P.L. 96-487</v>
      </c>
      <c r="C95" s="92">
        <f t="shared" si="24"/>
        <v>29557</v>
      </c>
      <c r="D95" s="31" t="str">
        <f t="shared" si="25"/>
        <v>Porcupine</v>
      </c>
      <c r="E95" s="31" t="str">
        <f t="shared" si="26"/>
        <v>AK</v>
      </c>
      <c r="F95" s="31" t="str">
        <f t="shared" si="27"/>
        <v>NPS</v>
      </c>
      <c r="G95" s="92">
        <f t="shared" si="28"/>
        <v>30956</v>
      </c>
      <c r="H95" s="31" t="str">
        <f t="shared" si="29"/>
        <v>Report transmitted to Congress</v>
      </c>
      <c r="I95" s="32">
        <f t="shared" si="30"/>
        <v>31163</v>
      </c>
      <c r="J95" s="31" t="str">
        <f t="shared" si="31"/>
        <v>Designation not recommended</v>
      </c>
      <c r="K95" s="33">
        <f t="shared" si="32"/>
        <v>75</v>
      </c>
      <c r="L95" s="33" t="str">
        <f t="shared" si="33"/>
        <v/>
      </c>
      <c r="M95" s="33" t="str">
        <f t="shared" si="34"/>
        <v/>
      </c>
      <c r="N95" s="31" t="str">
        <f t="shared" si="35"/>
        <v/>
      </c>
      <c r="O95" s="92" t="str">
        <f t="shared" si="36"/>
        <v/>
      </c>
      <c r="P95" s="31">
        <f t="shared" si="37"/>
        <v>2</v>
      </c>
      <c r="Q95" s="86" t="str">
        <f t="shared" si="38"/>
        <v/>
      </c>
      <c r="V95" s="5">
        <v>35</v>
      </c>
      <c r="W95" s="28" t="s">
        <v>233</v>
      </c>
      <c r="X95" s="88">
        <v>29557</v>
      </c>
      <c r="Y95" s="28" t="s">
        <v>236</v>
      </c>
      <c r="Z95" s="28" t="s">
        <v>31</v>
      </c>
      <c r="AA95" s="28" t="s">
        <v>2</v>
      </c>
      <c r="AB95" s="28">
        <v>30956</v>
      </c>
      <c r="AC95" s="28" t="s">
        <v>171</v>
      </c>
      <c r="AD95" s="28">
        <v>31163</v>
      </c>
      <c r="AE95" s="28" t="s">
        <v>181</v>
      </c>
      <c r="AF95" s="28">
        <v>75</v>
      </c>
      <c r="AG95" s="28"/>
      <c r="AH95" s="28"/>
      <c r="AI95" s="28"/>
      <c r="AJ95" s="88"/>
      <c r="AK95" s="28">
        <v>2</v>
      </c>
      <c r="AL95" s="28"/>
    </row>
    <row r="96" spans="2:38" x14ac:dyDescent="0.25">
      <c r="B96" s="59" t="str">
        <f t="shared" si="23"/>
        <v>P.L. 96-487</v>
      </c>
      <c r="C96" s="92">
        <f t="shared" si="24"/>
        <v>29557</v>
      </c>
      <c r="D96" s="31" t="str">
        <f t="shared" si="25"/>
        <v>Sheenjek</v>
      </c>
      <c r="E96" s="31" t="str">
        <f t="shared" si="26"/>
        <v>AK</v>
      </c>
      <c r="F96" s="31" t="str">
        <f t="shared" si="27"/>
        <v>NPS</v>
      </c>
      <c r="G96" s="92">
        <f t="shared" si="28"/>
        <v>31778</v>
      </c>
      <c r="H96" s="31" t="str">
        <f t="shared" si="29"/>
        <v>Report transmitted to Congress</v>
      </c>
      <c r="I96" s="32">
        <f t="shared" si="30"/>
        <v>36910</v>
      </c>
      <c r="J96" s="31" t="str">
        <f t="shared" si="31"/>
        <v>Congressional designation recommended</v>
      </c>
      <c r="K96" s="33">
        <f t="shared" si="32"/>
        <v>109</v>
      </c>
      <c r="L96" s="33">
        <f t="shared" si="33"/>
        <v>160</v>
      </c>
      <c r="M96" s="33">
        <f t="shared" si="34"/>
        <v>146.78899082568807</v>
      </c>
      <c r="N96" s="31" t="str">
        <f t="shared" si="35"/>
        <v>P.L. 96-487</v>
      </c>
      <c r="O96" s="92">
        <f t="shared" si="36"/>
        <v>29557</v>
      </c>
      <c r="P96" s="31">
        <f t="shared" si="37"/>
        <v>1</v>
      </c>
      <c r="Q96" s="86" t="str">
        <f t="shared" si="38"/>
        <v>160.0 miles within ANWR concurrently designated</v>
      </c>
      <c r="V96" s="5">
        <v>38</v>
      </c>
      <c r="W96" s="28" t="s">
        <v>233</v>
      </c>
      <c r="X96" s="88">
        <v>29557</v>
      </c>
      <c r="Y96" s="28" t="s">
        <v>362</v>
      </c>
      <c r="Z96" s="28" t="s">
        <v>31</v>
      </c>
      <c r="AA96" s="28" t="s">
        <v>2</v>
      </c>
      <c r="AB96" s="28">
        <v>31778</v>
      </c>
      <c r="AC96" s="28" t="s">
        <v>171</v>
      </c>
      <c r="AD96" s="28">
        <v>36910</v>
      </c>
      <c r="AE96" s="28" t="s">
        <v>187</v>
      </c>
      <c r="AF96" s="28">
        <v>109</v>
      </c>
      <c r="AG96" s="28">
        <v>160</v>
      </c>
      <c r="AH96" s="28">
        <v>146.78899082568807</v>
      </c>
      <c r="AI96" s="28" t="s">
        <v>233</v>
      </c>
      <c r="AJ96" s="88">
        <v>29557</v>
      </c>
      <c r="AK96" s="28">
        <v>1</v>
      </c>
      <c r="AL96" s="28" t="s">
        <v>479</v>
      </c>
    </row>
    <row r="97" spans="2:38" x14ac:dyDescent="0.25">
      <c r="B97" s="59" t="str">
        <f t="shared" si="23"/>
        <v>P.L. 96-487</v>
      </c>
      <c r="C97" s="92">
        <f t="shared" si="24"/>
        <v>29557</v>
      </c>
      <c r="D97" s="31" t="str">
        <f t="shared" si="25"/>
        <v xml:space="preserve">Situk </v>
      </c>
      <c r="E97" s="31" t="str">
        <f t="shared" si="26"/>
        <v>AK</v>
      </c>
      <c r="F97" s="31" t="str">
        <f t="shared" si="27"/>
        <v>USFS</v>
      </c>
      <c r="G97" s="92">
        <f t="shared" si="28"/>
        <v>30956</v>
      </c>
      <c r="H97" s="31" t="str">
        <f t="shared" si="29"/>
        <v>Report transmitted to Congress</v>
      </c>
      <c r="I97" s="32">
        <f t="shared" si="30"/>
        <v>31163</v>
      </c>
      <c r="J97" s="31" t="str">
        <f t="shared" si="31"/>
        <v>Designation not recommended</v>
      </c>
      <c r="K97" s="33">
        <f t="shared" si="32"/>
        <v>21</v>
      </c>
      <c r="L97" s="33" t="str">
        <f t="shared" si="33"/>
        <v/>
      </c>
      <c r="M97" s="33" t="str">
        <f t="shared" si="34"/>
        <v/>
      </c>
      <c r="N97" s="31" t="str">
        <f t="shared" si="35"/>
        <v/>
      </c>
      <c r="O97" s="92" t="str">
        <f t="shared" si="36"/>
        <v/>
      </c>
      <c r="P97" s="31">
        <f t="shared" si="37"/>
        <v>2</v>
      </c>
      <c r="Q97" s="86" t="str">
        <f t="shared" si="38"/>
        <v/>
      </c>
      <c r="V97" s="5">
        <v>39</v>
      </c>
      <c r="W97" s="28" t="s">
        <v>233</v>
      </c>
      <c r="X97" s="88">
        <v>29557</v>
      </c>
      <c r="Y97" s="28" t="s">
        <v>621</v>
      </c>
      <c r="Z97" s="28" t="s">
        <v>31</v>
      </c>
      <c r="AA97" s="28" t="s">
        <v>3</v>
      </c>
      <c r="AB97" s="28">
        <v>30956</v>
      </c>
      <c r="AC97" s="28" t="s">
        <v>171</v>
      </c>
      <c r="AD97" s="28">
        <v>31163</v>
      </c>
      <c r="AE97" s="28" t="s">
        <v>181</v>
      </c>
      <c r="AF97" s="28">
        <v>21</v>
      </c>
      <c r="AG97" s="28"/>
      <c r="AH97" s="28"/>
      <c r="AI97" s="28"/>
      <c r="AJ97" s="88"/>
      <c r="AK97" s="28">
        <v>2</v>
      </c>
      <c r="AL97" s="28"/>
    </row>
    <row r="98" spans="2:38" x14ac:dyDescent="0.25">
      <c r="B98" s="59" t="str">
        <f t="shared" si="23"/>
        <v>P.L. 96-487</v>
      </c>
      <c r="C98" s="92">
        <f t="shared" si="24"/>
        <v>29557</v>
      </c>
      <c r="D98" s="31" t="str">
        <f t="shared" si="25"/>
        <v xml:space="preserve">Squirrel </v>
      </c>
      <c r="E98" s="31" t="str">
        <f t="shared" si="26"/>
        <v>AK</v>
      </c>
      <c r="F98" s="31" t="str">
        <f t="shared" si="27"/>
        <v>NPS init./ BLM compl.</v>
      </c>
      <c r="G98" s="92">
        <f t="shared" si="28"/>
        <v>31778</v>
      </c>
      <c r="H98" s="31" t="str">
        <f t="shared" si="29"/>
        <v xml:space="preserve">Final report/EIS issued </v>
      </c>
      <c r="I98" s="32">
        <f t="shared" si="30"/>
        <v>36186</v>
      </c>
      <c r="J98" s="31" t="str">
        <f t="shared" si="31"/>
        <v>Designation not recommended</v>
      </c>
      <c r="K98" s="33">
        <f t="shared" si="32"/>
        <v>72</v>
      </c>
      <c r="L98" s="33" t="str">
        <f t="shared" si="33"/>
        <v/>
      </c>
      <c r="M98" s="33" t="str">
        <f t="shared" si="34"/>
        <v/>
      </c>
      <c r="N98" s="31" t="str">
        <f t="shared" si="35"/>
        <v/>
      </c>
      <c r="O98" s="92" t="str">
        <f t="shared" si="36"/>
        <v/>
      </c>
      <c r="P98" s="31">
        <f t="shared" si="37"/>
        <v>2</v>
      </c>
      <c r="Q98" s="86" t="str">
        <f t="shared" si="38"/>
        <v/>
      </c>
      <c r="V98" s="5">
        <v>40</v>
      </c>
      <c r="W98" s="28" t="s">
        <v>233</v>
      </c>
      <c r="X98" s="88">
        <v>29557</v>
      </c>
      <c r="Y98" s="28" t="s">
        <v>620</v>
      </c>
      <c r="Z98" s="28" t="s">
        <v>31</v>
      </c>
      <c r="AA98" s="28" t="s">
        <v>237</v>
      </c>
      <c r="AB98" s="28">
        <v>31778</v>
      </c>
      <c r="AC98" s="28" t="s">
        <v>238</v>
      </c>
      <c r="AD98" s="28">
        <v>36186</v>
      </c>
      <c r="AE98" s="28" t="s">
        <v>181</v>
      </c>
      <c r="AF98" s="28">
        <v>72</v>
      </c>
      <c r="AG98" s="28"/>
      <c r="AH98" s="28"/>
      <c r="AI98" s="28"/>
      <c r="AJ98" s="88"/>
      <c r="AK98" s="28">
        <v>2</v>
      </c>
      <c r="AL98" s="28"/>
    </row>
    <row r="99" spans="2:38" x14ac:dyDescent="0.25">
      <c r="B99" s="59" t="str">
        <f t="shared" si="23"/>
        <v>P.L. 96-487</v>
      </c>
      <c r="C99" s="92">
        <f t="shared" si="24"/>
        <v>29557</v>
      </c>
      <c r="D99" s="31" t="str">
        <f t="shared" si="25"/>
        <v xml:space="preserve">Utukok </v>
      </c>
      <c r="E99" s="31" t="str">
        <f t="shared" si="26"/>
        <v>AK</v>
      </c>
      <c r="F99" s="31" t="str">
        <f t="shared" si="27"/>
        <v>NPS</v>
      </c>
      <c r="G99" s="92">
        <f t="shared" si="28"/>
        <v>30956</v>
      </c>
      <c r="H99" s="31" t="str">
        <f t="shared" si="29"/>
        <v xml:space="preserve">Part of 105(c) Study submitted to Congress under P.L. 94-258 </v>
      </c>
      <c r="I99" s="32">
        <f t="shared" si="30"/>
        <v>28957</v>
      </c>
      <c r="J99" s="31" t="str">
        <f t="shared" si="31"/>
        <v/>
      </c>
      <c r="K99" s="33">
        <f t="shared" si="32"/>
        <v>250</v>
      </c>
      <c r="L99" s="33" t="str">
        <f t="shared" si="33"/>
        <v/>
      </c>
      <c r="M99" s="33" t="str">
        <f t="shared" si="34"/>
        <v/>
      </c>
      <c r="N99" s="31" t="str">
        <f t="shared" si="35"/>
        <v/>
      </c>
      <c r="O99" s="92" t="str">
        <f t="shared" si="36"/>
        <v/>
      </c>
      <c r="P99" s="31">
        <f t="shared" si="37"/>
        <v>2</v>
      </c>
      <c r="Q99" s="86" t="str">
        <f t="shared" si="38"/>
        <v>This was prior to passage of ANILCA</v>
      </c>
      <c r="V99" s="5">
        <v>44</v>
      </c>
      <c r="W99" s="28" t="s">
        <v>233</v>
      </c>
      <c r="X99" s="88">
        <v>29557</v>
      </c>
      <c r="Y99" s="28" t="s">
        <v>619</v>
      </c>
      <c r="Z99" s="28" t="s">
        <v>31</v>
      </c>
      <c r="AA99" s="28" t="s">
        <v>2</v>
      </c>
      <c r="AB99" s="28">
        <v>30956</v>
      </c>
      <c r="AC99" s="28" t="s">
        <v>234</v>
      </c>
      <c r="AD99" s="28">
        <v>28957</v>
      </c>
      <c r="AE99" s="28"/>
      <c r="AF99" s="28">
        <v>250</v>
      </c>
      <c r="AG99" s="28"/>
      <c r="AH99" s="28"/>
      <c r="AI99" s="28"/>
      <c r="AJ99" s="88"/>
      <c r="AK99" s="28">
        <v>2</v>
      </c>
      <c r="AL99" s="28" t="s">
        <v>235</v>
      </c>
    </row>
    <row r="100" spans="2:38" x14ac:dyDescent="0.25">
      <c r="B100" s="59" t="str">
        <f t="shared" si="23"/>
        <v>P.L. 96-487</v>
      </c>
      <c r="C100" s="92">
        <f t="shared" si="24"/>
        <v>29557</v>
      </c>
      <c r="D100" s="31" t="str">
        <f t="shared" si="25"/>
        <v xml:space="preserve">Yukon (Ramparts section) </v>
      </c>
      <c r="E100" s="31" t="str">
        <f t="shared" si="26"/>
        <v>AK</v>
      </c>
      <c r="F100" s="31" t="str">
        <f t="shared" si="27"/>
        <v>NPS</v>
      </c>
      <c r="G100" s="92">
        <f t="shared" si="28"/>
        <v>30956</v>
      </c>
      <c r="H100" s="31" t="str">
        <f t="shared" si="29"/>
        <v>Report transmitted to Congress</v>
      </c>
      <c r="I100" s="32">
        <f t="shared" si="30"/>
        <v>31163</v>
      </c>
      <c r="J100" s="31" t="str">
        <f t="shared" si="31"/>
        <v>Designation not recommended</v>
      </c>
      <c r="K100" s="33">
        <f t="shared" si="32"/>
        <v>128</v>
      </c>
      <c r="L100" s="33" t="str">
        <f t="shared" si="33"/>
        <v/>
      </c>
      <c r="M100" s="33" t="str">
        <f t="shared" si="34"/>
        <v/>
      </c>
      <c r="N100" s="31" t="str">
        <f t="shared" si="35"/>
        <v/>
      </c>
      <c r="O100" s="92" t="str">
        <f t="shared" si="36"/>
        <v/>
      </c>
      <c r="P100" s="31">
        <f t="shared" si="37"/>
        <v>2</v>
      </c>
      <c r="Q100" s="86" t="str">
        <f t="shared" si="38"/>
        <v/>
      </c>
      <c r="V100" s="5">
        <v>46</v>
      </c>
      <c r="W100" s="28" t="s">
        <v>233</v>
      </c>
      <c r="X100" s="88">
        <v>29557</v>
      </c>
      <c r="Y100" s="28" t="s">
        <v>618</v>
      </c>
      <c r="Z100" s="28" t="s">
        <v>31</v>
      </c>
      <c r="AA100" s="28" t="s">
        <v>2</v>
      </c>
      <c r="AB100" s="28">
        <v>30956</v>
      </c>
      <c r="AC100" s="28" t="s">
        <v>171</v>
      </c>
      <c r="AD100" s="28">
        <v>31163</v>
      </c>
      <c r="AE100" s="28" t="s">
        <v>181</v>
      </c>
      <c r="AF100" s="28">
        <v>128</v>
      </c>
      <c r="AG100" s="28"/>
      <c r="AH100" s="28"/>
      <c r="AI100" s="28"/>
      <c r="AJ100" s="88"/>
      <c r="AK100" s="28">
        <v>2</v>
      </c>
      <c r="AL100" s="28"/>
    </row>
    <row r="101" spans="2:38" x14ac:dyDescent="0.25">
      <c r="B101" s="59" t="str">
        <f t="shared" si="23"/>
        <v>P.L. 98-323</v>
      </c>
      <c r="C101" s="92">
        <f t="shared" si="24"/>
        <v>30839</v>
      </c>
      <c r="D101" s="31" t="str">
        <f t="shared" si="25"/>
        <v>Wildcat</v>
      </c>
      <c r="E101" s="31" t="str">
        <f t="shared" si="26"/>
        <v>NH</v>
      </c>
      <c r="F101" s="31" t="str">
        <f t="shared" si="27"/>
        <v>NPS</v>
      </c>
      <c r="G101" s="92">
        <f t="shared" si="28"/>
        <v>33147</v>
      </c>
      <c r="H101" s="31" t="str">
        <f t="shared" si="29"/>
        <v/>
      </c>
      <c r="I101" s="32" t="str">
        <f t="shared" si="30"/>
        <v/>
      </c>
      <c r="J101" s="31" t="str">
        <f t="shared" si="31"/>
        <v/>
      </c>
      <c r="K101" s="33">
        <f t="shared" si="32"/>
        <v>21</v>
      </c>
      <c r="L101" s="33">
        <f t="shared" si="33"/>
        <v>14.5</v>
      </c>
      <c r="M101" s="33">
        <f t="shared" si="34"/>
        <v>69.047619047619051</v>
      </c>
      <c r="N101" s="31" t="str">
        <f t="shared" si="35"/>
        <v>P.L. 100-554</v>
      </c>
      <c r="O101" s="92">
        <f t="shared" si="36"/>
        <v>32444</v>
      </c>
      <c r="P101" s="31">
        <f t="shared" si="37"/>
        <v>1</v>
      </c>
      <c r="Q101" s="86" t="str">
        <f t="shared" si="38"/>
        <v/>
      </c>
      <c r="V101" s="5">
        <v>300</v>
      </c>
      <c r="W101" s="28" t="s">
        <v>239</v>
      </c>
      <c r="X101" s="88">
        <v>30839</v>
      </c>
      <c r="Y101" s="28" t="s">
        <v>381</v>
      </c>
      <c r="Z101" s="28" t="s">
        <v>57</v>
      </c>
      <c r="AA101" s="28" t="s">
        <v>2</v>
      </c>
      <c r="AB101" s="28">
        <v>33147</v>
      </c>
      <c r="AC101" s="28"/>
      <c r="AD101" s="28"/>
      <c r="AE101" s="28"/>
      <c r="AF101" s="28">
        <v>21</v>
      </c>
      <c r="AG101" s="28">
        <v>14.5</v>
      </c>
      <c r="AH101" s="28">
        <v>69.047619047619051</v>
      </c>
      <c r="AI101" s="28" t="s">
        <v>240</v>
      </c>
      <c r="AJ101" s="88">
        <v>32444</v>
      </c>
      <c r="AK101" s="28">
        <v>1</v>
      </c>
      <c r="AL101" s="28"/>
    </row>
    <row r="102" spans="2:38" x14ac:dyDescent="0.25">
      <c r="B102" s="59" t="str">
        <f t="shared" si="23"/>
        <v>P.L. 98-484</v>
      </c>
      <c r="C102" s="92">
        <f t="shared" si="24"/>
        <v>30972</v>
      </c>
      <c r="D102" s="31" t="str">
        <f t="shared" si="25"/>
        <v>Horsepasture</v>
      </c>
      <c r="E102" s="31" t="str">
        <f t="shared" si="26"/>
        <v xml:space="preserve">NC </v>
      </c>
      <c r="F102" s="31" t="str">
        <f t="shared" si="27"/>
        <v>USFS</v>
      </c>
      <c r="G102" s="92">
        <f t="shared" si="28"/>
        <v>32067</v>
      </c>
      <c r="H102" s="31" t="str">
        <f t="shared" si="29"/>
        <v/>
      </c>
      <c r="I102" s="32" t="str">
        <f t="shared" si="30"/>
        <v/>
      </c>
      <c r="J102" s="31" t="str">
        <f t="shared" si="31"/>
        <v/>
      </c>
      <c r="K102" s="33">
        <f t="shared" si="32"/>
        <v>4.2</v>
      </c>
      <c r="L102" s="33">
        <f t="shared" si="33"/>
        <v>4.2</v>
      </c>
      <c r="M102" s="33">
        <f t="shared" si="34"/>
        <v>100</v>
      </c>
      <c r="N102" s="31" t="str">
        <f t="shared" si="35"/>
        <v>P.L. 99-530</v>
      </c>
      <c r="O102" s="92">
        <f t="shared" si="36"/>
        <v>31712</v>
      </c>
      <c r="P102" s="31">
        <f t="shared" si="37"/>
        <v>1</v>
      </c>
      <c r="Q102" s="86" t="str">
        <f t="shared" si="38"/>
        <v/>
      </c>
      <c r="V102" s="5">
        <v>335</v>
      </c>
      <c r="W102" s="28" t="s">
        <v>241</v>
      </c>
      <c r="X102" s="88">
        <v>30972</v>
      </c>
      <c r="Y102" s="28" t="s">
        <v>242</v>
      </c>
      <c r="Z102" s="28" t="s">
        <v>377</v>
      </c>
      <c r="AA102" s="28" t="s">
        <v>3</v>
      </c>
      <c r="AB102" s="28">
        <v>32067</v>
      </c>
      <c r="AC102" s="28"/>
      <c r="AD102" s="28"/>
      <c r="AE102" s="28"/>
      <c r="AF102" s="28">
        <v>4.2</v>
      </c>
      <c r="AG102" s="28">
        <v>4.2</v>
      </c>
      <c r="AH102" s="28">
        <v>100</v>
      </c>
      <c r="AI102" s="28" t="s">
        <v>243</v>
      </c>
      <c r="AJ102" s="88">
        <v>31712</v>
      </c>
      <c r="AK102" s="28">
        <v>1</v>
      </c>
      <c r="AL102" s="28"/>
    </row>
    <row r="103" spans="2:38" x14ac:dyDescent="0.25">
      <c r="B103" s="59" t="str">
        <f t="shared" si="23"/>
        <v>P.L. 98-494</v>
      </c>
      <c r="C103" s="92">
        <f t="shared" si="24"/>
        <v>30974</v>
      </c>
      <c r="D103" s="31" t="str">
        <f t="shared" si="25"/>
        <v>North Umpqua</v>
      </c>
      <c r="E103" s="31" t="str">
        <f t="shared" si="26"/>
        <v>OR</v>
      </c>
      <c r="F103" s="31" t="str">
        <f t="shared" si="27"/>
        <v>USFS</v>
      </c>
      <c r="G103" s="92">
        <f t="shared" si="28"/>
        <v>32417</v>
      </c>
      <c r="H103" s="31" t="str">
        <f t="shared" si="29"/>
        <v/>
      </c>
      <c r="I103" s="32" t="str">
        <f t="shared" si="30"/>
        <v/>
      </c>
      <c r="J103" s="31" t="str">
        <f t="shared" si="31"/>
        <v/>
      </c>
      <c r="K103" s="33">
        <f t="shared" si="32"/>
        <v>33.799999999999997</v>
      </c>
      <c r="L103" s="33">
        <f t="shared" si="33"/>
        <v>33.799999999999997</v>
      </c>
      <c r="M103" s="33">
        <f t="shared" si="34"/>
        <v>100</v>
      </c>
      <c r="N103" s="31" t="str">
        <f t="shared" si="35"/>
        <v>P.L. 100-557</v>
      </c>
      <c r="O103" s="92">
        <f t="shared" si="36"/>
        <v>32444</v>
      </c>
      <c r="P103" s="31">
        <f t="shared" si="37"/>
        <v>1</v>
      </c>
      <c r="Q103" s="86" t="str">
        <f t="shared" si="38"/>
        <v/>
      </c>
      <c r="V103" s="5">
        <v>405</v>
      </c>
      <c r="W103" s="28" t="s">
        <v>179</v>
      </c>
      <c r="X103" s="88">
        <v>30974</v>
      </c>
      <c r="Y103" s="28" t="s">
        <v>244</v>
      </c>
      <c r="Z103" s="28" t="s">
        <v>65</v>
      </c>
      <c r="AA103" s="28" t="s">
        <v>3</v>
      </c>
      <c r="AB103" s="28">
        <v>32417</v>
      </c>
      <c r="AC103" s="28"/>
      <c r="AD103" s="28"/>
      <c r="AE103" s="28"/>
      <c r="AF103" s="28">
        <v>33.799999999999997</v>
      </c>
      <c r="AG103" s="28">
        <v>33.799999999999997</v>
      </c>
      <c r="AH103" s="28">
        <v>100</v>
      </c>
      <c r="AI103" s="28" t="s">
        <v>204</v>
      </c>
      <c r="AJ103" s="88">
        <v>32444</v>
      </c>
      <c r="AK103" s="28">
        <v>1</v>
      </c>
      <c r="AL103" s="28"/>
    </row>
    <row r="104" spans="2:38" x14ac:dyDescent="0.25">
      <c r="B104" s="59" t="str">
        <f t="shared" si="23"/>
        <v>P.L. 99-590</v>
      </c>
      <c r="C104" s="92">
        <f t="shared" si="24"/>
        <v>31715</v>
      </c>
      <c r="D104" s="31" t="str">
        <f t="shared" si="25"/>
        <v>Great Egg Harbor</v>
      </c>
      <c r="E104" s="31" t="str">
        <f t="shared" si="26"/>
        <v xml:space="preserve">NJ </v>
      </c>
      <c r="F104" s="31" t="str">
        <f t="shared" si="27"/>
        <v>NPS</v>
      </c>
      <c r="G104" s="92">
        <f t="shared" si="28"/>
        <v>32811</v>
      </c>
      <c r="H104" s="31" t="str">
        <f t="shared" si="29"/>
        <v/>
      </c>
      <c r="I104" s="32" t="str">
        <f t="shared" si="30"/>
        <v/>
      </c>
      <c r="J104" s="31" t="str">
        <f t="shared" si="31"/>
        <v/>
      </c>
      <c r="K104" s="33">
        <f t="shared" si="32"/>
        <v>127</v>
      </c>
      <c r="L104" s="33">
        <f t="shared" si="33"/>
        <v>129</v>
      </c>
      <c r="M104" s="33">
        <f t="shared" si="34"/>
        <v>101.5748031496063</v>
      </c>
      <c r="N104" s="31" t="str">
        <f t="shared" si="35"/>
        <v>P.L. 102-536</v>
      </c>
      <c r="O104" s="92">
        <f t="shared" si="36"/>
        <v>33904</v>
      </c>
      <c r="P104" s="31">
        <f t="shared" si="37"/>
        <v>1</v>
      </c>
      <c r="Q104" s="86" t="str">
        <f t="shared" si="38"/>
        <v/>
      </c>
      <c r="V104" s="5">
        <v>303</v>
      </c>
      <c r="W104" s="28" t="s">
        <v>198</v>
      </c>
      <c r="X104" s="88">
        <v>31715</v>
      </c>
      <c r="Y104" s="28" t="s">
        <v>246</v>
      </c>
      <c r="Z104" s="28" t="s">
        <v>429</v>
      </c>
      <c r="AA104" s="28" t="s">
        <v>2</v>
      </c>
      <c r="AB104" s="28">
        <v>32811</v>
      </c>
      <c r="AC104" s="28"/>
      <c r="AD104" s="28"/>
      <c r="AE104" s="28"/>
      <c r="AF104" s="28">
        <v>127</v>
      </c>
      <c r="AG104" s="28">
        <v>129</v>
      </c>
      <c r="AH104" s="28">
        <v>101.5748031496063</v>
      </c>
      <c r="AI104" s="28" t="s">
        <v>247</v>
      </c>
      <c r="AJ104" s="88">
        <v>33904</v>
      </c>
      <c r="AK104" s="28">
        <v>1</v>
      </c>
      <c r="AL104" s="28"/>
    </row>
    <row r="105" spans="2:38" x14ac:dyDescent="0.25">
      <c r="B105" s="59" t="str">
        <f t="shared" si="23"/>
        <v>P.L. 99-590</v>
      </c>
      <c r="C105" s="92">
        <f t="shared" si="24"/>
        <v>31715</v>
      </c>
      <c r="D105" s="31" t="str">
        <f t="shared" si="25"/>
        <v>West Branch Farmington</v>
      </c>
      <c r="E105" s="31" t="str">
        <f t="shared" si="26"/>
        <v>CT</v>
      </c>
      <c r="F105" s="31" t="str">
        <f t="shared" si="27"/>
        <v>NPS</v>
      </c>
      <c r="G105" s="92">
        <f t="shared" si="28"/>
        <v>33147</v>
      </c>
      <c r="H105" s="31" t="str">
        <f t="shared" si="29"/>
        <v>Report transmitted to Congress</v>
      </c>
      <c r="I105" s="32">
        <f t="shared" si="30"/>
        <v>35046</v>
      </c>
      <c r="J105" s="31" t="str">
        <f t="shared" si="31"/>
        <v/>
      </c>
      <c r="K105" s="33">
        <f t="shared" si="32"/>
        <v>25</v>
      </c>
      <c r="L105" s="33">
        <f t="shared" si="33"/>
        <v>14</v>
      </c>
      <c r="M105" s="33">
        <f t="shared" si="34"/>
        <v>56.000000000000007</v>
      </c>
      <c r="N105" s="31" t="str">
        <f t="shared" si="35"/>
        <v>P.L. 103-313</v>
      </c>
      <c r="O105" s="92">
        <f t="shared" si="36"/>
        <v>34572</v>
      </c>
      <c r="P105" s="31">
        <f t="shared" si="37"/>
        <v>1</v>
      </c>
      <c r="Q105" s="86" t="str">
        <f t="shared" si="38"/>
        <v/>
      </c>
      <c r="V105" s="5">
        <v>149</v>
      </c>
      <c r="W105" s="28" t="s">
        <v>198</v>
      </c>
      <c r="X105" s="88">
        <v>31715</v>
      </c>
      <c r="Y105" s="28" t="s">
        <v>432</v>
      </c>
      <c r="Z105" s="28" t="s">
        <v>38</v>
      </c>
      <c r="AA105" s="28" t="s">
        <v>2</v>
      </c>
      <c r="AB105" s="28">
        <v>33147</v>
      </c>
      <c r="AC105" s="28" t="s">
        <v>171</v>
      </c>
      <c r="AD105" s="28">
        <v>35046</v>
      </c>
      <c r="AE105" s="28"/>
      <c r="AF105" s="28">
        <v>25</v>
      </c>
      <c r="AG105" s="28">
        <v>14</v>
      </c>
      <c r="AH105" s="28">
        <v>56.000000000000007</v>
      </c>
      <c r="AI105" s="28" t="s">
        <v>245</v>
      </c>
      <c r="AJ105" s="88">
        <v>34572</v>
      </c>
      <c r="AK105" s="28">
        <v>1</v>
      </c>
      <c r="AL105" s="28"/>
    </row>
    <row r="106" spans="2:38" ht="30" x14ac:dyDescent="0.25">
      <c r="B106" s="59" t="str">
        <f t="shared" si="23"/>
        <v>P.L. 99-663</v>
      </c>
      <c r="C106" s="92">
        <f t="shared" si="24"/>
        <v>31733</v>
      </c>
      <c r="D106" s="31" t="str">
        <f t="shared" si="25"/>
        <v>Klickitat</v>
      </c>
      <c r="E106" s="31" t="str">
        <f t="shared" si="26"/>
        <v>WA</v>
      </c>
      <c r="F106" s="31" t="str">
        <f t="shared" si="27"/>
        <v>USFS</v>
      </c>
      <c r="G106" s="92">
        <f t="shared" si="28"/>
        <v>33147</v>
      </c>
      <c r="H106" s="31" t="str">
        <f t="shared" si="29"/>
        <v>Draft report issued 01-Jun-1990. Final report completed; not transmitted to Congress</v>
      </c>
      <c r="I106" s="32">
        <f t="shared" si="30"/>
        <v>33025</v>
      </c>
      <c r="J106" s="31" t="str">
        <f t="shared" si="31"/>
        <v/>
      </c>
      <c r="K106" s="33">
        <f t="shared" si="32"/>
        <v>30</v>
      </c>
      <c r="L106" s="33">
        <f t="shared" si="33"/>
        <v>10.8</v>
      </c>
      <c r="M106" s="33">
        <f t="shared" si="34"/>
        <v>36.000000000000007</v>
      </c>
      <c r="N106" s="31" t="str">
        <f t="shared" si="35"/>
        <v>P.L. 99-663</v>
      </c>
      <c r="O106" s="92">
        <f t="shared" si="36"/>
        <v>31733</v>
      </c>
      <c r="P106" s="31">
        <f t="shared" si="37"/>
        <v>1</v>
      </c>
      <c r="Q106" s="86" t="str">
        <f t="shared" si="38"/>
        <v>Addition to 10.8-miles segment designated 17-Nov-1986</v>
      </c>
      <c r="V106" s="5">
        <v>470</v>
      </c>
      <c r="W106" s="28" t="s">
        <v>248</v>
      </c>
      <c r="X106" s="88">
        <v>31733</v>
      </c>
      <c r="Y106" s="28" t="s">
        <v>249</v>
      </c>
      <c r="Z106" s="28" t="s">
        <v>73</v>
      </c>
      <c r="AA106" s="28" t="s">
        <v>3</v>
      </c>
      <c r="AB106" s="28">
        <v>33147</v>
      </c>
      <c r="AC106" s="28" t="s">
        <v>469</v>
      </c>
      <c r="AD106" s="28">
        <v>33025</v>
      </c>
      <c r="AE106" s="28"/>
      <c r="AF106" s="28">
        <v>30</v>
      </c>
      <c r="AG106" s="28">
        <v>10.8</v>
      </c>
      <c r="AH106" s="28">
        <v>36.000000000000007</v>
      </c>
      <c r="AI106" s="28" t="s">
        <v>248</v>
      </c>
      <c r="AJ106" s="88">
        <v>31733</v>
      </c>
      <c r="AK106" s="28">
        <v>1</v>
      </c>
      <c r="AL106" s="28" t="s">
        <v>467</v>
      </c>
    </row>
    <row r="107" spans="2:38" ht="45" x14ac:dyDescent="0.25">
      <c r="B107" s="59" t="str">
        <f t="shared" si="23"/>
        <v>P.L. 99-663</v>
      </c>
      <c r="C107" s="92">
        <f t="shared" si="24"/>
        <v>31733</v>
      </c>
      <c r="D107" s="31" t="str">
        <f t="shared" si="25"/>
        <v>White Salmon</v>
      </c>
      <c r="E107" s="31" t="str">
        <f t="shared" si="26"/>
        <v>WA</v>
      </c>
      <c r="F107" s="31" t="str">
        <f t="shared" si="27"/>
        <v>USFS</v>
      </c>
      <c r="G107" s="92">
        <f t="shared" si="28"/>
        <v>33147</v>
      </c>
      <c r="H107" s="31" t="str">
        <f t="shared" si="29"/>
        <v/>
      </c>
      <c r="I107" s="32" t="str">
        <f t="shared" si="30"/>
        <v/>
      </c>
      <c r="J107" s="31" t="str">
        <f t="shared" si="31"/>
        <v/>
      </c>
      <c r="K107" s="33">
        <f t="shared" si="32"/>
        <v>13.5</v>
      </c>
      <c r="L107" s="33">
        <f t="shared" si="33"/>
        <v>20</v>
      </c>
      <c r="M107" s="33">
        <f t="shared" si="34"/>
        <v>148.14814814814815</v>
      </c>
      <c r="N107" s="31" t="str">
        <f t="shared" si="35"/>
        <v>P.L. 109-44</v>
      </c>
      <c r="O107" s="92">
        <f t="shared" si="36"/>
        <v>38566</v>
      </c>
      <c r="P107" s="31">
        <f t="shared" si="37"/>
        <v>1</v>
      </c>
      <c r="Q107" s="86" t="str">
        <f t="shared" si="38"/>
        <v>The portion designated was added to the study by USFS and is the headwaters above the segment authorized for study</v>
      </c>
      <c r="V107" s="5">
        <v>475</v>
      </c>
      <c r="W107" s="28" t="s">
        <v>248</v>
      </c>
      <c r="X107" s="88">
        <v>31733</v>
      </c>
      <c r="Y107" s="28" t="s">
        <v>252</v>
      </c>
      <c r="Z107" s="28" t="s">
        <v>73</v>
      </c>
      <c r="AA107" s="28" t="s">
        <v>3</v>
      </c>
      <c r="AB107" s="28">
        <v>33147</v>
      </c>
      <c r="AC107" s="28"/>
      <c r="AD107" s="28"/>
      <c r="AE107" s="28"/>
      <c r="AF107" s="28">
        <v>13.5</v>
      </c>
      <c r="AG107" s="28">
        <v>20</v>
      </c>
      <c r="AH107" s="28">
        <v>148.14814814814815</v>
      </c>
      <c r="AI107" s="28" t="s">
        <v>253</v>
      </c>
      <c r="AJ107" s="88">
        <v>38566</v>
      </c>
      <c r="AK107" s="28">
        <v>1</v>
      </c>
      <c r="AL107" s="28" t="s">
        <v>502</v>
      </c>
    </row>
    <row r="108" spans="2:38" x14ac:dyDescent="0.25">
      <c r="B108" s="59" t="str">
        <f t="shared" si="23"/>
        <v>P.L. 100-33</v>
      </c>
      <c r="C108" s="92">
        <f t="shared" si="24"/>
        <v>31904</v>
      </c>
      <c r="D108" s="31" t="str">
        <f t="shared" si="25"/>
        <v>Manumuskin</v>
      </c>
      <c r="E108" s="31" t="str">
        <f t="shared" si="26"/>
        <v>NJ</v>
      </c>
      <c r="F108" s="31" t="str">
        <f t="shared" si="27"/>
        <v>NPS</v>
      </c>
      <c r="G108" s="92">
        <f t="shared" si="28"/>
        <v>33000</v>
      </c>
      <c r="H108" s="31" t="str">
        <f t="shared" si="29"/>
        <v/>
      </c>
      <c r="I108" s="32" t="str">
        <f t="shared" si="30"/>
        <v/>
      </c>
      <c r="J108" s="31" t="str">
        <f t="shared" si="31"/>
        <v/>
      </c>
      <c r="K108" s="33">
        <f t="shared" si="32"/>
        <v>7</v>
      </c>
      <c r="L108" s="33">
        <f t="shared" si="33"/>
        <v>7.9</v>
      </c>
      <c r="M108" s="33">
        <f t="shared" si="34"/>
        <v>112.85714285714286</v>
      </c>
      <c r="N108" s="31" t="str">
        <f t="shared" si="35"/>
        <v/>
      </c>
      <c r="O108" s="92" t="str">
        <f t="shared" si="36"/>
        <v/>
      </c>
      <c r="P108" s="31">
        <f t="shared" si="37"/>
        <v>1</v>
      </c>
      <c r="Q108" s="86" t="str">
        <f t="shared" si="38"/>
        <v>Tributary, with designation of the Maurice River, NJ</v>
      </c>
      <c r="V108" s="5">
        <v>306</v>
      </c>
      <c r="W108" s="28" t="s">
        <v>254</v>
      </c>
      <c r="X108" s="88">
        <v>31904</v>
      </c>
      <c r="Y108" s="28" t="s">
        <v>257</v>
      </c>
      <c r="Z108" s="28" t="s">
        <v>58</v>
      </c>
      <c r="AA108" s="28" t="s">
        <v>2</v>
      </c>
      <c r="AB108" s="28">
        <v>33000</v>
      </c>
      <c r="AC108" s="28"/>
      <c r="AD108" s="28"/>
      <c r="AE108" s="28"/>
      <c r="AF108" s="28">
        <v>7</v>
      </c>
      <c r="AG108" s="28">
        <v>7.9</v>
      </c>
      <c r="AH108" s="28">
        <v>112.85714285714286</v>
      </c>
      <c r="AI108" s="28"/>
      <c r="AJ108" s="88"/>
      <c r="AK108" s="28">
        <v>1</v>
      </c>
      <c r="AL108" s="28" t="s">
        <v>492</v>
      </c>
    </row>
    <row r="109" spans="2:38" x14ac:dyDescent="0.25">
      <c r="B109" s="59" t="str">
        <f t="shared" si="23"/>
        <v>P.L. 100-33</v>
      </c>
      <c r="C109" s="92">
        <f t="shared" si="24"/>
        <v>31904</v>
      </c>
      <c r="D109" s="31" t="str">
        <f t="shared" si="25"/>
        <v>Maurice</v>
      </c>
      <c r="E109" s="31" t="str">
        <f t="shared" si="26"/>
        <v>NJ</v>
      </c>
      <c r="F109" s="31" t="str">
        <f t="shared" si="27"/>
        <v>NPS</v>
      </c>
      <c r="G109" s="92">
        <f t="shared" si="28"/>
        <v>33000</v>
      </c>
      <c r="H109" s="31" t="str">
        <f t="shared" si="29"/>
        <v/>
      </c>
      <c r="I109" s="32" t="str">
        <f t="shared" si="30"/>
        <v/>
      </c>
      <c r="J109" s="31" t="str">
        <f t="shared" si="31"/>
        <v/>
      </c>
      <c r="K109" s="33">
        <f t="shared" si="32"/>
        <v>14</v>
      </c>
      <c r="L109" s="33">
        <f t="shared" si="33"/>
        <v>10.5</v>
      </c>
      <c r="M109" s="33">
        <f t="shared" si="34"/>
        <v>75</v>
      </c>
      <c r="N109" s="31" t="str">
        <f t="shared" si="35"/>
        <v>P.L. 103-162</v>
      </c>
      <c r="O109" s="92">
        <f t="shared" si="36"/>
        <v>34304</v>
      </c>
      <c r="P109" s="31">
        <f t="shared" si="37"/>
        <v>1</v>
      </c>
      <c r="Q109" s="86" t="str">
        <f t="shared" si="38"/>
        <v/>
      </c>
      <c r="V109" s="5">
        <v>304</v>
      </c>
      <c r="W109" s="28" t="s">
        <v>254</v>
      </c>
      <c r="X109" s="88">
        <v>31904</v>
      </c>
      <c r="Y109" s="28" t="s">
        <v>255</v>
      </c>
      <c r="Z109" s="28" t="s">
        <v>58</v>
      </c>
      <c r="AA109" s="28" t="s">
        <v>2</v>
      </c>
      <c r="AB109" s="28">
        <v>33000</v>
      </c>
      <c r="AC109" s="28"/>
      <c r="AD109" s="28"/>
      <c r="AE109" s="28"/>
      <c r="AF109" s="28">
        <v>14</v>
      </c>
      <c r="AG109" s="28">
        <v>10.5</v>
      </c>
      <c r="AH109" s="28">
        <v>75</v>
      </c>
      <c r="AI109" s="28" t="s">
        <v>256</v>
      </c>
      <c r="AJ109" s="88">
        <v>34304</v>
      </c>
      <c r="AK109" s="28">
        <v>1</v>
      </c>
      <c r="AL109" s="28"/>
    </row>
    <row r="110" spans="2:38" x14ac:dyDescent="0.25">
      <c r="B110" s="59" t="str">
        <f t="shared" si="23"/>
        <v>P.L. 100-33</v>
      </c>
      <c r="C110" s="92">
        <f t="shared" si="24"/>
        <v>31904</v>
      </c>
      <c r="D110" s="31" t="str">
        <f t="shared" si="25"/>
        <v>Menantico Creek</v>
      </c>
      <c r="E110" s="31" t="str">
        <f t="shared" si="26"/>
        <v>NJ</v>
      </c>
      <c r="F110" s="31" t="str">
        <f t="shared" si="27"/>
        <v>NPS</v>
      </c>
      <c r="G110" s="92">
        <f t="shared" si="28"/>
        <v>33000</v>
      </c>
      <c r="H110" s="31" t="str">
        <f t="shared" si="29"/>
        <v/>
      </c>
      <c r="I110" s="32" t="str">
        <f t="shared" si="30"/>
        <v/>
      </c>
      <c r="J110" s="31" t="str">
        <f t="shared" si="31"/>
        <v/>
      </c>
      <c r="K110" s="33">
        <f t="shared" si="32"/>
        <v>3.5</v>
      </c>
      <c r="L110" s="33">
        <f t="shared" si="33"/>
        <v>14.3</v>
      </c>
      <c r="M110" s="33">
        <f t="shared" si="34"/>
        <v>408.57142857142861</v>
      </c>
      <c r="N110" s="31" t="str">
        <f t="shared" si="35"/>
        <v/>
      </c>
      <c r="O110" s="92" t="str">
        <f t="shared" si="36"/>
        <v/>
      </c>
      <c r="P110" s="31">
        <f t="shared" si="37"/>
        <v>1</v>
      </c>
      <c r="Q110" s="86" t="str">
        <f t="shared" si="38"/>
        <v>Tributary, with designation of the Maurice River, NJ</v>
      </c>
      <c r="V110" s="5">
        <v>305</v>
      </c>
      <c r="W110" s="28" t="s">
        <v>254</v>
      </c>
      <c r="X110" s="88">
        <v>31904</v>
      </c>
      <c r="Y110" s="28" t="s">
        <v>258</v>
      </c>
      <c r="Z110" s="28" t="s">
        <v>58</v>
      </c>
      <c r="AA110" s="28" t="s">
        <v>2</v>
      </c>
      <c r="AB110" s="28">
        <v>33000</v>
      </c>
      <c r="AC110" s="28"/>
      <c r="AD110" s="28"/>
      <c r="AE110" s="28"/>
      <c r="AF110" s="28">
        <v>3.5</v>
      </c>
      <c r="AG110" s="28">
        <v>14.3</v>
      </c>
      <c r="AH110" s="28">
        <v>408.57142857142861</v>
      </c>
      <c r="AI110" s="28"/>
      <c r="AJ110" s="88"/>
      <c r="AK110" s="28">
        <v>1</v>
      </c>
      <c r="AL110" s="28" t="s">
        <v>492</v>
      </c>
    </row>
    <row r="111" spans="2:38" x14ac:dyDescent="0.25">
      <c r="B111" s="59" t="str">
        <f t="shared" si="23"/>
        <v>P.L. 100-33</v>
      </c>
      <c r="C111" s="92">
        <f t="shared" si="24"/>
        <v>31904</v>
      </c>
      <c r="D111" s="31" t="str">
        <f t="shared" si="25"/>
        <v>Muskee Creek</v>
      </c>
      <c r="E111" s="31" t="str">
        <f t="shared" si="26"/>
        <v>NJ</v>
      </c>
      <c r="F111" s="31" t="str">
        <f t="shared" si="27"/>
        <v>NPS</v>
      </c>
      <c r="G111" s="92">
        <f t="shared" si="28"/>
        <v>33000</v>
      </c>
      <c r="H111" s="31" t="str">
        <f t="shared" si="29"/>
        <v/>
      </c>
      <c r="I111" s="32" t="str">
        <f t="shared" si="30"/>
        <v/>
      </c>
      <c r="J111" s="31" t="str">
        <f t="shared" si="31"/>
        <v/>
      </c>
      <c r="K111" s="33" t="str">
        <f t="shared" si="32"/>
        <v/>
      </c>
      <c r="L111" s="33" t="str">
        <f t="shared" si="33"/>
        <v/>
      </c>
      <c r="M111" s="33" t="str">
        <f t="shared" si="34"/>
        <v/>
      </c>
      <c r="N111" s="31" t="str">
        <f t="shared" si="35"/>
        <v/>
      </c>
      <c r="O111" s="92" t="str">
        <f t="shared" si="36"/>
        <v/>
      </c>
      <c r="P111" s="31">
        <v>1</v>
      </c>
      <c r="Q111" s="86" t="str">
        <f t="shared" si="38"/>
        <v/>
      </c>
      <c r="V111" s="5">
        <v>307</v>
      </c>
      <c r="W111" s="28" t="s">
        <v>254</v>
      </c>
      <c r="X111" s="88">
        <v>31904</v>
      </c>
      <c r="Y111" s="28" t="s">
        <v>535</v>
      </c>
      <c r="Z111" s="28" t="s">
        <v>58</v>
      </c>
      <c r="AA111" s="28" t="s">
        <v>2</v>
      </c>
      <c r="AB111" s="28">
        <v>33000</v>
      </c>
      <c r="AC111" s="28"/>
      <c r="AD111" s="28"/>
      <c r="AE111" s="28"/>
      <c r="AF111" s="28"/>
      <c r="AG111" s="28"/>
      <c r="AH111" s="28"/>
      <c r="AI111" s="28"/>
      <c r="AJ111" s="88"/>
      <c r="AK111" s="28"/>
      <c r="AL111" s="28"/>
    </row>
    <row r="112" spans="2:38" x14ac:dyDescent="0.25">
      <c r="B112" s="59" t="str">
        <f t="shared" si="23"/>
        <v>P.L. 100-557</v>
      </c>
      <c r="C112" s="92">
        <f t="shared" si="24"/>
        <v>32444</v>
      </c>
      <c r="D112" s="31" t="str">
        <f t="shared" si="25"/>
        <v xml:space="preserve">Blue </v>
      </c>
      <c r="E112" s="31" t="str">
        <f t="shared" si="26"/>
        <v>OR</v>
      </c>
      <c r="F112" s="31" t="str">
        <f t="shared" si="27"/>
        <v>USFS</v>
      </c>
      <c r="G112" s="92">
        <f t="shared" si="28"/>
        <v>33878</v>
      </c>
      <c r="H112" s="31" t="str">
        <f t="shared" si="29"/>
        <v>Study initiated</v>
      </c>
      <c r="I112" s="32">
        <f t="shared" si="30"/>
        <v>1989</v>
      </c>
      <c r="J112" s="31" t="str">
        <f t="shared" si="31"/>
        <v>Determined ineligible; report not transmitted to Congress</v>
      </c>
      <c r="K112" s="33">
        <f t="shared" si="32"/>
        <v>9</v>
      </c>
      <c r="L112" s="33" t="str">
        <f t="shared" si="33"/>
        <v/>
      </c>
      <c r="M112" s="33" t="str">
        <f t="shared" si="34"/>
        <v/>
      </c>
      <c r="N112" s="31" t="str">
        <f t="shared" si="35"/>
        <v/>
      </c>
      <c r="O112" s="92" t="str">
        <f t="shared" si="36"/>
        <v/>
      </c>
      <c r="P112" s="31">
        <f t="shared" si="37"/>
        <v>2</v>
      </c>
      <c r="Q112" s="86" t="str">
        <f t="shared" si="38"/>
        <v/>
      </c>
      <c r="V112" s="5">
        <v>356</v>
      </c>
      <c r="W112" s="28" t="s">
        <v>204</v>
      </c>
      <c r="X112" s="88">
        <v>32444</v>
      </c>
      <c r="Y112" s="28" t="s">
        <v>617</v>
      </c>
      <c r="Z112" s="28" t="s">
        <v>65</v>
      </c>
      <c r="AA112" s="28" t="s">
        <v>3</v>
      </c>
      <c r="AB112" s="28">
        <v>33878</v>
      </c>
      <c r="AC112" s="28" t="s">
        <v>262</v>
      </c>
      <c r="AD112" s="28">
        <v>1989</v>
      </c>
      <c r="AE112" s="28" t="s">
        <v>263</v>
      </c>
      <c r="AF112" s="28">
        <v>9</v>
      </c>
      <c r="AG112" s="28"/>
      <c r="AH112" s="28"/>
      <c r="AI112" s="28"/>
      <c r="AJ112" s="88"/>
      <c r="AK112" s="28">
        <v>2</v>
      </c>
      <c r="AL112" s="28"/>
    </row>
    <row r="113" spans="2:38" x14ac:dyDescent="0.25">
      <c r="B113" s="59" t="str">
        <f t="shared" si="23"/>
        <v>P.L. 100-557</v>
      </c>
      <c r="C113" s="92">
        <f t="shared" si="24"/>
        <v>32444</v>
      </c>
      <c r="D113" s="31" t="str">
        <f t="shared" si="25"/>
        <v xml:space="preserve">Chewaucan </v>
      </c>
      <c r="E113" s="31" t="str">
        <f t="shared" si="26"/>
        <v>OR</v>
      </c>
      <c r="F113" s="31" t="str">
        <f t="shared" si="27"/>
        <v>USFS</v>
      </c>
      <c r="G113" s="92">
        <f t="shared" si="28"/>
        <v>33878</v>
      </c>
      <c r="H113" s="31" t="str">
        <f t="shared" si="29"/>
        <v>Study initiated in 1989</v>
      </c>
      <c r="I113" s="32">
        <f t="shared" si="30"/>
        <v>1989</v>
      </c>
      <c r="J113" s="31" t="str">
        <f t="shared" si="31"/>
        <v>Determined ineligible; report not transmitted to Congress</v>
      </c>
      <c r="K113" s="33">
        <f t="shared" si="32"/>
        <v>23</v>
      </c>
      <c r="L113" s="33" t="str">
        <f t="shared" si="33"/>
        <v/>
      </c>
      <c r="M113" s="33" t="str">
        <f t="shared" si="34"/>
        <v/>
      </c>
      <c r="N113" s="31" t="str">
        <f t="shared" si="35"/>
        <v/>
      </c>
      <c r="O113" s="92" t="str">
        <f t="shared" si="36"/>
        <v/>
      </c>
      <c r="P113" s="31">
        <f t="shared" si="37"/>
        <v>2</v>
      </c>
      <c r="Q113" s="86" t="str">
        <f t="shared" si="38"/>
        <v/>
      </c>
      <c r="V113" s="5">
        <v>359</v>
      </c>
      <c r="W113" s="28" t="s">
        <v>204</v>
      </c>
      <c r="X113" s="88">
        <v>32444</v>
      </c>
      <c r="Y113" s="28" t="s">
        <v>663</v>
      </c>
      <c r="Z113" s="28" t="s">
        <v>65</v>
      </c>
      <c r="AA113" s="28" t="s">
        <v>3</v>
      </c>
      <c r="AB113" s="28">
        <v>33878</v>
      </c>
      <c r="AC113" s="28" t="s">
        <v>264</v>
      </c>
      <c r="AD113" s="28">
        <v>1989</v>
      </c>
      <c r="AE113" s="28" t="s">
        <v>263</v>
      </c>
      <c r="AF113" s="28">
        <v>23</v>
      </c>
      <c r="AG113" s="28"/>
      <c r="AH113" s="28"/>
      <c r="AI113" s="28"/>
      <c r="AJ113" s="88"/>
      <c r="AK113" s="28">
        <v>2</v>
      </c>
      <c r="AL113" s="28"/>
    </row>
    <row r="114" spans="2:38" x14ac:dyDescent="0.25">
      <c r="B114" s="59" t="str">
        <f t="shared" si="23"/>
        <v>P.L. 100-557</v>
      </c>
      <c r="C114" s="92">
        <f t="shared" si="24"/>
        <v>32444</v>
      </c>
      <c r="D114" s="31" t="str">
        <f t="shared" si="25"/>
        <v xml:space="preserve">McKenzie (South Fork) </v>
      </c>
      <c r="E114" s="31" t="str">
        <f t="shared" si="26"/>
        <v>OR</v>
      </c>
      <c r="F114" s="31" t="str">
        <f t="shared" si="27"/>
        <v>USFS</v>
      </c>
      <c r="G114" s="92">
        <f t="shared" si="28"/>
        <v>33878</v>
      </c>
      <c r="H114" s="31" t="str">
        <f t="shared" si="29"/>
        <v>Study initiated</v>
      </c>
      <c r="I114" s="32">
        <f t="shared" si="30"/>
        <v>1989</v>
      </c>
      <c r="J114" s="31" t="str">
        <f t="shared" si="31"/>
        <v>Determined eligible; complete study at revision of the Willamette N.F. Land and Resource Management Plan</v>
      </c>
      <c r="K114" s="33">
        <f t="shared" si="32"/>
        <v>26</v>
      </c>
      <c r="L114" s="33" t="str">
        <f t="shared" si="33"/>
        <v/>
      </c>
      <c r="M114" s="33" t="str">
        <f t="shared" si="34"/>
        <v/>
      </c>
      <c r="N114" s="31" t="str">
        <f t="shared" si="35"/>
        <v/>
      </c>
      <c r="O114" s="92" t="str">
        <f t="shared" si="36"/>
        <v/>
      </c>
      <c r="P114" s="31">
        <f t="shared" si="37"/>
        <v>2</v>
      </c>
      <c r="Q114" s="86" t="str">
        <f t="shared" si="38"/>
        <v/>
      </c>
      <c r="V114" s="5">
        <v>401</v>
      </c>
      <c r="W114" s="28" t="s">
        <v>204</v>
      </c>
      <c r="X114" s="88">
        <v>32444</v>
      </c>
      <c r="Y114" s="28" t="s">
        <v>664</v>
      </c>
      <c r="Z114" s="28" t="s">
        <v>65</v>
      </c>
      <c r="AA114" s="28" t="s">
        <v>3</v>
      </c>
      <c r="AB114" s="28">
        <v>33878</v>
      </c>
      <c r="AC114" s="28" t="s">
        <v>262</v>
      </c>
      <c r="AD114" s="28">
        <v>1989</v>
      </c>
      <c r="AE114" s="28" t="s">
        <v>267</v>
      </c>
      <c r="AF114" s="28">
        <v>26</v>
      </c>
      <c r="AG114" s="28"/>
      <c r="AH114" s="28"/>
      <c r="AI114" s="28"/>
      <c r="AJ114" s="88"/>
      <c r="AK114" s="28">
        <v>2</v>
      </c>
      <c r="AL114" s="28"/>
    </row>
    <row r="115" spans="2:38" x14ac:dyDescent="0.25">
      <c r="B115" s="59" t="str">
        <f t="shared" si="23"/>
        <v>P.L. 100-557</v>
      </c>
      <c r="C115" s="92">
        <f t="shared" si="24"/>
        <v>32444</v>
      </c>
      <c r="D115" s="31" t="str">
        <f t="shared" si="25"/>
        <v>North Fork Malheur</v>
      </c>
      <c r="E115" s="31" t="str">
        <f t="shared" si="26"/>
        <v>OR</v>
      </c>
      <c r="F115" s="31" t="str">
        <f t="shared" si="27"/>
        <v>BLM</v>
      </c>
      <c r="G115" s="92">
        <f t="shared" si="28"/>
        <v>33878</v>
      </c>
      <c r="H115" s="31" t="str">
        <f t="shared" si="29"/>
        <v>Determined eligible, but report not transmitted to Congress</v>
      </c>
      <c r="I115" s="32" t="str">
        <f t="shared" si="30"/>
        <v/>
      </c>
      <c r="J115" s="31" t="str">
        <f t="shared" si="31"/>
        <v>Determined eligible; report not transmitted to Congress</v>
      </c>
      <c r="K115" s="33">
        <f t="shared" si="32"/>
        <v>15</v>
      </c>
      <c r="L115" s="33" t="str">
        <f t="shared" si="33"/>
        <v/>
      </c>
      <c r="M115" s="33" t="str">
        <f t="shared" si="34"/>
        <v/>
      </c>
      <c r="N115" s="31" t="str">
        <f t="shared" si="35"/>
        <v/>
      </c>
      <c r="O115" s="92" t="str">
        <f t="shared" si="36"/>
        <v/>
      </c>
      <c r="P115" s="31">
        <f t="shared" si="37"/>
        <v>2</v>
      </c>
      <c r="Q115" s="86" t="str">
        <f t="shared" si="38"/>
        <v/>
      </c>
      <c r="V115" s="5">
        <v>399</v>
      </c>
      <c r="W115" s="28" t="s">
        <v>204</v>
      </c>
      <c r="X115" s="88">
        <v>32444</v>
      </c>
      <c r="Y115" s="28" t="s">
        <v>265</v>
      </c>
      <c r="Z115" s="28" t="s">
        <v>65</v>
      </c>
      <c r="AA115" s="28" t="s">
        <v>1</v>
      </c>
      <c r="AB115" s="28">
        <v>33878</v>
      </c>
      <c r="AC115" s="28" t="s">
        <v>266</v>
      </c>
      <c r="AD115" s="28"/>
      <c r="AE115" s="28" t="s">
        <v>270</v>
      </c>
      <c r="AF115" s="28">
        <v>15</v>
      </c>
      <c r="AG115" s="28"/>
      <c r="AH115" s="28"/>
      <c r="AI115" s="28"/>
      <c r="AJ115" s="88"/>
      <c r="AK115" s="28">
        <v>2</v>
      </c>
      <c r="AL115" s="28"/>
    </row>
    <row r="116" spans="2:38" x14ac:dyDescent="0.25">
      <c r="B116" s="59" t="str">
        <f t="shared" si="23"/>
        <v>P.L. 100-557</v>
      </c>
      <c r="C116" s="92">
        <f t="shared" si="24"/>
        <v>32444</v>
      </c>
      <c r="D116" s="31" t="str">
        <f t="shared" si="25"/>
        <v>Steamboat Creek</v>
      </c>
      <c r="E116" s="31" t="str">
        <f t="shared" si="26"/>
        <v>OR</v>
      </c>
      <c r="F116" s="31" t="str">
        <f t="shared" si="27"/>
        <v>USFS</v>
      </c>
      <c r="G116" s="92">
        <f t="shared" si="28"/>
        <v>33878</v>
      </c>
      <c r="H116" s="31" t="str">
        <f t="shared" si="29"/>
        <v xml:space="preserve">Final report completed </v>
      </c>
      <c r="I116" s="32">
        <f t="shared" si="30"/>
        <v>34135</v>
      </c>
      <c r="J116" s="31" t="str">
        <f t="shared" si="31"/>
        <v>Determined eligible; report not transmitted to Congress</v>
      </c>
      <c r="K116" s="33">
        <f t="shared" si="32"/>
        <v>24</v>
      </c>
      <c r="L116" s="33" t="str">
        <f t="shared" si="33"/>
        <v/>
      </c>
      <c r="M116" s="33" t="str">
        <f t="shared" si="34"/>
        <v/>
      </c>
      <c r="N116" s="31" t="str">
        <f t="shared" si="35"/>
        <v/>
      </c>
      <c r="O116" s="92" t="str">
        <f t="shared" si="36"/>
        <v/>
      </c>
      <c r="P116" s="31">
        <f t="shared" si="37"/>
        <v>2</v>
      </c>
      <c r="Q116" s="86" t="str">
        <f t="shared" si="38"/>
        <v/>
      </c>
      <c r="V116" s="5">
        <v>427</v>
      </c>
      <c r="W116" s="28" t="s">
        <v>204</v>
      </c>
      <c r="X116" s="88">
        <v>32444</v>
      </c>
      <c r="Y116" s="28" t="s">
        <v>268</v>
      </c>
      <c r="Z116" s="28" t="s">
        <v>65</v>
      </c>
      <c r="AA116" s="28" t="s">
        <v>3</v>
      </c>
      <c r="AB116" s="28">
        <v>33878</v>
      </c>
      <c r="AC116" s="28" t="s">
        <v>269</v>
      </c>
      <c r="AD116" s="28">
        <v>34135</v>
      </c>
      <c r="AE116" s="28" t="s">
        <v>270</v>
      </c>
      <c r="AF116" s="28">
        <v>24</v>
      </c>
      <c r="AG116" s="28"/>
      <c r="AH116" s="28"/>
      <c r="AI116" s="28"/>
      <c r="AJ116" s="88"/>
      <c r="AK116" s="28">
        <v>2</v>
      </c>
      <c r="AL116" s="28"/>
    </row>
    <row r="117" spans="2:38" x14ac:dyDescent="0.25">
      <c r="B117" s="59" t="str">
        <f t="shared" si="23"/>
        <v>P.L. 100-557</v>
      </c>
      <c r="C117" s="92">
        <f t="shared" si="24"/>
        <v>32444</v>
      </c>
      <c r="D117" s="31" t="str">
        <f t="shared" si="25"/>
        <v>Wallowa</v>
      </c>
      <c r="E117" s="31" t="str">
        <f t="shared" si="26"/>
        <v>OR</v>
      </c>
      <c r="F117" s="31" t="str">
        <f t="shared" si="27"/>
        <v>USFS</v>
      </c>
      <c r="G117" s="92">
        <f t="shared" si="28"/>
        <v>33878</v>
      </c>
      <c r="H117" s="31" t="str">
        <f t="shared" si="29"/>
        <v/>
      </c>
      <c r="I117" s="32" t="str">
        <f t="shared" si="30"/>
        <v/>
      </c>
      <c r="J117" s="31" t="str">
        <f t="shared" si="31"/>
        <v/>
      </c>
      <c r="K117" s="33">
        <f t="shared" si="32"/>
        <v>10</v>
      </c>
      <c r="L117" s="33">
        <f t="shared" si="33"/>
        <v>10</v>
      </c>
      <c r="M117" s="33">
        <f t="shared" si="34"/>
        <v>100</v>
      </c>
      <c r="N117" s="31" t="str">
        <f t="shared" si="35"/>
        <v>FR Vol. 61, No. 157</v>
      </c>
      <c r="O117" s="92">
        <f t="shared" si="36"/>
        <v>35269</v>
      </c>
      <c r="P117" s="31">
        <f t="shared" si="37"/>
        <v>1</v>
      </c>
      <c r="Q117" s="86" t="str">
        <f t="shared" si="38"/>
        <v/>
      </c>
      <c r="V117" s="5">
        <v>430</v>
      </c>
      <c r="W117" s="28" t="s">
        <v>204</v>
      </c>
      <c r="X117" s="88">
        <v>32444</v>
      </c>
      <c r="Y117" s="28" t="s">
        <v>271</v>
      </c>
      <c r="Z117" s="28" t="s">
        <v>65</v>
      </c>
      <c r="AA117" s="28" t="s">
        <v>3</v>
      </c>
      <c r="AB117" s="28">
        <v>33878</v>
      </c>
      <c r="AC117" s="28"/>
      <c r="AD117" s="28"/>
      <c r="AE117" s="28"/>
      <c r="AF117" s="28">
        <v>10</v>
      </c>
      <c r="AG117" s="28">
        <v>10</v>
      </c>
      <c r="AH117" s="28">
        <v>100</v>
      </c>
      <c r="AI117" s="28" t="s">
        <v>1011</v>
      </c>
      <c r="AJ117" s="88">
        <v>35269</v>
      </c>
      <c r="AK117" s="28">
        <v>1</v>
      </c>
      <c r="AL117" s="28"/>
    </row>
    <row r="118" spans="2:38" ht="45" x14ac:dyDescent="0.25">
      <c r="B118" s="59" t="str">
        <f t="shared" si="23"/>
        <v>P.L. 101-175</v>
      </c>
      <c r="C118" s="92">
        <f t="shared" si="24"/>
        <v>32839</v>
      </c>
      <c r="D118" s="31" t="str">
        <f t="shared" si="25"/>
        <v>Genesee</v>
      </c>
      <c r="E118" s="31" t="str">
        <f t="shared" si="26"/>
        <v>NY</v>
      </c>
      <c r="F118" s="31" t="str">
        <f t="shared" si="27"/>
        <v>NPS</v>
      </c>
      <c r="G118" s="92" t="str">
        <f t="shared" si="28"/>
        <v/>
      </c>
      <c r="H118" s="31" t="str">
        <f t="shared" si="29"/>
        <v/>
      </c>
      <c r="I118" s="32" t="str">
        <f t="shared" si="30"/>
        <v/>
      </c>
      <c r="J118" s="31" t="str">
        <f t="shared" si="31"/>
        <v/>
      </c>
      <c r="K118" s="33" t="str">
        <f t="shared" si="32"/>
        <v/>
      </c>
      <c r="L118" s="33" t="str">
        <f t="shared" si="33"/>
        <v/>
      </c>
      <c r="M118" s="33" t="str">
        <f t="shared" si="34"/>
        <v/>
      </c>
      <c r="N118" s="31" t="str">
        <f t="shared" si="35"/>
        <v/>
      </c>
      <c r="O118" s="92" t="str">
        <f t="shared" si="36"/>
        <v/>
      </c>
      <c r="P118" s="31">
        <f t="shared" si="37"/>
        <v>2</v>
      </c>
      <c r="Q118" s="86" t="str">
        <f t="shared" si="38"/>
        <v>Protection as permanent study river under Section 5(a) of the Wild and Scenic Rivers Act (P.L. 101-175 Genesee River Protection Act)</v>
      </c>
      <c r="V118" s="5">
        <v>332</v>
      </c>
      <c r="W118" s="28" t="s">
        <v>668</v>
      </c>
      <c r="X118" s="88">
        <v>32839</v>
      </c>
      <c r="Y118" s="28" t="s">
        <v>667</v>
      </c>
      <c r="Z118" s="28" t="s">
        <v>224</v>
      </c>
      <c r="AA118" s="28" t="s">
        <v>2</v>
      </c>
      <c r="AB118" s="28"/>
      <c r="AC118" s="28"/>
      <c r="AD118" s="28"/>
      <c r="AE118" s="28"/>
      <c r="AF118" s="28"/>
      <c r="AG118" s="28"/>
      <c r="AH118" s="28"/>
      <c r="AI118" s="28"/>
      <c r="AJ118" s="88"/>
      <c r="AK118" s="28">
        <v>2</v>
      </c>
      <c r="AL118" s="28" t="s">
        <v>679</v>
      </c>
    </row>
    <row r="119" spans="2:38" x14ac:dyDescent="0.25">
      <c r="B119" s="59" t="str">
        <f t="shared" si="23"/>
        <v>P.L. 101-356</v>
      </c>
      <c r="C119" s="92">
        <f t="shared" si="24"/>
        <v>33095</v>
      </c>
      <c r="D119" s="31" t="str">
        <f t="shared" si="25"/>
        <v xml:space="preserve">Merrimack </v>
      </c>
      <c r="E119" s="31" t="str">
        <f t="shared" si="26"/>
        <v>NH</v>
      </c>
      <c r="F119" s="31" t="str">
        <f t="shared" si="27"/>
        <v>NPS</v>
      </c>
      <c r="G119" s="92">
        <f t="shared" si="28"/>
        <v>34191</v>
      </c>
      <c r="H119" s="31" t="str">
        <f t="shared" si="29"/>
        <v xml:space="preserve">Draft report issued </v>
      </c>
      <c r="I119" s="32">
        <f t="shared" si="30"/>
        <v>36440</v>
      </c>
      <c r="J119" s="31" t="str">
        <f t="shared" si="31"/>
        <v>Determined eligible; final report not transmitted to Congress</v>
      </c>
      <c r="K119" s="33">
        <f t="shared" si="32"/>
        <v>22</v>
      </c>
      <c r="L119" s="33" t="str">
        <f t="shared" si="33"/>
        <v/>
      </c>
      <c r="M119" s="33" t="str">
        <f t="shared" si="34"/>
        <v/>
      </c>
      <c r="N119" s="31" t="str">
        <f t="shared" si="35"/>
        <v/>
      </c>
      <c r="O119" s="92" t="str">
        <f t="shared" si="36"/>
        <v/>
      </c>
      <c r="P119" s="31">
        <f t="shared" si="37"/>
        <v>2</v>
      </c>
      <c r="Q119" s="86" t="str">
        <f t="shared" si="38"/>
        <v/>
      </c>
      <c r="V119" s="5">
        <v>298</v>
      </c>
      <c r="W119" s="28" t="s">
        <v>272</v>
      </c>
      <c r="X119" s="88">
        <v>33095</v>
      </c>
      <c r="Y119" s="28" t="s">
        <v>616</v>
      </c>
      <c r="Z119" s="28" t="s">
        <v>57</v>
      </c>
      <c r="AA119" s="28" t="s">
        <v>2</v>
      </c>
      <c r="AB119" s="28">
        <v>34191</v>
      </c>
      <c r="AC119" s="28" t="s">
        <v>250</v>
      </c>
      <c r="AD119" s="28">
        <v>36440</v>
      </c>
      <c r="AE119" s="28" t="s">
        <v>273</v>
      </c>
      <c r="AF119" s="28">
        <v>22</v>
      </c>
      <c r="AG119" s="28"/>
      <c r="AH119" s="28"/>
      <c r="AI119" s="28"/>
      <c r="AJ119" s="88"/>
      <c r="AK119" s="28">
        <v>2</v>
      </c>
      <c r="AL119" s="28"/>
    </row>
    <row r="120" spans="2:38" x14ac:dyDescent="0.25">
      <c r="B120" s="59" t="str">
        <f t="shared" si="23"/>
        <v>P.L. 101-357</v>
      </c>
      <c r="C120" s="92">
        <f t="shared" si="24"/>
        <v>33095</v>
      </c>
      <c r="D120" s="31" t="str">
        <f t="shared" si="25"/>
        <v>Pemigewasset</v>
      </c>
      <c r="E120" s="31" t="str">
        <f t="shared" si="26"/>
        <v>NH</v>
      </c>
      <c r="F120" s="31" t="str">
        <f t="shared" si="27"/>
        <v>NPS</v>
      </c>
      <c r="G120" s="92">
        <f t="shared" si="28"/>
        <v>34191</v>
      </c>
      <c r="H120" s="31" t="str">
        <f t="shared" si="29"/>
        <v>Report transmitted to Congress</v>
      </c>
      <c r="I120" s="32">
        <f t="shared" si="30"/>
        <v>35920</v>
      </c>
      <c r="J120" s="31" t="str">
        <f t="shared" si="31"/>
        <v>Designation not recommended</v>
      </c>
      <c r="K120" s="33">
        <f t="shared" si="32"/>
        <v>36</v>
      </c>
      <c r="L120" s="33" t="str">
        <f t="shared" si="33"/>
        <v/>
      </c>
      <c r="M120" s="33" t="str">
        <f t="shared" si="34"/>
        <v/>
      </c>
      <c r="N120" s="31" t="str">
        <f t="shared" si="35"/>
        <v/>
      </c>
      <c r="O120" s="92" t="str">
        <f t="shared" si="36"/>
        <v/>
      </c>
      <c r="P120" s="31">
        <f t="shared" si="37"/>
        <v>2</v>
      </c>
      <c r="Q120" s="86" t="str">
        <f t="shared" si="38"/>
        <v/>
      </c>
      <c r="V120" s="5">
        <v>299</v>
      </c>
      <c r="W120" s="28" t="s">
        <v>274</v>
      </c>
      <c r="X120" s="88">
        <v>33095</v>
      </c>
      <c r="Y120" s="28" t="s">
        <v>275</v>
      </c>
      <c r="Z120" s="28" t="s">
        <v>57</v>
      </c>
      <c r="AA120" s="28" t="s">
        <v>2</v>
      </c>
      <c r="AB120" s="28">
        <v>34191</v>
      </c>
      <c r="AC120" s="28" t="s">
        <v>171</v>
      </c>
      <c r="AD120" s="28">
        <v>35920</v>
      </c>
      <c r="AE120" s="28" t="s">
        <v>181</v>
      </c>
      <c r="AF120" s="28">
        <v>36</v>
      </c>
      <c r="AG120" s="28"/>
      <c r="AH120" s="28"/>
      <c r="AI120" s="28"/>
      <c r="AJ120" s="88"/>
      <c r="AK120" s="28">
        <v>2</v>
      </c>
      <c r="AL120" s="28"/>
    </row>
    <row r="121" spans="2:38" x14ac:dyDescent="0.25">
      <c r="B121" s="59" t="str">
        <f t="shared" si="23"/>
        <v>P.L. 101-364</v>
      </c>
      <c r="C121" s="92">
        <f t="shared" si="24"/>
        <v>33100</v>
      </c>
      <c r="D121" s="31" t="str">
        <f t="shared" si="25"/>
        <v xml:space="preserve">St. Marys </v>
      </c>
      <c r="E121" s="31" t="str">
        <f t="shared" si="26"/>
        <v>FL</v>
      </c>
      <c r="F121" s="31" t="str">
        <f t="shared" si="27"/>
        <v>NPS</v>
      </c>
      <c r="G121" s="92">
        <f t="shared" si="28"/>
        <v>34196</v>
      </c>
      <c r="H121" s="31" t="str">
        <f t="shared" si="29"/>
        <v>Draft report issued</v>
      </c>
      <c r="I121" s="32">
        <f t="shared" si="30"/>
        <v>34409</v>
      </c>
      <c r="J121" s="31" t="str">
        <f t="shared" si="31"/>
        <v>Determined eligible; final report not transmitted to Congress</v>
      </c>
      <c r="K121" s="33">
        <f t="shared" si="32"/>
        <v>120</v>
      </c>
      <c r="L121" s="33" t="str">
        <f t="shared" si="33"/>
        <v/>
      </c>
      <c r="M121" s="33" t="str">
        <f t="shared" si="34"/>
        <v/>
      </c>
      <c r="N121" s="31" t="str">
        <f t="shared" si="35"/>
        <v/>
      </c>
      <c r="O121" s="92" t="str">
        <f t="shared" si="36"/>
        <v/>
      </c>
      <c r="P121" s="31">
        <f t="shared" si="37"/>
        <v>2</v>
      </c>
      <c r="Q121" s="86" t="str">
        <f t="shared" si="38"/>
        <v/>
      </c>
      <c r="V121" s="5">
        <v>164</v>
      </c>
      <c r="W121" s="28" t="s">
        <v>276</v>
      </c>
      <c r="X121" s="88">
        <v>33100</v>
      </c>
      <c r="Y121" s="28" t="s">
        <v>615</v>
      </c>
      <c r="Z121" s="28" t="s">
        <v>41</v>
      </c>
      <c r="AA121" s="28" t="s">
        <v>2</v>
      </c>
      <c r="AB121" s="28">
        <v>34196</v>
      </c>
      <c r="AC121" s="28" t="s">
        <v>277</v>
      </c>
      <c r="AD121" s="28">
        <v>34409</v>
      </c>
      <c r="AE121" s="28" t="s">
        <v>273</v>
      </c>
      <c r="AF121" s="28">
        <v>120</v>
      </c>
      <c r="AG121" s="28"/>
      <c r="AH121" s="28"/>
      <c r="AI121" s="28"/>
      <c r="AJ121" s="88"/>
      <c r="AK121" s="28">
        <v>2</v>
      </c>
      <c r="AL121" s="28"/>
    </row>
    <row r="122" spans="2:38" x14ac:dyDescent="0.25">
      <c r="B122" s="59" t="str">
        <f t="shared" si="23"/>
        <v>P.L. 101-538</v>
      </c>
      <c r="C122" s="92">
        <f t="shared" si="24"/>
        <v>33185</v>
      </c>
      <c r="D122" s="31" t="str">
        <f t="shared" si="25"/>
        <v xml:space="preserve">Mills </v>
      </c>
      <c r="E122" s="31" t="str">
        <f t="shared" si="26"/>
        <v>NC</v>
      </c>
      <c r="F122" s="31" t="str">
        <f t="shared" si="27"/>
        <v>USFS</v>
      </c>
      <c r="G122" s="92">
        <f t="shared" si="28"/>
        <v>34607</v>
      </c>
      <c r="H122" s="31" t="str">
        <f t="shared" si="29"/>
        <v>Final report completed, but not transmitted to Congress</v>
      </c>
      <c r="I122" s="32">
        <f t="shared" si="30"/>
        <v>35234</v>
      </c>
      <c r="J122" s="31" t="str">
        <f t="shared" si="31"/>
        <v>Final report completed; not transmitted to Congress</v>
      </c>
      <c r="K122" s="33">
        <f t="shared" si="32"/>
        <v>33</v>
      </c>
      <c r="L122" s="33" t="str">
        <f t="shared" si="33"/>
        <v/>
      </c>
      <c r="M122" s="33" t="str">
        <f t="shared" si="34"/>
        <v/>
      </c>
      <c r="N122" s="31" t="str">
        <f t="shared" si="35"/>
        <v/>
      </c>
      <c r="O122" s="92" t="str">
        <f t="shared" si="36"/>
        <v/>
      </c>
      <c r="P122" s="31">
        <f t="shared" si="37"/>
        <v>2</v>
      </c>
      <c r="Q122" s="86" t="str">
        <f t="shared" si="38"/>
        <v/>
      </c>
      <c r="V122" s="5">
        <v>337</v>
      </c>
      <c r="W122" s="28" t="s">
        <v>278</v>
      </c>
      <c r="X122" s="88">
        <v>33185</v>
      </c>
      <c r="Y122" s="28" t="s">
        <v>614</v>
      </c>
      <c r="Z122" s="28" t="s">
        <v>62</v>
      </c>
      <c r="AA122" s="28" t="s">
        <v>3</v>
      </c>
      <c r="AB122" s="28">
        <v>34607</v>
      </c>
      <c r="AC122" s="28" t="s">
        <v>251</v>
      </c>
      <c r="AD122" s="28">
        <v>35234</v>
      </c>
      <c r="AE122" s="28" t="s">
        <v>468</v>
      </c>
      <c r="AF122" s="28">
        <v>33</v>
      </c>
      <c r="AG122" s="28"/>
      <c r="AH122" s="28"/>
      <c r="AI122" s="28"/>
      <c r="AJ122" s="88"/>
      <c r="AK122" s="28">
        <v>2</v>
      </c>
      <c r="AL122" s="28"/>
    </row>
    <row r="123" spans="2:38" x14ac:dyDescent="0.25">
      <c r="B123" s="59" t="str">
        <f t="shared" si="23"/>
        <v>P.L. 101-628</v>
      </c>
      <c r="C123" s="92">
        <f t="shared" si="24"/>
        <v>33205</v>
      </c>
      <c r="D123" s="31" t="str">
        <f t="shared" si="25"/>
        <v>Sudbury, Assabet and Concord</v>
      </c>
      <c r="E123" s="31" t="str">
        <f t="shared" si="26"/>
        <v>MA</v>
      </c>
      <c r="F123" s="31" t="str">
        <f t="shared" si="27"/>
        <v>NPS</v>
      </c>
      <c r="G123" s="92">
        <f t="shared" si="28"/>
        <v>34607</v>
      </c>
      <c r="H123" s="31" t="str">
        <f t="shared" si="29"/>
        <v/>
      </c>
      <c r="I123" s="32" t="str">
        <f t="shared" si="30"/>
        <v/>
      </c>
      <c r="J123" s="31" t="str">
        <f t="shared" si="31"/>
        <v/>
      </c>
      <c r="K123" s="33">
        <f t="shared" si="32"/>
        <v>29</v>
      </c>
      <c r="L123" s="33">
        <f t="shared" si="33"/>
        <v>29</v>
      </c>
      <c r="M123" s="33">
        <f t="shared" si="34"/>
        <v>100</v>
      </c>
      <c r="N123" s="31" t="str">
        <f t="shared" si="35"/>
        <v>P.L. 106-20</v>
      </c>
      <c r="O123" s="92">
        <f t="shared" si="36"/>
        <v>36259</v>
      </c>
      <c r="P123" s="31">
        <f t="shared" si="37"/>
        <v>1</v>
      </c>
      <c r="Q123" s="86" t="str">
        <f t="shared" si="38"/>
        <v/>
      </c>
      <c r="V123" s="5">
        <v>232</v>
      </c>
      <c r="W123" s="28" t="s">
        <v>200</v>
      </c>
      <c r="X123" s="88">
        <v>33205</v>
      </c>
      <c r="Y123" s="28" t="s">
        <v>905</v>
      </c>
      <c r="Z123" s="28" t="s">
        <v>49</v>
      </c>
      <c r="AA123" s="28" t="s">
        <v>2</v>
      </c>
      <c r="AB123" s="28">
        <v>34607</v>
      </c>
      <c r="AC123" s="28"/>
      <c r="AD123" s="28"/>
      <c r="AE123" s="28"/>
      <c r="AF123" s="28">
        <v>29</v>
      </c>
      <c r="AG123" s="28">
        <v>29</v>
      </c>
      <c r="AH123" s="28">
        <v>100</v>
      </c>
      <c r="AI123" s="28" t="s">
        <v>279</v>
      </c>
      <c r="AJ123" s="88">
        <v>36259</v>
      </c>
      <c r="AK123" s="28">
        <v>1</v>
      </c>
      <c r="AL123" s="28"/>
    </row>
    <row r="124" spans="2:38" x14ac:dyDescent="0.25">
      <c r="B124" s="59" t="str">
        <f t="shared" si="23"/>
        <v>P.L. 102-50</v>
      </c>
      <c r="C124" s="92">
        <f t="shared" si="24"/>
        <v>33382</v>
      </c>
      <c r="D124" s="31" t="str">
        <f t="shared" si="25"/>
        <v>Niobrara</v>
      </c>
      <c r="E124" s="31" t="str">
        <f t="shared" si="26"/>
        <v>NE</v>
      </c>
      <c r="F124" s="31" t="str">
        <f t="shared" si="27"/>
        <v>NPS</v>
      </c>
      <c r="G124" s="92">
        <f t="shared" si="28"/>
        <v>34607</v>
      </c>
      <c r="H124" s="31" t="str">
        <f t="shared" si="29"/>
        <v/>
      </c>
      <c r="I124" s="32" t="str">
        <f t="shared" si="30"/>
        <v/>
      </c>
      <c r="J124" s="31" t="str">
        <f t="shared" si="31"/>
        <v/>
      </c>
      <c r="K124" s="33">
        <f t="shared" si="32"/>
        <v>6</v>
      </c>
      <c r="L124" s="33">
        <f t="shared" si="33"/>
        <v>6</v>
      </c>
      <c r="M124" s="33">
        <f t="shared" si="34"/>
        <v>100</v>
      </c>
      <c r="N124" s="31" t="str">
        <f t="shared" si="35"/>
        <v>P.L. 102-50</v>
      </c>
      <c r="O124" s="92">
        <f t="shared" si="36"/>
        <v>33382</v>
      </c>
      <c r="P124" s="31">
        <f t="shared" si="37"/>
        <v>1</v>
      </c>
      <c r="Q124" s="86" t="str">
        <f t="shared" si="38"/>
        <v/>
      </c>
      <c r="V124" s="5">
        <v>290</v>
      </c>
      <c r="W124" s="28" t="s">
        <v>280</v>
      </c>
      <c r="X124" s="88">
        <v>33382</v>
      </c>
      <c r="Y124" s="28" t="s">
        <v>281</v>
      </c>
      <c r="Z124" s="28" t="s">
        <v>56</v>
      </c>
      <c r="AA124" s="28" t="s">
        <v>2</v>
      </c>
      <c r="AB124" s="28">
        <v>34607</v>
      </c>
      <c r="AC124" s="28"/>
      <c r="AD124" s="28"/>
      <c r="AE124" s="28"/>
      <c r="AF124" s="28">
        <v>6</v>
      </c>
      <c r="AG124" s="28">
        <v>6</v>
      </c>
      <c r="AH124" s="28">
        <v>100</v>
      </c>
      <c r="AI124" s="28" t="s">
        <v>280</v>
      </c>
      <c r="AJ124" s="88">
        <v>33382</v>
      </c>
      <c r="AK124" s="28">
        <v>1</v>
      </c>
      <c r="AL124" s="28"/>
    </row>
    <row r="125" spans="2:38" x14ac:dyDescent="0.25">
      <c r="B125" s="59" t="str">
        <f t="shared" si="23"/>
        <v>P.L. 102-214</v>
      </c>
      <c r="C125" s="92">
        <f t="shared" si="24"/>
        <v>33583</v>
      </c>
      <c r="D125" s="31" t="str">
        <f t="shared" si="25"/>
        <v>Lamprey</v>
      </c>
      <c r="E125" s="31" t="str">
        <f t="shared" si="26"/>
        <v>NH</v>
      </c>
      <c r="F125" s="31" t="str">
        <f t="shared" si="27"/>
        <v>NPS</v>
      </c>
      <c r="G125" s="92">
        <f t="shared" si="28"/>
        <v>34679</v>
      </c>
      <c r="H125" s="31" t="str">
        <f t="shared" si="29"/>
        <v/>
      </c>
      <c r="I125" s="32" t="str">
        <f t="shared" si="30"/>
        <v/>
      </c>
      <c r="J125" s="31" t="str">
        <f t="shared" si="31"/>
        <v/>
      </c>
      <c r="K125" s="33">
        <f t="shared" si="32"/>
        <v>10</v>
      </c>
      <c r="L125" s="33">
        <f t="shared" si="33"/>
        <v>11.5</v>
      </c>
      <c r="M125" s="33">
        <f t="shared" si="34"/>
        <v>114.99999999999999</v>
      </c>
      <c r="N125" s="31" t="str">
        <f t="shared" si="35"/>
        <v>P.L. 104-333</v>
      </c>
      <c r="O125" s="92">
        <f t="shared" si="36"/>
        <v>35381</v>
      </c>
      <c r="P125" s="31">
        <f t="shared" si="37"/>
        <v>1</v>
      </c>
      <c r="Q125" s="86" t="str">
        <f t="shared" si="38"/>
        <v/>
      </c>
      <c r="V125" s="5">
        <v>295</v>
      </c>
      <c r="W125" s="28" t="s">
        <v>282</v>
      </c>
      <c r="X125" s="88">
        <v>33583</v>
      </c>
      <c r="Y125" s="28" t="s">
        <v>283</v>
      </c>
      <c r="Z125" s="28" t="s">
        <v>57</v>
      </c>
      <c r="AA125" s="28" t="s">
        <v>2</v>
      </c>
      <c r="AB125" s="28">
        <v>34679</v>
      </c>
      <c r="AC125" s="28"/>
      <c r="AD125" s="28"/>
      <c r="AE125" s="28"/>
      <c r="AF125" s="28">
        <v>10</v>
      </c>
      <c r="AG125" s="28">
        <v>11.5</v>
      </c>
      <c r="AH125" s="28">
        <v>114.99999999999999</v>
      </c>
      <c r="AI125" s="28" t="s">
        <v>284</v>
      </c>
      <c r="AJ125" s="88">
        <v>35381</v>
      </c>
      <c r="AK125" s="28">
        <v>1</v>
      </c>
      <c r="AL125" s="28"/>
    </row>
    <row r="126" spans="2:38" x14ac:dyDescent="0.25">
      <c r="B126" s="59" t="str">
        <f t="shared" si="23"/>
        <v>P.L. 102-215</v>
      </c>
      <c r="C126" s="92">
        <f t="shared" si="24"/>
        <v>33583</v>
      </c>
      <c r="D126" s="31" t="str">
        <f t="shared" si="25"/>
        <v>White Clay Creek</v>
      </c>
      <c r="E126" s="31" t="str">
        <f t="shared" si="26"/>
        <v>DE/PA</v>
      </c>
      <c r="F126" s="31" t="str">
        <f t="shared" si="27"/>
        <v>NPS</v>
      </c>
      <c r="G126" s="92">
        <f t="shared" si="28"/>
        <v>34679</v>
      </c>
      <c r="H126" s="31" t="str">
        <f t="shared" si="29"/>
        <v/>
      </c>
      <c r="I126" s="32" t="str">
        <f t="shared" si="30"/>
        <v/>
      </c>
      <c r="J126" s="31" t="str">
        <f t="shared" si="31"/>
        <v/>
      </c>
      <c r="K126" s="33">
        <f t="shared" si="32"/>
        <v>23</v>
      </c>
      <c r="L126" s="33">
        <f t="shared" si="33"/>
        <v>190</v>
      </c>
      <c r="M126" s="33">
        <f t="shared" si="34"/>
        <v>826.08695652173901</v>
      </c>
      <c r="N126" s="31" t="str">
        <f t="shared" si="35"/>
        <v>P.L. 106-357</v>
      </c>
      <c r="O126" s="92">
        <f t="shared" si="36"/>
        <v>36823</v>
      </c>
      <c r="P126" s="31">
        <f t="shared" si="37"/>
        <v>1</v>
      </c>
      <c r="Q126" s="86" t="str">
        <f t="shared" si="38"/>
        <v/>
      </c>
      <c r="V126" s="5">
        <v>157</v>
      </c>
      <c r="W126" s="28" t="s">
        <v>286</v>
      </c>
      <c r="X126" s="88">
        <v>33583</v>
      </c>
      <c r="Y126" s="28" t="s">
        <v>93</v>
      </c>
      <c r="Z126" s="28" t="s">
        <v>39</v>
      </c>
      <c r="AA126" s="28" t="s">
        <v>2</v>
      </c>
      <c r="AB126" s="28">
        <v>34679</v>
      </c>
      <c r="AC126" s="28"/>
      <c r="AD126" s="28"/>
      <c r="AE126" s="28"/>
      <c r="AF126" s="28">
        <v>23</v>
      </c>
      <c r="AG126" s="28">
        <v>190</v>
      </c>
      <c r="AH126" s="28">
        <v>826.08695652173901</v>
      </c>
      <c r="AI126" s="28" t="s">
        <v>287</v>
      </c>
      <c r="AJ126" s="88">
        <v>36823</v>
      </c>
      <c r="AK126" s="28">
        <v>1</v>
      </c>
      <c r="AL126" s="28"/>
    </row>
    <row r="127" spans="2:38" x14ac:dyDescent="0.25">
      <c r="B127" s="59" t="str">
        <f t="shared" si="23"/>
        <v>P.L. 102-249</v>
      </c>
      <c r="C127" s="92">
        <f t="shared" si="24"/>
        <v>33666</v>
      </c>
      <c r="D127" s="31" t="str">
        <f t="shared" si="25"/>
        <v xml:space="preserve">Brule </v>
      </c>
      <c r="E127" s="31" t="str">
        <f t="shared" si="26"/>
        <v>MI/WI</v>
      </c>
      <c r="F127" s="31" t="str">
        <f t="shared" si="27"/>
        <v>USFS</v>
      </c>
      <c r="G127" s="92">
        <f t="shared" si="28"/>
        <v>34972</v>
      </c>
      <c r="H127" s="31" t="str">
        <f t="shared" si="29"/>
        <v/>
      </c>
      <c r="I127" s="32" t="str">
        <f t="shared" si="30"/>
        <v/>
      </c>
      <c r="J127" s="31" t="str">
        <f t="shared" si="31"/>
        <v>Determined eligible; suitability study not completed</v>
      </c>
      <c r="K127" s="33">
        <f t="shared" si="32"/>
        <v>33</v>
      </c>
      <c r="L127" s="33" t="str">
        <f t="shared" si="33"/>
        <v/>
      </c>
      <c r="M127" s="33" t="str">
        <f t="shared" si="34"/>
        <v/>
      </c>
      <c r="N127" s="31" t="str">
        <f t="shared" si="35"/>
        <v/>
      </c>
      <c r="O127" s="92" t="str">
        <f t="shared" si="36"/>
        <v/>
      </c>
      <c r="P127" s="31">
        <f t="shared" si="37"/>
        <v>2</v>
      </c>
      <c r="Q127" s="86" t="str">
        <f t="shared" si="38"/>
        <v/>
      </c>
      <c r="V127" s="5">
        <v>259</v>
      </c>
      <c r="W127" s="28" t="s">
        <v>207</v>
      </c>
      <c r="X127" s="88">
        <v>33666</v>
      </c>
      <c r="Y127" s="28" t="s">
        <v>612</v>
      </c>
      <c r="Z127" s="28" t="s">
        <v>669</v>
      </c>
      <c r="AA127" s="28" t="s">
        <v>3</v>
      </c>
      <c r="AB127" s="28">
        <v>34972</v>
      </c>
      <c r="AC127" s="28"/>
      <c r="AD127" s="28"/>
      <c r="AE127" s="28" t="s">
        <v>288</v>
      </c>
      <c r="AF127" s="28">
        <v>33</v>
      </c>
      <c r="AG127" s="28"/>
      <c r="AH127" s="28"/>
      <c r="AI127" s="28"/>
      <c r="AJ127" s="88"/>
      <c r="AK127" s="28">
        <v>2</v>
      </c>
      <c r="AL127" s="28"/>
    </row>
    <row r="128" spans="2:38" x14ac:dyDescent="0.25">
      <c r="B128" s="59" t="str">
        <f t="shared" si="23"/>
        <v>P.L. 102-249</v>
      </c>
      <c r="C128" s="92">
        <f t="shared" si="24"/>
        <v>33666</v>
      </c>
      <c r="D128" s="31" t="str">
        <f t="shared" si="25"/>
        <v>Carp</v>
      </c>
      <c r="E128" s="31" t="str">
        <f t="shared" si="26"/>
        <v>MI</v>
      </c>
      <c r="F128" s="31" t="str">
        <f t="shared" si="27"/>
        <v>USFS</v>
      </c>
      <c r="G128" s="92">
        <f t="shared" si="28"/>
        <v>34972</v>
      </c>
      <c r="H128" s="31" t="str">
        <f t="shared" si="29"/>
        <v>Additional 27.8 miles concurrently designated</v>
      </c>
      <c r="I128" s="32" t="str">
        <f t="shared" si="30"/>
        <v/>
      </c>
      <c r="J128" s="31" t="str">
        <f t="shared" si="31"/>
        <v>Determined eligible; suitability study not completed</v>
      </c>
      <c r="K128" s="33">
        <f t="shared" si="32"/>
        <v>7.6</v>
      </c>
      <c r="L128" s="33">
        <f t="shared" si="33"/>
        <v>27.8</v>
      </c>
      <c r="M128" s="33">
        <f t="shared" si="34"/>
        <v>365.78947368421052</v>
      </c>
      <c r="N128" s="31" t="str">
        <f t="shared" si="35"/>
        <v>P.L. 102-249</v>
      </c>
      <c r="O128" s="92">
        <f t="shared" si="36"/>
        <v>33666</v>
      </c>
      <c r="P128" s="31">
        <f t="shared" si="37"/>
        <v>1</v>
      </c>
      <c r="Q128" s="86" t="str">
        <f t="shared" si="38"/>
        <v/>
      </c>
      <c r="V128" s="5">
        <v>242</v>
      </c>
      <c r="W128" s="28" t="s">
        <v>207</v>
      </c>
      <c r="X128" s="88">
        <v>33666</v>
      </c>
      <c r="Y128" s="28" t="s">
        <v>289</v>
      </c>
      <c r="Z128" s="28" t="s">
        <v>50</v>
      </c>
      <c r="AA128" s="28" t="s">
        <v>3</v>
      </c>
      <c r="AB128" s="28">
        <v>34972</v>
      </c>
      <c r="AC128" s="28" t="s">
        <v>475</v>
      </c>
      <c r="AD128" s="28"/>
      <c r="AE128" s="28" t="s">
        <v>288</v>
      </c>
      <c r="AF128" s="28">
        <v>7.6</v>
      </c>
      <c r="AG128" s="28">
        <v>27.8</v>
      </c>
      <c r="AH128" s="28">
        <v>365.78947368421052</v>
      </c>
      <c r="AI128" s="28" t="s">
        <v>207</v>
      </c>
      <c r="AJ128" s="88">
        <v>33666</v>
      </c>
      <c r="AK128" s="28">
        <v>1</v>
      </c>
      <c r="AL128" s="28"/>
    </row>
    <row r="129" spans="2:38" x14ac:dyDescent="0.25">
      <c r="B129" s="59" t="str">
        <f t="shared" si="23"/>
        <v>P.L. 102-249</v>
      </c>
      <c r="C129" s="92">
        <f t="shared" si="24"/>
        <v>33666</v>
      </c>
      <c r="D129" s="31" t="str">
        <f t="shared" si="25"/>
        <v>East Branch Tahquamenon</v>
      </c>
      <c r="E129" s="31" t="str">
        <f t="shared" si="26"/>
        <v>MI</v>
      </c>
      <c r="F129" s="31" t="str">
        <f t="shared" si="27"/>
        <v>USFS</v>
      </c>
      <c r="G129" s="92">
        <f t="shared" si="28"/>
        <v>34972</v>
      </c>
      <c r="H129" s="31" t="str">
        <f t="shared" si="29"/>
        <v/>
      </c>
      <c r="I129" s="32" t="str">
        <f t="shared" si="30"/>
        <v/>
      </c>
      <c r="J129" s="31" t="str">
        <f t="shared" si="31"/>
        <v>Determined eligible; suitability study not completed</v>
      </c>
      <c r="K129" s="33">
        <f t="shared" si="32"/>
        <v>103.5</v>
      </c>
      <c r="L129" s="33">
        <f t="shared" si="33"/>
        <v>13.2</v>
      </c>
      <c r="M129" s="33">
        <f t="shared" si="34"/>
        <v>12.753623188405797</v>
      </c>
      <c r="N129" s="31" t="str">
        <f t="shared" si="35"/>
        <v>P.L. 102-249</v>
      </c>
      <c r="O129" s="92">
        <f t="shared" si="36"/>
        <v>33666</v>
      </c>
      <c r="P129" s="31">
        <f t="shared" si="37"/>
        <v>1</v>
      </c>
      <c r="Q129" s="86" t="str">
        <f t="shared" si="38"/>
        <v/>
      </c>
      <c r="V129" s="5">
        <v>252</v>
      </c>
      <c r="W129" s="28" t="s">
        <v>207</v>
      </c>
      <c r="X129" s="88">
        <v>33666</v>
      </c>
      <c r="Y129" s="28" t="s">
        <v>420</v>
      </c>
      <c r="Z129" s="28" t="s">
        <v>50</v>
      </c>
      <c r="AA129" s="28" t="s">
        <v>3</v>
      </c>
      <c r="AB129" s="28">
        <v>34972</v>
      </c>
      <c r="AC129" s="28"/>
      <c r="AD129" s="28"/>
      <c r="AE129" s="28" t="s">
        <v>288</v>
      </c>
      <c r="AF129" s="28">
        <v>103.5</v>
      </c>
      <c r="AG129" s="28">
        <v>13.2</v>
      </c>
      <c r="AH129" s="28">
        <v>12.753623188405797</v>
      </c>
      <c r="AI129" s="28" t="s">
        <v>207</v>
      </c>
      <c r="AJ129" s="88">
        <v>33666</v>
      </c>
      <c r="AK129" s="28">
        <v>1</v>
      </c>
      <c r="AL129" s="28"/>
    </row>
    <row r="130" spans="2:38" x14ac:dyDescent="0.25">
      <c r="B130" s="59" t="str">
        <f t="shared" si="23"/>
        <v>P.L. 102-249</v>
      </c>
      <c r="C130" s="92">
        <f t="shared" si="24"/>
        <v>33666</v>
      </c>
      <c r="D130" s="31" t="str">
        <f t="shared" si="25"/>
        <v>Little Manistee</v>
      </c>
      <c r="E130" s="31" t="str">
        <f t="shared" si="26"/>
        <v>MI</v>
      </c>
      <c r="F130" s="31" t="str">
        <f t="shared" si="27"/>
        <v>USFS</v>
      </c>
      <c r="G130" s="92">
        <f t="shared" si="28"/>
        <v>34972</v>
      </c>
      <c r="H130" s="31" t="str">
        <f t="shared" si="29"/>
        <v/>
      </c>
      <c r="I130" s="32" t="str">
        <f t="shared" si="30"/>
        <v/>
      </c>
      <c r="J130" s="31" t="str">
        <f t="shared" si="31"/>
        <v>Determined eligible; suitability study not completed</v>
      </c>
      <c r="K130" s="33">
        <f t="shared" si="32"/>
        <v>42</v>
      </c>
      <c r="L130" s="33" t="str">
        <f t="shared" si="33"/>
        <v/>
      </c>
      <c r="M130" s="33" t="str">
        <f t="shared" si="34"/>
        <v/>
      </c>
      <c r="N130" s="31" t="str">
        <f t="shared" si="35"/>
        <v/>
      </c>
      <c r="O130" s="92" t="str">
        <f t="shared" si="36"/>
        <v/>
      </c>
      <c r="P130" s="31">
        <f t="shared" si="37"/>
        <v>2</v>
      </c>
      <c r="Q130" s="86" t="str">
        <f t="shared" si="38"/>
        <v/>
      </c>
      <c r="V130" s="5">
        <v>255</v>
      </c>
      <c r="W130" s="28" t="s">
        <v>207</v>
      </c>
      <c r="X130" s="88">
        <v>33666</v>
      </c>
      <c r="Y130" s="28" t="s">
        <v>290</v>
      </c>
      <c r="Z130" s="28" t="s">
        <v>50</v>
      </c>
      <c r="AA130" s="28" t="s">
        <v>3</v>
      </c>
      <c r="AB130" s="28">
        <v>34972</v>
      </c>
      <c r="AC130" s="28"/>
      <c r="AD130" s="28"/>
      <c r="AE130" s="28" t="s">
        <v>288</v>
      </c>
      <c r="AF130" s="28">
        <v>42</v>
      </c>
      <c r="AG130" s="28"/>
      <c r="AH130" s="28"/>
      <c r="AI130" s="28"/>
      <c r="AJ130" s="88"/>
      <c r="AK130" s="28">
        <v>2</v>
      </c>
      <c r="AL130" s="28"/>
    </row>
    <row r="131" spans="2:38" x14ac:dyDescent="0.25">
      <c r="B131" s="59" t="str">
        <f t="shared" si="23"/>
        <v>P.L. 102-249</v>
      </c>
      <c r="C131" s="92">
        <f t="shared" si="24"/>
        <v>33666</v>
      </c>
      <c r="D131" s="31" t="str">
        <f t="shared" si="25"/>
        <v>Ontonagon</v>
      </c>
      <c r="E131" s="31" t="str">
        <f t="shared" si="26"/>
        <v>MI</v>
      </c>
      <c r="F131" s="31" t="str">
        <f t="shared" si="27"/>
        <v>USFS</v>
      </c>
      <c r="G131" s="92">
        <f t="shared" si="28"/>
        <v>34972</v>
      </c>
      <c r="H131" s="31" t="str">
        <f t="shared" si="29"/>
        <v>Additional 170.0 miles concurrently designated</v>
      </c>
      <c r="I131" s="32" t="str">
        <f t="shared" si="30"/>
        <v/>
      </c>
      <c r="J131" s="31" t="str">
        <f t="shared" si="31"/>
        <v>Determined eligible; suitability study not completed</v>
      </c>
      <c r="K131" s="33">
        <f t="shared" si="32"/>
        <v>32</v>
      </c>
      <c r="L131" s="33">
        <f t="shared" si="33"/>
        <v>170</v>
      </c>
      <c r="M131" s="33">
        <f t="shared" si="34"/>
        <v>531.25</v>
      </c>
      <c r="N131" s="31" t="str">
        <f t="shared" si="35"/>
        <v>P.L. 102-249</v>
      </c>
      <c r="O131" s="92">
        <f t="shared" si="36"/>
        <v>33666</v>
      </c>
      <c r="P131" s="31">
        <f t="shared" si="37"/>
        <v>1</v>
      </c>
      <c r="Q131" s="86" t="str">
        <f t="shared" si="38"/>
        <v/>
      </c>
      <c r="V131" s="5">
        <v>245</v>
      </c>
      <c r="W131" s="28" t="s">
        <v>207</v>
      </c>
      <c r="X131" s="88">
        <v>33666</v>
      </c>
      <c r="Y131" s="28" t="s">
        <v>292</v>
      </c>
      <c r="Z131" s="28" t="s">
        <v>50</v>
      </c>
      <c r="AA131" s="28" t="s">
        <v>3</v>
      </c>
      <c r="AB131" s="28">
        <v>34972</v>
      </c>
      <c r="AC131" s="28" t="s">
        <v>470</v>
      </c>
      <c r="AD131" s="28"/>
      <c r="AE131" s="28" t="s">
        <v>288</v>
      </c>
      <c r="AF131" s="28">
        <v>32</v>
      </c>
      <c r="AG131" s="28">
        <v>170</v>
      </c>
      <c r="AH131" s="28">
        <v>531.25</v>
      </c>
      <c r="AI131" s="28" t="s">
        <v>207</v>
      </c>
      <c r="AJ131" s="88">
        <v>33666</v>
      </c>
      <c r="AK131" s="28">
        <v>1</v>
      </c>
      <c r="AL131" s="28"/>
    </row>
    <row r="132" spans="2:38" x14ac:dyDescent="0.25">
      <c r="B132" s="59" t="str">
        <f t="shared" si="23"/>
        <v>P.L. 102-249</v>
      </c>
      <c r="C132" s="92">
        <f t="shared" si="24"/>
        <v>33666</v>
      </c>
      <c r="D132" s="31" t="str">
        <f t="shared" si="25"/>
        <v>Paint</v>
      </c>
      <c r="E132" s="31" t="str">
        <f t="shared" si="26"/>
        <v>MI</v>
      </c>
      <c r="F132" s="31" t="str">
        <f t="shared" si="27"/>
        <v>USFS</v>
      </c>
      <c r="G132" s="92">
        <f t="shared" si="28"/>
        <v>34972</v>
      </c>
      <c r="H132" s="31" t="str">
        <f t="shared" si="29"/>
        <v>Additional 52.0 miles concurrently designated</v>
      </c>
      <c r="I132" s="32" t="str">
        <f t="shared" si="30"/>
        <v/>
      </c>
      <c r="J132" s="31" t="str">
        <f t="shared" si="31"/>
        <v>Determined eligible; suitability study not completed</v>
      </c>
      <c r="K132" s="33">
        <f t="shared" si="32"/>
        <v>70</v>
      </c>
      <c r="L132" s="33">
        <f t="shared" si="33"/>
        <v>52</v>
      </c>
      <c r="M132" s="33">
        <f t="shared" si="34"/>
        <v>74.285714285714292</v>
      </c>
      <c r="N132" s="31" t="str">
        <f t="shared" si="35"/>
        <v>P.L. 102-249</v>
      </c>
      <c r="O132" s="92">
        <f t="shared" si="36"/>
        <v>33666</v>
      </c>
      <c r="P132" s="31">
        <f t="shared" si="37"/>
        <v>1</v>
      </c>
      <c r="Q132" s="86" t="str">
        <f t="shared" si="38"/>
        <v/>
      </c>
      <c r="V132" s="5">
        <v>246</v>
      </c>
      <c r="W132" s="28" t="s">
        <v>207</v>
      </c>
      <c r="X132" s="88">
        <v>33666</v>
      </c>
      <c r="Y132" s="28" t="s">
        <v>293</v>
      </c>
      <c r="Z132" s="28" t="s">
        <v>50</v>
      </c>
      <c r="AA132" s="28" t="s">
        <v>3</v>
      </c>
      <c r="AB132" s="28">
        <v>34972</v>
      </c>
      <c r="AC132" s="28" t="s">
        <v>471</v>
      </c>
      <c r="AD132" s="28"/>
      <c r="AE132" s="28" t="s">
        <v>288</v>
      </c>
      <c r="AF132" s="28">
        <v>70</v>
      </c>
      <c r="AG132" s="28">
        <v>52</v>
      </c>
      <c r="AH132" s="28">
        <v>74.285714285714292</v>
      </c>
      <c r="AI132" s="28" t="s">
        <v>207</v>
      </c>
      <c r="AJ132" s="88">
        <v>33666</v>
      </c>
      <c r="AK132" s="28">
        <v>1</v>
      </c>
      <c r="AL132" s="28"/>
    </row>
    <row r="133" spans="2:38" x14ac:dyDescent="0.25">
      <c r="B133" s="59" t="str">
        <f t="shared" si="23"/>
        <v>P.L. 102-249</v>
      </c>
      <c r="C133" s="92">
        <f t="shared" si="24"/>
        <v>33666</v>
      </c>
      <c r="D133" s="31" t="str">
        <f t="shared" si="25"/>
        <v>Presque Isle</v>
      </c>
      <c r="E133" s="31" t="str">
        <f t="shared" si="26"/>
        <v>MI</v>
      </c>
      <c r="F133" s="31" t="str">
        <f t="shared" si="27"/>
        <v>USFS</v>
      </c>
      <c r="G133" s="92">
        <f t="shared" si="28"/>
        <v>34972</v>
      </c>
      <c r="H133" s="31" t="str">
        <f t="shared" si="29"/>
        <v>Additional 72.0 miles concurrently designated</v>
      </c>
      <c r="I133" s="32" t="str">
        <f t="shared" si="30"/>
        <v/>
      </c>
      <c r="J133" s="31" t="str">
        <f t="shared" si="31"/>
        <v>Determined eligible; suitability study not completed</v>
      </c>
      <c r="K133" s="33">
        <f t="shared" si="32"/>
        <v>13</v>
      </c>
      <c r="L133" s="33">
        <f t="shared" si="33"/>
        <v>72</v>
      </c>
      <c r="M133" s="33">
        <f t="shared" si="34"/>
        <v>553.84615384615381</v>
      </c>
      <c r="N133" s="31" t="str">
        <f t="shared" si="35"/>
        <v>P.L. 102-249</v>
      </c>
      <c r="O133" s="92">
        <f t="shared" si="36"/>
        <v>33666</v>
      </c>
      <c r="P133" s="31">
        <f t="shared" si="37"/>
        <v>1</v>
      </c>
      <c r="Q133" s="86" t="str">
        <f t="shared" si="38"/>
        <v/>
      </c>
      <c r="V133" s="5">
        <v>249</v>
      </c>
      <c r="W133" s="28" t="s">
        <v>207</v>
      </c>
      <c r="X133" s="88">
        <v>33666</v>
      </c>
      <c r="Y133" s="28" t="s">
        <v>294</v>
      </c>
      <c r="Z133" s="28" t="s">
        <v>50</v>
      </c>
      <c r="AA133" s="28" t="s">
        <v>3</v>
      </c>
      <c r="AB133" s="28">
        <v>34972</v>
      </c>
      <c r="AC133" s="28" t="s">
        <v>472</v>
      </c>
      <c r="AD133" s="28"/>
      <c r="AE133" s="28" t="s">
        <v>288</v>
      </c>
      <c r="AF133" s="28">
        <v>13</v>
      </c>
      <c r="AG133" s="28">
        <v>72</v>
      </c>
      <c r="AH133" s="28">
        <v>553.84615384615381</v>
      </c>
      <c r="AI133" s="28" t="s">
        <v>207</v>
      </c>
      <c r="AJ133" s="88">
        <v>33666</v>
      </c>
      <c r="AK133" s="28">
        <v>1</v>
      </c>
      <c r="AL133" s="28"/>
    </row>
    <row r="134" spans="2:38" x14ac:dyDescent="0.25">
      <c r="B134" s="59" t="str">
        <f t="shared" si="23"/>
        <v>P.L. 102-249</v>
      </c>
      <c r="C134" s="92">
        <f t="shared" si="24"/>
        <v>33666</v>
      </c>
      <c r="D134" s="31" t="str">
        <f t="shared" si="25"/>
        <v xml:space="preserve">Sturgeon </v>
      </c>
      <c r="E134" s="31" t="str">
        <f t="shared" si="26"/>
        <v>MI</v>
      </c>
      <c r="F134" s="31" t="str">
        <f t="shared" si="27"/>
        <v>USFS</v>
      </c>
      <c r="G134" s="92">
        <f t="shared" si="28"/>
        <v>34972</v>
      </c>
      <c r="H134" s="31" t="str">
        <f t="shared" si="29"/>
        <v>Additional 28.0 miles concurrently designated</v>
      </c>
      <c r="I134" s="32" t="str">
        <f t="shared" si="30"/>
        <v/>
      </c>
      <c r="J134" s="31" t="str">
        <f t="shared" si="31"/>
        <v>Determined eligible; suitability study not completed</v>
      </c>
      <c r="K134" s="33">
        <f t="shared" si="32"/>
        <v>36</v>
      </c>
      <c r="L134" s="33">
        <f t="shared" si="33"/>
        <v>28</v>
      </c>
      <c r="M134" s="33">
        <f t="shared" si="34"/>
        <v>77.777777777777786</v>
      </c>
      <c r="N134" s="31" t="str">
        <f t="shared" si="35"/>
        <v>P.L. 102-249</v>
      </c>
      <c r="O134" s="92">
        <f t="shared" si="36"/>
        <v>33666</v>
      </c>
      <c r="P134" s="31">
        <f t="shared" si="37"/>
        <v>1</v>
      </c>
      <c r="Q134" s="86" t="str">
        <f t="shared" si="38"/>
        <v/>
      </c>
      <c r="V134" s="5">
        <v>251</v>
      </c>
      <c r="W134" s="28" t="s">
        <v>207</v>
      </c>
      <c r="X134" s="88">
        <v>33666</v>
      </c>
      <c r="Y134" s="28" t="s">
        <v>589</v>
      </c>
      <c r="Z134" s="28" t="s">
        <v>50</v>
      </c>
      <c r="AA134" s="28" t="s">
        <v>3</v>
      </c>
      <c r="AB134" s="28">
        <v>34972</v>
      </c>
      <c r="AC134" s="28" t="s">
        <v>473</v>
      </c>
      <c r="AD134" s="28"/>
      <c r="AE134" s="28" t="s">
        <v>288</v>
      </c>
      <c r="AF134" s="28">
        <v>36</v>
      </c>
      <c r="AG134" s="28">
        <v>28</v>
      </c>
      <c r="AH134" s="28">
        <v>77.777777777777786</v>
      </c>
      <c r="AI134" s="28" t="s">
        <v>207</v>
      </c>
      <c r="AJ134" s="88">
        <v>33666</v>
      </c>
      <c r="AK134" s="28">
        <v>1</v>
      </c>
      <c r="AL134" s="28"/>
    </row>
    <row r="135" spans="2:38" x14ac:dyDescent="0.25">
      <c r="B135" s="59" t="str">
        <f t="shared" si="23"/>
        <v>P.L. 102-249</v>
      </c>
      <c r="C135" s="92">
        <f t="shared" si="24"/>
        <v>33666</v>
      </c>
      <c r="D135" s="31" t="str">
        <f t="shared" si="25"/>
        <v xml:space="preserve">Sturgeon </v>
      </c>
      <c r="E135" s="31" t="str">
        <f t="shared" si="26"/>
        <v>MI</v>
      </c>
      <c r="F135" s="31" t="str">
        <f t="shared" si="27"/>
        <v>USFS</v>
      </c>
      <c r="G135" s="92">
        <f t="shared" si="28"/>
        <v>34972</v>
      </c>
      <c r="H135" s="31" t="str">
        <f t="shared" si="29"/>
        <v>Additional 43.9 miles concurrently designated</v>
      </c>
      <c r="I135" s="32" t="str">
        <f t="shared" si="30"/>
        <v/>
      </c>
      <c r="J135" s="31" t="str">
        <f t="shared" si="31"/>
        <v>Determined eligible; suitability study not completed</v>
      </c>
      <c r="K135" s="33">
        <f t="shared" si="32"/>
        <v>18.100000000000001</v>
      </c>
      <c r="L135" s="33">
        <f t="shared" si="33"/>
        <v>43.9</v>
      </c>
      <c r="M135" s="33">
        <f t="shared" si="34"/>
        <v>242.54143646408838</v>
      </c>
      <c r="N135" s="31" t="str">
        <f t="shared" si="35"/>
        <v>P.L. 102-249</v>
      </c>
      <c r="O135" s="92">
        <f t="shared" si="36"/>
        <v>33666</v>
      </c>
      <c r="P135" s="31">
        <f t="shared" si="37"/>
        <v>1</v>
      </c>
      <c r="Q135" s="86" t="str">
        <f t="shared" si="38"/>
        <v/>
      </c>
      <c r="V135" s="5">
        <v>250</v>
      </c>
      <c r="W135" s="28" t="s">
        <v>207</v>
      </c>
      <c r="X135" s="88">
        <v>33666</v>
      </c>
      <c r="Y135" s="28" t="s">
        <v>589</v>
      </c>
      <c r="Z135" s="28" t="s">
        <v>50</v>
      </c>
      <c r="AA135" s="28" t="s">
        <v>3</v>
      </c>
      <c r="AB135" s="28">
        <v>34972</v>
      </c>
      <c r="AC135" s="28" t="s">
        <v>474</v>
      </c>
      <c r="AD135" s="28"/>
      <c r="AE135" s="28" t="s">
        <v>288</v>
      </c>
      <c r="AF135" s="28">
        <v>18.100000000000001</v>
      </c>
      <c r="AG135" s="28">
        <v>43.9</v>
      </c>
      <c r="AH135" s="28">
        <v>242.54143646408838</v>
      </c>
      <c r="AI135" s="28" t="s">
        <v>207</v>
      </c>
      <c r="AJ135" s="88">
        <v>33666</v>
      </c>
      <c r="AK135" s="28">
        <v>1</v>
      </c>
      <c r="AL135" s="28"/>
    </row>
    <row r="136" spans="2:38" x14ac:dyDescent="0.25">
      <c r="B136" s="59" t="str">
        <f t="shared" si="23"/>
        <v>P.L. 102-249</v>
      </c>
      <c r="C136" s="92">
        <f t="shared" si="24"/>
        <v>33666</v>
      </c>
      <c r="D136" s="31" t="str">
        <f t="shared" si="25"/>
        <v xml:space="preserve">White </v>
      </c>
      <c r="E136" s="31" t="str">
        <f t="shared" si="26"/>
        <v>MI</v>
      </c>
      <c r="F136" s="31" t="str">
        <f t="shared" si="27"/>
        <v>USFS</v>
      </c>
      <c r="G136" s="92">
        <f t="shared" si="28"/>
        <v>34972</v>
      </c>
      <c r="H136" s="31" t="str">
        <f t="shared" si="29"/>
        <v/>
      </c>
      <c r="I136" s="32" t="str">
        <f t="shared" si="30"/>
        <v/>
      </c>
      <c r="J136" s="31" t="str">
        <f t="shared" si="31"/>
        <v>Determined eligible; suitability study not completed</v>
      </c>
      <c r="K136" s="33">
        <f t="shared" si="32"/>
        <v>75.400000000000006</v>
      </c>
      <c r="L136" s="33" t="str">
        <f t="shared" si="33"/>
        <v/>
      </c>
      <c r="M136" s="33" t="str">
        <f t="shared" si="34"/>
        <v/>
      </c>
      <c r="N136" s="31" t="str">
        <f t="shared" si="35"/>
        <v/>
      </c>
      <c r="O136" s="92" t="str">
        <f t="shared" si="36"/>
        <v/>
      </c>
      <c r="P136" s="31">
        <f t="shared" si="37"/>
        <v>2</v>
      </c>
      <c r="Q136" s="86" t="str">
        <f t="shared" si="38"/>
        <v/>
      </c>
      <c r="V136" s="5">
        <v>256</v>
      </c>
      <c r="W136" s="28" t="s">
        <v>207</v>
      </c>
      <c r="X136" s="88">
        <v>33666</v>
      </c>
      <c r="Y136" s="28" t="s">
        <v>613</v>
      </c>
      <c r="Z136" s="28" t="s">
        <v>50</v>
      </c>
      <c r="AA136" s="28" t="s">
        <v>3</v>
      </c>
      <c r="AB136" s="28">
        <v>34972</v>
      </c>
      <c r="AC136" s="28"/>
      <c r="AD136" s="28"/>
      <c r="AE136" s="28" t="s">
        <v>288</v>
      </c>
      <c r="AF136" s="28">
        <v>75.400000000000006</v>
      </c>
      <c r="AG136" s="28"/>
      <c r="AH136" s="28"/>
      <c r="AI136" s="28"/>
      <c r="AJ136" s="88"/>
      <c r="AK136" s="28">
        <v>2</v>
      </c>
      <c r="AL136" s="28"/>
    </row>
    <row r="137" spans="2:38" x14ac:dyDescent="0.25">
      <c r="B137" s="59" t="str">
        <f t="shared" si="23"/>
        <v>P.L. 102-249</v>
      </c>
      <c r="C137" s="92">
        <f t="shared" si="24"/>
        <v>33666</v>
      </c>
      <c r="D137" s="31" t="str">
        <f t="shared" si="25"/>
        <v>Whitefish</v>
      </c>
      <c r="E137" s="31" t="str">
        <f t="shared" si="26"/>
        <v>MI</v>
      </c>
      <c r="F137" s="31" t="str">
        <f t="shared" si="27"/>
        <v>USFS</v>
      </c>
      <c r="G137" s="92">
        <f t="shared" si="28"/>
        <v>34972</v>
      </c>
      <c r="H137" s="31" t="str">
        <f t="shared" si="29"/>
        <v>Additional 33.6 miles concurrently designated</v>
      </c>
      <c r="I137" s="32" t="str">
        <f t="shared" si="30"/>
        <v/>
      </c>
      <c r="J137" s="31" t="str">
        <f t="shared" si="31"/>
        <v>Determined eligible; suitability study not completed</v>
      </c>
      <c r="K137" s="33">
        <f t="shared" si="32"/>
        <v>26</v>
      </c>
      <c r="L137" s="33">
        <f t="shared" si="33"/>
        <v>33.6</v>
      </c>
      <c r="M137" s="33">
        <f t="shared" si="34"/>
        <v>129.23076923076923</v>
      </c>
      <c r="N137" s="31" t="str">
        <f t="shared" si="35"/>
        <v>P.L. 102-249</v>
      </c>
      <c r="O137" s="92">
        <f t="shared" si="36"/>
        <v>33666</v>
      </c>
      <c r="P137" s="31">
        <f t="shared" si="37"/>
        <v>1</v>
      </c>
      <c r="Q137" s="86" t="str">
        <f t="shared" si="38"/>
        <v/>
      </c>
      <c r="V137" s="5">
        <v>253</v>
      </c>
      <c r="W137" s="28" t="s">
        <v>207</v>
      </c>
      <c r="X137" s="88">
        <v>33666</v>
      </c>
      <c r="Y137" s="28" t="s">
        <v>295</v>
      </c>
      <c r="Z137" s="28" t="s">
        <v>50</v>
      </c>
      <c r="AA137" s="28" t="s">
        <v>3</v>
      </c>
      <c r="AB137" s="28">
        <v>34972</v>
      </c>
      <c r="AC137" s="28" t="s">
        <v>476</v>
      </c>
      <c r="AD137" s="28"/>
      <c r="AE137" s="28" t="s">
        <v>288</v>
      </c>
      <c r="AF137" s="28">
        <v>26</v>
      </c>
      <c r="AG137" s="28">
        <v>33.6</v>
      </c>
      <c r="AH137" s="28">
        <v>129.23076923076923</v>
      </c>
      <c r="AI137" s="28" t="s">
        <v>207</v>
      </c>
      <c r="AJ137" s="88">
        <v>33666</v>
      </c>
      <c r="AK137" s="28">
        <v>1</v>
      </c>
      <c r="AL137" s="28"/>
    </row>
    <row r="138" spans="2:38" x14ac:dyDescent="0.25">
      <c r="B138" s="59" t="str">
        <f t="shared" si="23"/>
        <v>P.L. 102-271</v>
      </c>
      <c r="C138" s="92">
        <f t="shared" si="24"/>
        <v>33714</v>
      </c>
      <c r="D138" s="31" t="str">
        <f t="shared" si="25"/>
        <v>Clarion</v>
      </c>
      <c r="E138" s="31" t="str">
        <f t="shared" si="26"/>
        <v>PA</v>
      </c>
      <c r="F138" s="31" t="str">
        <f t="shared" si="27"/>
        <v>USFS</v>
      </c>
      <c r="G138" s="92">
        <f t="shared" si="28"/>
        <v>34972</v>
      </c>
      <c r="H138" s="31" t="str">
        <f t="shared" si="29"/>
        <v/>
      </c>
      <c r="I138" s="32" t="str">
        <f t="shared" si="30"/>
        <v/>
      </c>
      <c r="J138" s="31" t="str">
        <f t="shared" si="31"/>
        <v/>
      </c>
      <c r="K138" s="33">
        <f t="shared" si="32"/>
        <v>104</v>
      </c>
      <c r="L138" s="33">
        <f t="shared" si="33"/>
        <v>51.7</v>
      </c>
      <c r="M138" s="33">
        <f t="shared" si="34"/>
        <v>57.444444444444443</v>
      </c>
      <c r="N138" s="31" t="str">
        <f t="shared" si="35"/>
        <v>P.L. 104-314</v>
      </c>
      <c r="O138" s="92">
        <f t="shared" si="36"/>
        <v>35357</v>
      </c>
      <c r="P138" s="31">
        <f t="shared" si="37"/>
        <v>1</v>
      </c>
      <c r="Q138" s="86" t="str">
        <f t="shared" si="38"/>
        <v/>
      </c>
      <c r="V138" s="5">
        <v>443</v>
      </c>
      <c r="W138" s="28" t="s">
        <v>225</v>
      </c>
      <c r="X138" s="88">
        <v>33714</v>
      </c>
      <c r="Y138" s="28" t="s">
        <v>175</v>
      </c>
      <c r="Z138" s="28" t="s">
        <v>67</v>
      </c>
      <c r="AA138" s="28" t="s">
        <v>3</v>
      </c>
      <c r="AB138" s="28">
        <v>34972</v>
      </c>
      <c r="AC138" s="28"/>
      <c r="AD138" s="28"/>
      <c r="AE138" s="28"/>
      <c r="AF138" s="28">
        <v>104</v>
      </c>
      <c r="AG138" s="28">
        <v>51.7</v>
      </c>
      <c r="AH138" s="28">
        <v>57.444444444444443</v>
      </c>
      <c r="AI138" s="28" t="s">
        <v>436</v>
      </c>
      <c r="AJ138" s="88">
        <v>35357</v>
      </c>
      <c r="AK138" s="28">
        <v>1</v>
      </c>
      <c r="AL138" s="28"/>
    </row>
    <row r="139" spans="2:38" x14ac:dyDescent="0.25">
      <c r="B139" s="59" t="str">
        <f t="shared" si="23"/>
        <v>P.L. 102-271</v>
      </c>
      <c r="C139" s="92">
        <f t="shared" si="24"/>
        <v>33714</v>
      </c>
      <c r="D139" s="31" t="str">
        <f t="shared" si="25"/>
        <v>Mill Creek</v>
      </c>
      <c r="E139" s="31" t="str">
        <f t="shared" si="26"/>
        <v>PA</v>
      </c>
      <c r="F139" s="31" t="str">
        <f t="shared" si="27"/>
        <v>USFS</v>
      </c>
      <c r="G139" s="92">
        <f t="shared" si="28"/>
        <v>34972</v>
      </c>
      <c r="H139" s="31" t="str">
        <f t="shared" si="29"/>
        <v/>
      </c>
      <c r="I139" s="32" t="str">
        <f t="shared" si="30"/>
        <v/>
      </c>
      <c r="J139" s="31" t="str">
        <f t="shared" si="31"/>
        <v>Determined eligible; suitability study not completed</v>
      </c>
      <c r="K139" s="33">
        <f t="shared" si="32"/>
        <v>18</v>
      </c>
      <c r="L139" s="33" t="str">
        <f t="shared" si="33"/>
        <v/>
      </c>
      <c r="M139" s="33" t="str">
        <f t="shared" si="34"/>
        <v/>
      </c>
      <c r="N139" s="31" t="str">
        <f t="shared" si="35"/>
        <v/>
      </c>
      <c r="O139" s="92" t="str">
        <f t="shared" si="36"/>
        <v/>
      </c>
      <c r="P139" s="31">
        <f t="shared" si="37"/>
        <v>2</v>
      </c>
      <c r="Q139" s="86" t="str">
        <f t="shared" si="38"/>
        <v/>
      </c>
      <c r="V139" s="5">
        <v>445</v>
      </c>
      <c r="W139" s="28" t="s">
        <v>225</v>
      </c>
      <c r="X139" s="88">
        <v>33714</v>
      </c>
      <c r="Y139" s="28" t="s">
        <v>296</v>
      </c>
      <c r="Z139" s="28" t="s">
        <v>67</v>
      </c>
      <c r="AA139" s="28" t="s">
        <v>3</v>
      </c>
      <c r="AB139" s="28">
        <v>34972</v>
      </c>
      <c r="AC139" s="28"/>
      <c r="AD139" s="28"/>
      <c r="AE139" s="28" t="s">
        <v>288</v>
      </c>
      <c r="AF139" s="28">
        <v>18</v>
      </c>
      <c r="AG139" s="28"/>
      <c r="AH139" s="28"/>
      <c r="AI139" s="28"/>
      <c r="AJ139" s="88"/>
      <c r="AK139" s="28">
        <v>2</v>
      </c>
      <c r="AL139" s="28"/>
    </row>
    <row r="140" spans="2:38" x14ac:dyDescent="0.25">
      <c r="B140" s="59" t="str">
        <f t="shared" si="23"/>
        <v>P.L. 102-301</v>
      </c>
      <c r="C140" s="92">
        <f t="shared" si="24"/>
        <v>33774</v>
      </c>
      <c r="D140" s="31" t="str">
        <f t="shared" si="25"/>
        <v xml:space="preserve">Little Sur </v>
      </c>
      <c r="E140" s="31" t="str">
        <f t="shared" si="26"/>
        <v>CA</v>
      </c>
      <c r="F140" s="31" t="str">
        <f t="shared" si="27"/>
        <v>USFS</v>
      </c>
      <c r="G140" s="92">
        <f t="shared" si="28"/>
        <v>34972</v>
      </c>
      <c r="H140" s="31" t="str">
        <f t="shared" si="29"/>
        <v>Study completed in revision of Los Padres N.F. Land &amp; Resource Mgmt. Plan</v>
      </c>
      <c r="I140" s="32" t="str">
        <f t="shared" si="30"/>
        <v/>
      </c>
      <c r="J140" s="31" t="str">
        <f t="shared" si="31"/>
        <v>Determined eligible; report not transmitted to Congress</v>
      </c>
      <c r="K140" s="33">
        <f t="shared" si="32"/>
        <v>23</v>
      </c>
      <c r="L140" s="33" t="str">
        <f t="shared" si="33"/>
        <v/>
      </c>
      <c r="M140" s="33" t="str">
        <f t="shared" si="34"/>
        <v/>
      </c>
      <c r="N140" s="31" t="str">
        <f t="shared" si="35"/>
        <v/>
      </c>
      <c r="O140" s="92" t="str">
        <f t="shared" si="36"/>
        <v/>
      </c>
      <c r="P140" s="31">
        <f t="shared" si="37"/>
        <v>2</v>
      </c>
      <c r="Q140" s="86" t="str">
        <f t="shared" si="38"/>
        <v/>
      </c>
      <c r="V140" s="5">
        <v>92</v>
      </c>
      <c r="W140" s="28" t="s">
        <v>297</v>
      </c>
      <c r="X140" s="88">
        <v>33774</v>
      </c>
      <c r="Y140" s="28" t="s">
        <v>611</v>
      </c>
      <c r="Z140" s="28" t="s">
        <v>35</v>
      </c>
      <c r="AA140" s="28" t="s">
        <v>3</v>
      </c>
      <c r="AB140" s="28">
        <v>34972</v>
      </c>
      <c r="AC140" s="28" t="s">
        <v>300</v>
      </c>
      <c r="AD140" s="28"/>
      <c r="AE140" s="28" t="s">
        <v>270</v>
      </c>
      <c r="AF140" s="28">
        <v>23</v>
      </c>
      <c r="AG140" s="28"/>
      <c r="AH140" s="28"/>
      <c r="AI140" s="28"/>
      <c r="AJ140" s="88"/>
      <c r="AK140" s="28">
        <v>2</v>
      </c>
      <c r="AL140" s="28"/>
    </row>
    <row r="141" spans="2:38" x14ac:dyDescent="0.25">
      <c r="B141" s="59" t="str">
        <f t="shared" si="23"/>
        <v>P.L. 102-301</v>
      </c>
      <c r="C141" s="92">
        <f t="shared" si="24"/>
        <v>33774</v>
      </c>
      <c r="D141" s="31" t="str">
        <f t="shared" si="25"/>
        <v>Lopez Creek</v>
      </c>
      <c r="E141" s="31" t="str">
        <f t="shared" si="26"/>
        <v>CA</v>
      </c>
      <c r="F141" s="31" t="str">
        <f t="shared" si="27"/>
        <v>USFS</v>
      </c>
      <c r="G141" s="92">
        <f t="shared" si="28"/>
        <v>34972</v>
      </c>
      <c r="H141" s="31" t="str">
        <f t="shared" si="29"/>
        <v>Study completed in revision of Los Padres N.F. Land &amp; Resource Mgmt. Plan</v>
      </c>
      <c r="I141" s="32" t="str">
        <f t="shared" si="30"/>
        <v/>
      </c>
      <c r="J141" s="31" t="str">
        <f t="shared" si="31"/>
        <v>Determined ineligible; report not transmitted to Congress</v>
      </c>
      <c r="K141" s="33">
        <f t="shared" si="32"/>
        <v>11</v>
      </c>
      <c r="L141" s="33" t="str">
        <f t="shared" si="33"/>
        <v/>
      </c>
      <c r="M141" s="33" t="str">
        <f t="shared" si="34"/>
        <v/>
      </c>
      <c r="N141" s="31" t="str">
        <f t="shared" si="35"/>
        <v/>
      </c>
      <c r="O141" s="92" t="str">
        <f t="shared" si="36"/>
        <v/>
      </c>
      <c r="P141" s="31">
        <f t="shared" si="37"/>
        <v>2</v>
      </c>
      <c r="Q141" s="86" t="str">
        <f t="shared" si="38"/>
        <v/>
      </c>
      <c r="V141" s="5">
        <v>93</v>
      </c>
      <c r="W141" s="28" t="s">
        <v>297</v>
      </c>
      <c r="X141" s="88">
        <v>33774</v>
      </c>
      <c r="Y141" s="28" t="s">
        <v>302</v>
      </c>
      <c r="Z141" s="28" t="s">
        <v>35</v>
      </c>
      <c r="AA141" s="28" t="s">
        <v>3</v>
      </c>
      <c r="AB141" s="28">
        <v>34972</v>
      </c>
      <c r="AC141" s="28" t="s">
        <v>300</v>
      </c>
      <c r="AD141" s="28"/>
      <c r="AE141" s="28" t="s">
        <v>263</v>
      </c>
      <c r="AF141" s="28">
        <v>11</v>
      </c>
      <c r="AG141" s="28"/>
      <c r="AH141" s="28"/>
      <c r="AI141" s="28"/>
      <c r="AJ141" s="88"/>
      <c r="AK141" s="28">
        <v>2</v>
      </c>
      <c r="AL141" s="28"/>
    </row>
    <row r="142" spans="2:38" x14ac:dyDescent="0.25">
      <c r="B142" s="59" t="str">
        <f t="shared" si="23"/>
        <v>P.L. 102-301</v>
      </c>
      <c r="C142" s="92">
        <f t="shared" si="24"/>
        <v>33774</v>
      </c>
      <c r="D142" s="31" t="str">
        <f t="shared" si="25"/>
        <v>Matilija Creek</v>
      </c>
      <c r="E142" s="31" t="str">
        <f t="shared" si="26"/>
        <v>CA</v>
      </c>
      <c r="F142" s="31" t="str">
        <f t="shared" si="27"/>
        <v>USFS</v>
      </c>
      <c r="G142" s="92">
        <f t="shared" si="28"/>
        <v>34972</v>
      </c>
      <c r="H142" s="31" t="str">
        <f t="shared" si="29"/>
        <v>Study completed in revision of Los Padres N.F. Land &amp; Resource Mgmt. Plan</v>
      </c>
      <c r="I142" s="32" t="str">
        <f t="shared" si="30"/>
        <v/>
      </c>
      <c r="J142" s="31" t="str">
        <f t="shared" si="31"/>
        <v>Determined ineligible; report not transmitted to Congress</v>
      </c>
      <c r="K142" s="33">
        <f t="shared" si="32"/>
        <v>16</v>
      </c>
      <c r="L142" s="33" t="str">
        <f t="shared" si="33"/>
        <v/>
      </c>
      <c r="M142" s="33" t="str">
        <f t="shared" si="34"/>
        <v/>
      </c>
      <c r="N142" s="31" t="str">
        <f t="shared" si="35"/>
        <v/>
      </c>
      <c r="O142" s="92" t="str">
        <f t="shared" si="36"/>
        <v/>
      </c>
      <c r="P142" s="31">
        <f t="shared" si="37"/>
        <v>2</v>
      </c>
      <c r="Q142" s="86" t="str">
        <f t="shared" si="38"/>
        <v/>
      </c>
      <c r="V142" s="5">
        <v>94</v>
      </c>
      <c r="W142" s="28" t="s">
        <v>297</v>
      </c>
      <c r="X142" s="88">
        <v>33774</v>
      </c>
      <c r="Y142" s="28" t="s">
        <v>301</v>
      </c>
      <c r="Z142" s="28" t="s">
        <v>35</v>
      </c>
      <c r="AA142" s="28" t="s">
        <v>3</v>
      </c>
      <c r="AB142" s="28">
        <v>34972</v>
      </c>
      <c r="AC142" s="28" t="s">
        <v>300</v>
      </c>
      <c r="AD142" s="28"/>
      <c r="AE142" s="28" t="s">
        <v>263</v>
      </c>
      <c r="AF142" s="28">
        <v>16</v>
      </c>
      <c r="AG142" s="28"/>
      <c r="AH142" s="28"/>
      <c r="AI142" s="28"/>
      <c r="AJ142" s="88"/>
      <c r="AK142" s="28">
        <v>2</v>
      </c>
      <c r="AL142" s="28"/>
    </row>
    <row r="143" spans="2:38" ht="45" x14ac:dyDescent="0.25">
      <c r="B143" s="59" t="str">
        <f t="shared" ref="B143:B157" si="39">IF(ISBLANK(W143),"",(W143))</f>
        <v>P.L. 102-301</v>
      </c>
      <c r="C143" s="92">
        <f t="shared" ref="C143:C157" si="40">IF(ISBLANK(X143),"",(X143))</f>
        <v>33774</v>
      </c>
      <c r="D143" s="31" t="str">
        <f t="shared" ref="D143:D157" si="41">IF(ISBLANK(Y143),"",(Y143))</f>
        <v>Piru Creek</v>
      </c>
      <c r="E143" s="31" t="str">
        <f t="shared" ref="E143:E157" si="42">IF(ISBLANK(Z143),"",(Z143))</f>
        <v>CA</v>
      </c>
      <c r="F143" s="31" t="str">
        <f t="shared" ref="F143:F157" si="43">IF(ISBLANK(AA143),"",(AA143))</f>
        <v>USFS</v>
      </c>
      <c r="G143" s="92">
        <f t="shared" ref="G143:G157" si="44">IF(ISBLANK(AB143),"",(AB143))</f>
        <v>34972</v>
      </c>
      <c r="H143" s="31" t="str">
        <f t="shared" ref="H143:I157" si="45">IF(ISBLANK(AC143),"",(AC143))</f>
        <v>Study of area above Pyramid Lake completed in revision of Los Padres N.F. Land and Resource Management Plan</v>
      </c>
      <c r="I143" s="32" t="str">
        <f t="shared" ref="I143:I157" si="46">IF(ISBLANK(AD143),"",(AD143))</f>
        <v/>
      </c>
      <c r="J143" s="31" t="str">
        <f t="shared" ref="J143:J157" si="47">IF(ISBLANK(AE143),"",(AE143))</f>
        <v/>
      </c>
      <c r="K143" s="33">
        <f t="shared" ref="K143:K157" si="48">IF(ISBLANK(AF143),"",(AF143))</f>
        <v>49</v>
      </c>
      <c r="L143" s="33">
        <f t="shared" ref="L143:L157" si="49">IF(ISBLANK(AG143),"",(AG143))</f>
        <v>7.3</v>
      </c>
      <c r="M143" s="33">
        <f t="shared" ref="M143:M157" si="50">IF(ISBLANK(AH143),"",(AH143))</f>
        <v>14.897959183673471</v>
      </c>
      <c r="N143" s="31" t="str">
        <f t="shared" ref="N143:N157" si="51">IF(ISBLANK(AI143),"",(AI143))</f>
        <v>P.L. 111-11</v>
      </c>
      <c r="O143" s="92">
        <f t="shared" ref="O143:O157" si="52">IF(ISBLANK(AJ143),"",(AJ143))</f>
        <v>39902</v>
      </c>
      <c r="P143" s="31">
        <f t="shared" ref="P143:P157" si="53">IF(ISBLANK(AK143),"",(AK143))</f>
        <v>1</v>
      </c>
      <c r="Q143" s="86" t="str">
        <f t="shared" ref="Q143:Q157" si="54">IF(ISBLANK(AL143),"",(AL143))</f>
        <v>Two areas authorized for study—source to Pyramid Lake and 300 feet below Pyramid Lake to Lake Piru; 7.3 miles below Pyramid Lake added</v>
      </c>
      <c r="V143" s="5">
        <v>103</v>
      </c>
      <c r="W143" s="28" t="s">
        <v>297</v>
      </c>
      <c r="X143" s="88">
        <v>33774</v>
      </c>
      <c r="Y143" s="28" t="s">
        <v>85</v>
      </c>
      <c r="Z143" s="28" t="s">
        <v>35</v>
      </c>
      <c r="AA143" s="28" t="s">
        <v>3</v>
      </c>
      <c r="AB143" s="28">
        <v>34972</v>
      </c>
      <c r="AC143" s="28" t="s">
        <v>298</v>
      </c>
      <c r="AD143" s="28"/>
      <c r="AE143" s="28"/>
      <c r="AF143" s="28">
        <v>49</v>
      </c>
      <c r="AG143" s="28">
        <v>7.3</v>
      </c>
      <c r="AH143" s="28">
        <v>14.897959183673471</v>
      </c>
      <c r="AI143" s="28" t="s">
        <v>299</v>
      </c>
      <c r="AJ143" s="88">
        <v>39902</v>
      </c>
      <c r="AK143" s="28">
        <v>1</v>
      </c>
      <c r="AL143" s="28" t="s">
        <v>503</v>
      </c>
    </row>
    <row r="144" spans="2:38" x14ac:dyDescent="0.25">
      <c r="B144" s="59" t="str">
        <f t="shared" si="39"/>
        <v>P.L. 102-301</v>
      </c>
      <c r="C144" s="92">
        <f t="shared" si="40"/>
        <v>33774</v>
      </c>
      <c r="D144" s="31" t="str">
        <f t="shared" si="41"/>
        <v>Sespe Creek</v>
      </c>
      <c r="E144" s="31" t="str">
        <f t="shared" si="42"/>
        <v>CA</v>
      </c>
      <c r="F144" s="31" t="str">
        <f t="shared" si="43"/>
        <v>USFS</v>
      </c>
      <c r="G144" s="92">
        <f t="shared" si="44"/>
        <v>34972</v>
      </c>
      <c r="H144" s="31" t="str">
        <f t="shared" si="45"/>
        <v>Study completed in revision of Los Padres N.F. Land &amp; Resource Mgmt. Plan</v>
      </c>
      <c r="I144" s="32" t="str">
        <f t="shared" si="46"/>
        <v/>
      </c>
      <c r="J144" s="31" t="str">
        <f t="shared" si="47"/>
        <v>Determined eligible; report not transmitted to Congress</v>
      </c>
      <c r="K144" s="33">
        <f t="shared" si="48"/>
        <v>10.5</v>
      </c>
      <c r="L144" s="33" t="str">
        <f t="shared" si="49"/>
        <v/>
      </c>
      <c r="M144" s="33" t="str">
        <f t="shared" si="50"/>
        <v/>
      </c>
      <c r="N144" s="31" t="str">
        <f t="shared" si="51"/>
        <v/>
      </c>
      <c r="O144" s="92" t="str">
        <f t="shared" si="52"/>
        <v/>
      </c>
      <c r="P144" s="31">
        <f t="shared" si="53"/>
        <v>2</v>
      </c>
      <c r="Q144" s="86" t="str">
        <f t="shared" si="54"/>
        <v/>
      </c>
      <c r="V144" s="5">
        <v>106</v>
      </c>
      <c r="W144" s="28" t="s">
        <v>297</v>
      </c>
      <c r="X144" s="88">
        <v>33774</v>
      </c>
      <c r="Y144" s="28" t="s">
        <v>86</v>
      </c>
      <c r="Z144" s="28" t="s">
        <v>35</v>
      </c>
      <c r="AA144" s="28" t="s">
        <v>3</v>
      </c>
      <c r="AB144" s="28">
        <v>34972</v>
      </c>
      <c r="AC144" s="28" t="s">
        <v>300</v>
      </c>
      <c r="AD144" s="28"/>
      <c r="AE144" s="28" t="s">
        <v>270</v>
      </c>
      <c r="AF144" s="28">
        <v>10.5</v>
      </c>
      <c r="AG144" s="28"/>
      <c r="AH144" s="28"/>
      <c r="AI144" s="28"/>
      <c r="AJ144" s="88"/>
      <c r="AK144" s="28">
        <v>2</v>
      </c>
      <c r="AL144" s="28"/>
    </row>
    <row r="145" spans="2:38" x14ac:dyDescent="0.25">
      <c r="B145" s="59" t="str">
        <f t="shared" si="39"/>
        <v>P.L. 102-460</v>
      </c>
      <c r="C145" s="92">
        <f t="shared" si="40"/>
        <v>33900</v>
      </c>
      <c r="D145" s="31" t="str">
        <f t="shared" si="41"/>
        <v>Delaware (Lower)</v>
      </c>
      <c r="E145" s="31" t="str">
        <f t="shared" si="42"/>
        <v>NJ/PA</v>
      </c>
      <c r="F145" s="31" t="str">
        <f t="shared" si="43"/>
        <v>NPS</v>
      </c>
      <c r="G145" s="92">
        <f t="shared" si="44"/>
        <v>34265</v>
      </c>
      <c r="H145" s="31" t="str">
        <f t="shared" si="45"/>
        <v/>
      </c>
      <c r="I145" s="32" t="str">
        <f t="shared" si="46"/>
        <v/>
      </c>
      <c r="J145" s="31" t="str">
        <f t="shared" si="47"/>
        <v/>
      </c>
      <c r="K145" s="33">
        <f t="shared" si="48"/>
        <v>70</v>
      </c>
      <c r="L145" s="33">
        <f t="shared" si="49"/>
        <v>67.3</v>
      </c>
      <c r="M145" s="33">
        <f t="shared" si="50"/>
        <v>96.142857142857139</v>
      </c>
      <c r="N145" s="31" t="str">
        <f t="shared" si="51"/>
        <v>P.L. 106-418</v>
      </c>
      <c r="O145" s="92">
        <f t="shared" si="52"/>
        <v>36831</v>
      </c>
      <c r="P145" s="31">
        <f t="shared" si="53"/>
        <v>1</v>
      </c>
      <c r="Q145" s="86" t="str">
        <f t="shared" si="54"/>
        <v/>
      </c>
      <c r="V145" s="5">
        <v>313</v>
      </c>
      <c r="W145" s="28" t="s">
        <v>304</v>
      </c>
      <c r="X145" s="88">
        <v>33900</v>
      </c>
      <c r="Y145" s="28" t="s">
        <v>340</v>
      </c>
      <c r="Z145" s="28" t="s">
        <v>486</v>
      </c>
      <c r="AA145" s="28" t="s">
        <v>2</v>
      </c>
      <c r="AB145" s="28">
        <v>34265</v>
      </c>
      <c r="AC145" s="28"/>
      <c r="AD145" s="28"/>
      <c r="AE145" s="28"/>
      <c r="AF145" s="28">
        <v>70</v>
      </c>
      <c r="AG145" s="28">
        <v>67.3</v>
      </c>
      <c r="AH145" s="28">
        <v>96.142857142857139</v>
      </c>
      <c r="AI145" s="28" t="s">
        <v>305</v>
      </c>
      <c r="AJ145" s="88">
        <v>36831</v>
      </c>
      <c r="AK145" s="28">
        <v>1</v>
      </c>
      <c r="AL145" s="28"/>
    </row>
    <row r="146" spans="2:38" x14ac:dyDescent="0.25">
      <c r="B146" s="59" t="str">
        <f t="shared" si="39"/>
        <v>P.L. 102-432</v>
      </c>
      <c r="C146" s="92">
        <f t="shared" si="40"/>
        <v>33900</v>
      </c>
      <c r="D146" s="31" t="str">
        <f t="shared" si="41"/>
        <v>Merced (North Fork)</v>
      </c>
      <c r="E146" s="31" t="str">
        <f t="shared" si="42"/>
        <v>CA</v>
      </c>
      <c r="F146" s="31" t="str">
        <f t="shared" si="43"/>
        <v>BLM</v>
      </c>
      <c r="G146" s="92">
        <f t="shared" si="44"/>
        <v>34972</v>
      </c>
      <c r="H146" s="31" t="str">
        <f t="shared" si="45"/>
        <v>Study completed through the Folsom Resource Management Plan</v>
      </c>
      <c r="I146" s="32" t="str">
        <f t="shared" si="46"/>
        <v/>
      </c>
      <c r="J146" s="31" t="str">
        <f t="shared" si="47"/>
        <v>Determined ineligible; report not transmitted to Congress</v>
      </c>
      <c r="K146" s="33">
        <f t="shared" si="48"/>
        <v>15</v>
      </c>
      <c r="L146" s="33" t="str">
        <f t="shared" si="49"/>
        <v/>
      </c>
      <c r="M146" s="33" t="str">
        <f t="shared" si="50"/>
        <v/>
      </c>
      <c r="N146" s="31" t="str">
        <f t="shared" si="51"/>
        <v/>
      </c>
      <c r="O146" s="92" t="str">
        <f t="shared" si="52"/>
        <v/>
      </c>
      <c r="P146" s="31">
        <f t="shared" si="53"/>
        <v>2</v>
      </c>
      <c r="Q146" s="86" t="str">
        <f t="shared" si="54"/>
        <v/>
      </c>
      <c r="V146" s="5">
        <v>100</v>
      </c>
      <c r="W146" s="28" t="s">
        <v>261</v>
      </c>
      <c r="X146" s="88">
        <v>33900</v>
      </c>
      <c r="Y146" s="28" t="s">
        <v>521</v>
      </c>
      <c r="Z146" s="28" t="s">
        <v>35</v>
      </c>
      <c r="AA146" s="28" t="s">
        <v>1</v>
      </c>
      <c r="AB146" s="28">
        <v>34972</v>
      </c>
      <c r="AC146" s="28" t="s">
        <v>303</v>
      </c>
      <c r="AD146" s="28"/>
      <c r="AE146" s="28" t="s">
        <v>263</v>
      </c>
      <c r="AF146" s="28">
        <v>15</v>
      </c>
      <c r="AG146" s="28"/>
      <c r="AH146" s="28"/>
      <c r="AI146" s="28"/>
      <c r="AJ146" s="88"/>
      <c r="AK146" s="28">
        <v>2</v>
      </c>
      <c r="AL146" s="28"/>
    </row>
    <row r="147" spans="2:38" x14ac:dyDescent="0.25">
      <c r="B147" s="59" t="str">
        <f t="shared" si="39"/>
        <v>P.L. 102-460³</v>
      </c>
      <c r="C147" s="92">
        <f t="shared" si="40"/>
        <v>33900</v>
      </c>
      <c r="D147" s="31" t="str">
        <f t="shared" si="41"/>
        <v>Musconetcong</v>
      </c>
      <c r="E147" s="31" t="str">
        <f t="shared" si="42"/>
        <v>NJ</v>
      </c>
      <c r="F147" s="31" t="str">
        <f t="shared" si="43"/>
        <v>NPS</v>
      </c>
      <c r="G147" s="92">
        <f t="shared" si="44"/>
        <v>1997</v>
      </c>
      <c r="H147" s="31" t="str">
        <f t="shared" si="45"/>
        <v>Study initiated by municipalities and NPS</v>
      </c>
      <c r="I147" s="32" t="str">
        <f t="shared" si="46"/>
        <v/>
      </c>
      <c r="J147" s="31" t="str">
        <f t="shared" si="47"/>
        <v>Determined eligible and suitable by NPS and Musconetcong Advisory Committee</v>
      </c>
      <c r="K147" s="33" t="str">
        <f t="shared" si="48"/>
        <v/>
      </c>
      <c r="L147" s="33">
        <f t="shared" si="49"/>
        <v>24.2</v>
      </c>
      <c r="M147" s="33" t="str">
        <f t="shared" si="50"/>
        <v/>
      </c>
      <c r="N147" s="31" t="str">
        <f t="shared" si="51"/>
        <v>P.L. 109-452</v>
      </c>
      <c r="O147" s="92">
        <f t="shared" si="52"/>
        <v>39073</v>
      </c>
      <c r="P147" s="31">
        <f t="shared" si="53"/>
        <v>1</v>
      </c>
      <c r="Q147" s="86" t="str">
        <f t="shared" si="54"/>
        <v>See endnote 8</v>
      </c>
      <c r="V147" s="5">
        <v>308</v>
      </c>
      <c r="W147" s="28" t="s">
        <v>494</v>
      </c>
      <c r="X147" s="88">
        <v>33900</v>
      </c>
      <c r="Y147" s="28" t="s">
        <v>448</v>
      </c>
      <c r="Z147" s="28" t="s">
        <v>58</v>
      </c>
      <c r="AA147" s="28" t="s">
        <v>2</v>
      </c>
      <c r="AB147" s="28">
        <v>1997</v>
      </c>
      <c r="AC147" s="28" t="s">
        <v>490</v>
      </c>
      <c r="AD147" s="28"/>
      <c r="AE147" s="28" t="s">
        <v>491</v>
      </c>
      <c r="AF147" s="28"/>
      <c r="AG147" s="28">
        <v>24.2</v>
      </c>
      <c r="AH147" s="28"/>
      <c r="AI147" s="28" t="s">
        <v>449</v>
      </c>
      <c r="AJ147" s="88">
        <v>39073</v>
      </c>
      <c r="AK147" s="28">
        <v>1</v>
      </c>
      <c r="AL147" s="28" t="s">
        <v>784</v>
      </c>
    </row>
    <row r="148" spans="2:38" x14ac:dyDescent="0.25">
      <c r="B148" s="59" t="str">
        <f t="shared" si="39"/>
        <v>P.L. 102-525</v>
      </c>
      <c r="C148" s="92">
        <f t="shared" si="40"/>
        <v>33903</v>
      </c>
      <c r="D148" s="31" t="str">
        <f t="shared" si="41"/>
        <v xml:space="preserve">New </v>
      </c>
      <c r="E148" s="31" t="str">
        <f t="shared" si="42"/>
        <v>VA/WV</v>
      </c>
      <c r="F148" s="31" t="str">
        <f t="shared" si="43"/>
        <v>NPS</v>
      </c>
      <c r="G148" s="92">
        <f t="shared" si="44"/>
        <v>34268</v>
      </c>
      <c r="H148" s="31" t="str">
        <f t="shared" si="45"/>
        <v>Report transmitted to Congress</v>
      </c>
      <c r="I148" s="32">
        <f t="shared" si="46"/>
        <v>40641</v>
      </c>
      <c r="J148" s="31" t="str">
        <f t="shared" si="47"/>
        <v>Designation not recommended</v>
      </c>
      <c r="K148" s="33">
        <f t="shared" si="48"/>
        <v>20</v>
      </c>
      <c r="L148" s="33" t="str">
        <f t="shared" si="49"/>
        <v/>
      </c>
      <c r="M148" s="33" t="str">
        <f t="shared" si="50"/>
        <v/>
      </c>
      <c r="N148" s="31" t="str">
        <f t="shared" si="51"/>
        <v/>
      </c>
      <c r="O148" s="92" t="str">
        <f t="shared" si="52"/>
        <v/>
      </c>
      <c r="P148" s="31">
        <f t="shared" si="53"/>
        <v>2</v>
      </c>
      <c r="Q148" s="86" t="str">
        <f t="shared" si="54"/>
        <v/>
      </c>
      <c r="V148" s="5">
        <v>463</v>
      </c>
      <c r="W148" s="28" t="s">
        <v>306</v>
      </c>
      <c r="X148" s="88">
        <v>33903</v>
      </c>
      <c r="Y148" s="28" t="s">
        <v>610</v>
      </c>
      <c r="Z148" s="28" t="s">
        <v>678</v>
      </c>
      <c r="AA148" s="28" t="s">
        <v>2</v>
      </c>
      <c r="AB148" s="28">
        <v>34268</v>
      </c>
      <c r="AC148" s="28" t="s">
        <v>171</v>
      </c>
      <c r="AD148" s="28">
        <v>40641</v>
      </c>
      <c r="AE148" s="28" t="s">
        <v>181</v>
      </c>
      <c r="AF148" s="28">
        <v>20</v>
      </c>
      <c r="AG148" s="28"/>
      <c r="AH148" s="28"/>
      <c r="AI148" s="28"/>
      <c r="AJ148" s="88"/>
      <c r="AK148" s="28">
        <v>2</v>
      </c>
      <c r="AL148" s="28"/>
    </row>
    <row r="149" spans="2:38" x14ac:dyDescent="0.25">
      <c r="B149" s="59" t="str">
        <f t="shared" si="39"/>
        <v>P.L. 103-242</v>
      </c>
      <c r="C149" s="92">
        <f t="shared" si="40"/>
        <v>34458</v>
      </c>
      <c r="D149" s="31" t="str">
        <f t="shared" si="41"/>
        <v>Rio Grande</v>
      </c>
      <c r="E149" s="31" t="str">
        <f t="shared" si="42"/>
        <v>NM</v>
      </c>
      <c r="F149" s="31" t="str">
        <f t="shared" si="43"/>
        <v>BLM</v>
      </c>
      <c r="G149" s="92">
        <f t="shared" si="44"/>
        <v>35554</v>
      </c>
      <c r="H149" s="31" t="str">
        <f t="shared" si="45"/>
        <v>Final report issued, but not transmitted to Congress</v>
      </c>
      <c r="I149" s="32">
        <f t="shared" si="46"/>
        <v>36529</v>
      </c>
      <c r="J149" s="31" t="str">
        <f t="shared" si="47"/>
        <v>Seven point six miles determined eligible</v>
      </c>
      <c r="K149" s="33">
        <f t="shared" si="48"/>
        <v>8</v>
      </c>
      <c r="L149" s="33">
        <f t="shared" si="49"/>
        <v>12.5</v>
      </c>
      <c r="M149" s="33">
        <f t="shared" si="50"/>
        <v>156.25</v>
      </c>
      <c r="N149" s="31" t="str">
        <f t="shared" si="51"/>
        <v>P.L. 103-242</v>
      </c>
      <c r="O149" s="92">
        <f t="shared" si="52"/>
        <v>34458</v>
      </c>
      <c r="P149" s="31">
        <f t="shared" si="53"/>
        <v>1</v>
      </c>
      <c r="Q149" s="86" t="str">
        <f t="shared" si="54"/>
        <v/>
      </c>
      <c r="V149" s="5">
        <v>327</v>
      </c>
      <c r="W149" s="28" t="s">
        <v>308</v>
      </c>
      <c r="X149" s="88">
        <v>34458</v>
      </c>
      <c r="Y149" s="28" t="s">
        <v>135</v>
      </c>
      <c r="Z149" s="28" t="s">
        <v>60</v>
      </c>
      <c r="AA149" s="28" t="s">
        <v>1</v>
      </c>
      <c r="AB149" s="28">
        <v>35554</v>
      </c>
      <c r="AC149" s="28" t="s">
        <v>310</v>
      </c>
      <c r="AD149" s="28">
        <v>36529</v>
      </c>
      <c r="AE149" s="28" t="s">
        <v>311</v>
      </c>
      <c r="AF149" s="28">
        <v>8</v>
      </c>
      <c r="AG149" s="28">
        <v>12.5</v>
      </c>
      <c r="AH149" s="28">
        <v>156.25</v>
      </c>
      <c r="AI149" s="28" t="s">
        <v>308</v>
      </c>
      <c r="AJ149" s="88">
        <v>34458</v>
      </c>
      <c r="AK149" s="28">
        <v>1</v>
      </c>
      <c r="AL149" s="28"/>
    </row>
    <row r="150" spans="2:38" x14ac:dyDescent="0.25">
      <c r="B150" s="59" t="str">
        <f t="shared" si="39"/>
        <v>P.L. 104-311</v>
      </c>
      <c r="C150" s="92">
        <f t="shared" si="40"/>
        <v>35357</v>
      </c>
      <c r="D150" s="31" t="str">
        <f t="shared" si="41"/>
        <v>Wekiva</v>
      </c>
      <c r="E150" s="31" t="str">
        <f t="shared" si="42"/>
        <v>FL</v>
      </c>
      <c r="F150" s="31" t="str">
        <f t="shared" si="43"/>
        <v>NPS</v>
      </c>
      <c r="G150" s="92">
        <f t="shared" si="44"/>
        <v>36087</v>
      </c>
      <c r="H150" s="31" t="str">
        <f t="shared" si="45"/>
        <v/>
      </c>
      <c r="I150" s="32" t="str">
        <f t="shared" si="46"/>
        <v/>
      </c>
      <c r="J150" s="31" t="str">
        <f t="shared" si="47"/>
        <v/>
      </c>
      <c r="K150" s="33">
        <f t="shared" si="48"/>
        <v>41.6</v>
      </c>
      <c r="L150" s="33">
        <f t="shared" si="49"/>
        <v>41.6</v>
      </c>
      <c r="M150" s="33">
        <f t="shared" si="50"/>
        <v>100</v>
      </c>
      <c r="N150" s="31" t="str">
        <f t="shared" si="51"/>
        <v>P.L. 106-299</v>
      </c>
      <c r="O150" s="92">
        <f t="shared" si="52"/>
        <v>36812</v>
      </c>
      <c r="P150" s="31">
        <f t="shared" si="53"/>
        <v>1</v>
      </c>
      <c r="Q150" s="86" t="str">
        <f t="shared" si="54"/>
        <v/>
      </c>
      <c r="V150" s="5">
        <v>165</v>
      </c>
      <c r="W150" s="28" t="s">
        <v>309</v>
      </c>
      <c r="X150" s="88">
        <v>35357</v>
      </c>
      <c r="Y150" s="28" t="s">
        <v>440</v>
      </c>
      <c r="Z150" s="28" t="s">
        <v>41</v>
      </c>
      <c r="AA150" s="28" t="s">
        <v>2</v>
      </c>
      <c r="AB150" s="28">
        <v>36087</v>
      </c>
      <c r="AC150" s="28"/>
      <c r="AD150" s="28"/>
      <c r="AE150" s="28"/>
      <c r="AF150" s="28">
        <v>41.6</v>
      </c>
      <c r="AG150" s="28">
        <v>41.6</v>
      </c>
      <c r="AH150" s="28">
        <v>100</v>
      </c>
      <c r="AI150" s="28" t="s">
        <v>441</v>
      </c>
      <c r="AJ150" s="88">
        <v>36812</v>
      </c>
      <c r="AK150" s="28">
        <v>1</v>
      </c>
      <c r="AL150" s="28"/>
    </row>
    <row r="151" spans="2:38" x14ac:dyDescent="0.25">
      <c r="B151" s="59" t="str">
        <f t="shared" si="39"/>
        <v>P.L. 106-318</v>
      </c>
      <c r="C151" s="92">
        <f t="shared" si="40"/>
        <v>36818</v>
      </c>
      <c r="D151" s="31" t="str">
        <f t="shared" si="41"/>
        <v>Taunton</v>
      </c>
      <c r="E151" s="31" t="str">
        <f t="shared" si="42"/>
        <v>MA</v>
      </c>
      <c r="F151" s="31" t="str">
        <f t="shared" si="43"/>
        <v>NPS</v>
      </c>
      <c r="G151" s="92">
        <f t="shared" si="44"/>
        <v>37913</v>
      </c>
      <c r="H151" s="31" t="str">
        <f t="shared" si="45"/>
        <v/>
      </c>
      <c r="I151" s="32" t="str">
        <f t="shared" si="46"/>
        <v/>
      </c>
      <c r="J151" s="31" t="str">
        <f t="shared" si="47"/>
        <v/>
      </c>
      <c r="K151" s="33">
        <f t="shared" si="48"/>
        <v>22</v>
      </c>
      <c r="L151" s="33">
        <f t="shared" si="49"/>
        <v>40</v>
      </c>
      <c r="M151" s="33">
        <f t="shared" si="50"/>
        <v>181.81818181818181</v>
      </c>
      <c r="N151" s="31" t="str">
        <f t="shared" si="51"/>
        <v>P.L. 111-11</v>
      </c>
      <c r="O151" s="92">
        <f t="shared" si="52"/>
        <v>39902</v>
      </c>
      <c r="P151" s="31">
        <f t="shared" si="53"/>
        <v>1</v>
      </c>
      <c r="Q151" s="86" t="str">
        <f t="shared" si="54"/>
        <v/>
      </c>
      <c r="V151" s="5">
        <v>233</v>
      </c>
      <c r="W151" s="28" t="s">
        <v>312</v>
      </c>
      <c r="X151" s="88">
        <v>36818</v>
      </c>
      <c r="Y151" s="28" t="s">
        <v>313</v>
      </c>
      <c r="Z151" s="28" t="s">
        <v>49</v>
      </c>
      <c r="AA151" s="28" t="s">
        <v>2</v>
      </c>
      <c r="AB151" s="28">
        <v>37913</v>
      </c>
      <c r="AC151" s="28"/>
      <c r="AD151" s="28"/>
      <c r="AE151" s="28"/>
      <c r="AF151" s="28">
        <v>22</v>
      </c>
      <c r="AG151" s="28">
        <v>40</v>
      </c>
      <c r="AH151" s="28">
        <v>181.81818181818181</v>
      </c>
      <c r="AI151" s="28" t="s">
        <v>299</v>
      </c>
      <c r="AJ151" s="88">
        <v>39902</v>
      </c>
      <c r="AK151" s="28">
        <v>1</v>
      </c>
      <c r="AL151" s="28"/>
    </row>
    <row r="152" spans="2:38" x14ac:dyDescent="0.25">
      <c r="B152" s="59" t="str">
        <f t="shared" si="39"/>
        <v>P.L. 107-65</v>
      </c>
      <c r="C152" s="92">
        <f t="shared" si="40"/>
        <v>37201</v>
      </c>
      <c r="D152" s="31" t="str">
        <f t="shared" si="41"/>
        <v>Eightmile</v>
      </c>
      <c r="E152" s="31" t="str">
        <f t="shared" si="42"/>
        <v>CT</v>
      </c>
      <c r="F152" s="31" t="str">
        <f t="shared" si="43"/>
        <v>NPS</v>
      </c>
      <c r="G152" s="92">
        <f t="shared" si="44"/>
        <v>38297</v>
      </c>
      <c r="H152" s="31" t="str">
        <f t="shared" si="45"/>
        <v/>
      </c>
      <c r="I152" s="32" t="str">
        <f t="shared" si="46"/>
        <v/>
      </c>
      <c r="J152" s="31" t="str">
        <f t="shared" si="47"/>
        <v/>
      </c>
      <c r="K152" s="33">
        <f t="shared" si="48"/>
        <v>15</v>
      </c>
      <c r="L152" s="33">
        <f t="shared" si="49"/>
        <v>25.3</v>
      </c>
      <c r="M152" s="33">
        <f t="shared" si="50"/>
        <v>168.66666666666669</v>
      </c>
      <c r="N152" s="31" t="str">
        <f t="shared" si="51"/>
        <v>P.L. 110-229</v>
      </c>
      <c r="O152" s="92">
        <f t="shared" si="52"/>
        <v>39576</v>
      </c>
      <c r="P152" s="31">
        <f t="shared" si="53"/>
        <v>1</v>
      </c>
      <c r="Q152" s="86" t="str">
        <f t="shared" si="54"/>
        <v/>
      </c>
      <c r="V152" s="5">
        <v>147</v>
      </c>
      <c r="W152" s="28" t="s">
        <v>314</v>
      </c>
      <c r="X152" s="88">
        <v>37201</v>
      </c>
      <c r="Y152" s="28" t="s">
        <v>450</v>
      </c>
      <c r="Z152" s="28" t="s">
        <v>38</v>
      </c>
      <c r="AA152" s="28" t="s">
        <v>2</v>
      </c>
      <c r="AB152" s="28">
        <v>38297</v>
      </c>
      <c r="AC152" s="28"/>
      <c r="AD152" s="28"/>
      <c r="AE152" s="28"/>
      <c r="AF152" s="28">
        <v>15</v>
      </c>
      <c r="AG152" s="28">
        <v>25.3</v>
      </c>
      <c r="AH152" s="28">
        <v>168.66666666666669</v>
      </c>
      <c r="AI152" s="28" t="s">
        <v>315</v>
      </c>
      <c r="AJ152" s="88">
        <v>39576</v>
      </c>
      <c r="AK152" s="28">
        <v>1</v>
      </c>
      <c r="AL152" s="28"/>
    </row>
    <row r="153" spans="2:38" x14ac:dyDescent="0.25">
      <c r="B153" s="59" t="str">
        <f t="shared" si="39"/>
        <v>P.L. 109-370</v>
      </c>
      <c r="C153" s="92">
        <f t="shared" si="40"/>
        <v>39048</v>
      </c>
      <c r="D153" s="31" t="str">
        <f t="shared" si="41"/>
        <v>Farmington (Lower) &amp; Salmon Brook</v>
      </c>
      <c r="E153" s="31" t="str">
        <f t="shared" si="42"/>
        <v>CT</v>
      </c>
      <c r="F153" s="31" t="str">
        <f t="shared" si="43"/>
        <v>NPS</v>
      </c>
      <c r="G153" s="92">
        <f t="shared" si="44"/>
        <v>40144</v>
      </c>
      <c r="H153" s="31" t="str">
        <f t="shared" si="45"/>
        <v>Report transmitted to Congress</v>
      </c>
      <c r="I153" s="32">
        <f t="shared" si="45"/>
        <v>41564</v>
      </c>
      <c r="J153" s="31" t="str">
        <f t="shared" si="47"/>
        <v>Congressional designation recommended</v>
      </c>
      <c r="K153" s="33">
        <f t="shared" si="48"/>
        <v>70</v>
      </c>
      <c r="L153" s="33" t="str">
        <f t="shared" si="49"/>
        <v/>
      </c>
      <c r="M153" s="33" t="str">
        <f t="shared" si="50"/>
        <v/>
      </c>
      <c r="N153" s="31" t="str">
        <f t="shared" si="51"/>
        <v/>
      </c>
      <c r="O153" s="92" t="str">
        <f t="shared" si="52"/>
        <v/>
      </c>
      <c r="P153" s="31">
        <f t="shared" si="53"/>
        <v>3</v>
      </c>
      <c r="Q153" s="86" t="str">
        <f t="shared" si="54"/>
        <v>This is a current 5(a) study river.</v>
      </c>
      <c r="V153" s="5">
        <v>148</v>
      </c>
      <c r="W153" s="28" t="s">
        <v>316</v>
      </c>
      <c r="X153" s="88">
        <v>39048</v>
      </c>
      <c r="Y153" s="28" t="s">
        <v>609</v>
      </c>
      <c r="Z153" s="28" t="s">
        <v>38</v>
      </c>
      <c r="AA153" s="28" t="s">
        <v>2</v>
      </c>
      <c r="AB153" s="28">
        <v>40144</v>
      </c>
      <c r="AC153" s="28" t="s">
        <v>171</v>
      </c>
      <c r="AD153" s="28">
        <v>41564</v>
      </c>
      <c r="AE153" s="28" t="s">
        <v>187</v>
      </c>
      <c r="AF153" s="28">
        <v>70</v>
      </c>
      <c r="AG153" s="28"/>
      <c r="AH153" s="28"/>
      <c r="AI153" s="28"/>
      <c r="AJ153" s="88"/>
      <c r="AK153" s="28">
        <v>3</v>
      </c>
      <c r="AL153" s="28" t="s">
        <v>680</v>
      </c>
    </row>
    <row r="154" spans="2:38" x14ac:dyDescent="0.25">
      <c r="B154" s="59" t="str">
        <f t="shared" si="39"/>
        <v>P.L. 111-11</v>
      </c>
      <c r="C154" s="92">
        <f t="shared" si="40"/>
        <v>39875</v>
      </c>
      <c r="D154" s="31" t="str">
        <f t="shared" si="41"/>
        <v>Missisquoi and Trout</v>
      </c>
      <c r="E154" s="31" t="str">
        <f t="shared" si="42"/>
        <v>VT</v>
      </c>
      <c r="F154" s="31" t="str">
        <f t="shared" si="43"/>
        <v>NPS</v>
      </c>
      <c r="G154" s="92">
        <f t="shared" si="44"/>
        <v>40998</v>
      </c>
      <c r="H154" s="31" t="str">
        <f t="shared" si="45"/>
        <v>Report transmitted to Congress</v>
      </c>
      <c r="I154" s="32">
        <f t="shared" si="45"/>
        <v>42978</v>
      </c>
      <c r="J154" s="31" t="str">
        <f t="shared" si="47"/>
        <v/>
      </c>
      <c r="K154" s="33">
        <f t="shared" si="48"/>
        <v>70</v>
      </c>
      <c r="L154" s="33">
        <f t="shared" si="49"/>
        <v>46.1</v>
      </c>
      <c r="M154" s="33">
        <f t="shared" si="50"/>
        <v>65.857142857142861</v>
      </c>
      <c r="N154" s="31" t="str">
        <f t="shared" si="51"/>
        <v>P.L. 113-291</v>
      </c>
      <c r="O154" s="92">
        <f t="shared" si="52"/>
        <v>41992</v>
      </c>
      <c r="P154" s="31">
        <f t="shared" si="53"/>
        <v>1</v>
      </c>
      <c r="Q154" s="86" t="str">
        <f t="shared" si="54"/>
        <v/>
      </c>
      <c r="V154" s="5">
        <v>466</v>
      </c>
      <c r="W154" s="28" t="s">
        <v>299</v>
      </c>
      <c r="X154" s="88">
        <v>39875</v>
      </c>
      <c r="Y154" s="28" t="s">
        <v>317</v>
      </c>
      <c r="Z154" s="28" t="s">
        <v>71</v>
      </c>
      <c r="AA154" s="28" t="s">
        <v>2</v>
      </c>
      <c r="AB154" s="28">
        <v>40998</v>
      </c>
      <c r="AC154" s="28" t="s">
        <v>171</v>
      </c>
      <c r="AD154" s="28">
        <v>42978</v>
      </c>
      <c r="AE154" s="28"/>
      <c r="AF154" s="28">
        <v>70</v>
      </c>
      <c r="AG154" s="28">
        <v>46.1</v>
      </c>
      <c r="AH154" s="28">
        <v>65.857142857142861</v>
      </c>
      <c r="AI154" s="28" t="s">
        <v>318</v>
      </c>
      <c r="AJ154" s="88">
        <v>41992</v>
      </c>
      <c r="AK154" s="28">
        <v>1</v>
      </c>
      <c r="AL154" s="28"/>
    </row>
    <row r="155" spans="2:38" x14ac:dyDescent="0.25">
      <c r="B155" s="59" t="str">
        <f t="shared" si="39"/>
        <v>P.L. 113-291</v>
      </c>
      <c r="C155" s="92">
        <f t="shared" si="40"/>
        <v>41992</v>
      </c>
      <c r="D155" s="31" t="str">
        <f t="shared" si="41"/>
        <v>Beaver, Chipuxet, Queen, Wood &amp; Pawcatuck</v>
      </c>
      <c r="E155" s="31" t="str">
        <f t="shared" si="42"/>
        <v>CT/RI</v>
      </c>
      <c r="F155" s="31" t="str">
        <f t="shared" si="43"/>
        <v>NPS</v>
      </c>
      <c r="G155" s="92" t="str">
        <f t="shared" si="44"/>
        <v>3yrs post-fund</v>
      </c>
      <c r="H155" s="31" t="str">
        <f t="shared" si="45"/>
        <v>Study initiated in 2015</v>
      </c>
      <c r="I155" s="32" t="str">
        <f t="shared" si="46"/>
        <v/>
      </c>
      <c r="J155" s="31" t="str">
        <f t="shared" si="47"/>
        <v/>
      </c>
      <c r="K155" s="33">
        <f t="shared" si="48"/>
        <v>86</v>
      </c>
      <c r="L155" s="33" t="str">
        <f t="shared" si="49"/>
        <v/>
      </c>
      <c r="M155" s="33" t="str">
        <f t="shared" si="50"/>
        <v/>
      </c>
      <c r="N155" s="31" t="str">
        <f t="shared" si="51"/>
        <v/>
      </c>
      <c r="O155" s="92" t="str">
        <f t="shared" si="52"/>
        <v/>
      </c>
      <c r="P155" s="31">
        <f t="shared" si="53"/>
        <v>3</v>
      </c>
      <c r="Q155" s="86" t="str">
        <f t="shared" si="54"/>
        <v>This is a current 5(a) study river.</v>
      </c>
      <c r="V155" s="5">
        <v>154</v>
      </c>
      <c r="W155" s="28" t="s">
        <v>318</v>
      </c>
      <c r="X155" s="88">
        <v>41992</v>
      </c>
      <c r="Y155" s="28" t="s">
        <v>523</v>
      </c>
      <c r="Z155" s="28" t="s">
        <v>674</v>
      </c>
      <c r="AA155" s="28" t="s">
        <v>2</v>
      </c>
      <c r="AB155" s="28" t="s">
        <v>570</v>
      </c>
      <c r="AC155" s="28" t="s">
        <v>319</v>
      </c>
      <c r="AD155" s="28"/>
      <c r="AE155" s="28"/>
      <c r="AF155" s="28">
        <v>86</v>
      </c>
      <c r="AG155" s="28"/>
      <c r="AH155" s="28"/>
      <c r="AI155" s="28"/>
      <c r="AJ155" s="88"/>
      <c r="AK155" s="28">
        <v>3</v>
      </c>
      <c r="AL155" s="28" t="s">
        <v>680</v>
      </c>
    </row>
    <row r="156" spans="2:38" x14ac:dyDescent="0.25">
      <c r="B156" s="59" t="str">
        <f t="shared" si="39"/>
        <v>P.L. 113-291</v>
      </c>
      <c r="C156" s="92">
        <f t="shared" si="40"/>
        <v>41992</v>
      </c>
      <c r="D156" s="31" t="str">
        <f t="shared" si="41"/>
        <v>Cave, Lake, No Name, Panther &amp; Upper Cave Creeks</v>
      </c>
      <c r="E156" s="31" t="str">
        <f t="shared" si="42"/>
        <v>OR</v>
      </c>
      <c r="F156" s="31" t="str">
        <f t="shared" si="43"/>
        <v>NPS</v>
      </c>
      <c r="G156" s="92" t="str">
        <f t="shared" si="44"/>
        <v>3yrs post-fund</v>
      </c>
      <c r="H156" s="31" t="str">
        <f t="shared" si="45"/>
        <v/>
      </c>
      <c r="I156" s="32" t="str">
        <f t="shared" si="46"/>
        <v/>
      </c>
      <c r="J156" s="31" t="str">
        <f t="shared" si="47"/>
        <v/>
      </c>
      <c r="K156" s="33">
        <f t="shared" si="48"/>
        <v>8.3000000000000007</v>
      </c>
      <c r="L156" s="33" t="str">
        <f t="shared" si="49"/>
        <v/>
      </c>
      <c r="M156" s="33" t="str">
        <f t="shared" si="50"/>
        <v/>
      </c>
      <c r="N156" s="31" t="str">
        <f t="shared" si="51"/>
        <v/>
      </c>
      <c r="O156" s="92" t="str">
        <f t="shared" si="52"/>
        <v/>
      </c>
      <c r="P156" s="31">
        <f t="shared" si="53"/>
        <v>3</v>
      </c>
      <c r="Q156" s="86" t="str">
        <f t="shared" si="54"/>
        <v>This is a current 5(a) study river.</v>
      </c>
      <c r="V156" s="5">
        <v>357</v>
      </c>
      <c r="W156" s="28" t="s">
        <v>318</v>
      </c>
      <c r="X156" s="88">
        <v>41992</v>
      </c>
      <c r="Y156" s="28" t="s">
        <v>529</v>
      </c>
      <c r="Z156" s="28" t="s">
        <v>65</v>
      </c>
      <c r="AA156" s="28" t="s">
        <v>2</v>
      </c>
      <c r="AB156" s="28" t="s">
        <v>570</v>
      </c>
      <c r="AC156" s="28"/>
      <c r="AD156" s="28"/>
      <c r="AE156" s="28"/>
      <c r="AF156" s="28">
        <v>8.3000000000000007</v>
      </c>
      <c r="AG156" s="28"/>
      <c r="AH156" s="28"/>
      <c r="AI156" s="28"/>
      <c r="AJ156" s="88"/>
      <c r="AK156" s="28">
        <v>3</v>
      </c>
      <c r="AL156" s="28" t="s">
        <v>680</v>
      </c>
    </row>
    <row r="157" spans="2:38" x14ac:dyDescent="0.25">
      <c r="B157" s="59" t="str">
        <f t="shared" si="39"/>
        <v>P.L. 113-291</v>
      </c>
      <c r="C157" s="92">
        <f t="shared" si="40"/>
        <v>41992</v>
      </c>
      <c r="D157" s="31" t="str">
        <f t="shared" si="41"/>
        <v>Nashua</v>
      </c>
      <c r="E157" s="31" t="str">
        <f t="shared" si="42"/>
        <v>MA</v>
      </c>
      <c r="F157" s="31" t="str">
        <f t="shared" si="43"/>
        <v>NPS</v>
      </c>
      <c r="G157" s="92" t="str">
        <f t="shared" si="44"/>
        <v>3yrs post-fund</v>
      </c>
      <c r="H157" s="31" t="str">
        <f t="shared" si="45"/>
        <v>Study initiated in 2015</v>
      </c>
      <c r="I157" s="32" t="str">
        <f t="shared" si="46"/>
        <v/>
      </c>
      <c r="J157" s="31" t="str">
        <f t="shared" si="47"/>
        <v/>
      </c>
      <c r="K157" s="33">
        <f t="shared" si="48"/>
        <v>32.5</v>
      </c>
      <c r="L157" s="33" t="str">
        <f t="shared" si="49"/>
        <v/>
      </c>
      <c r="M157" s="33" t="str">
        <f t="shared" si="50"/>
        <v/>
      </c>
      <c r="N157" s="31" t="str">
        <f t="shared" si="51"/>
        <v/>
      </c>
      <c r="O157" s="92" t="str">
        <f t="shared" si="52"/>
        <v/>
      </c>
      <c r="P157" s="31">
        <f t="shared" si="53"/>
        <v>3</v>
      </c>
      <c r="Q157" s="86" t="str">
        <f t="shared" si="54"/>
        <v>This is a current 5(a) study river.</v>
      </c>
      <c r="V157" s="5">
        <v>231</v>
      </c>
      <c r="W157" s="28" t="s">
        <v>318</v>
      </c>
      <c r="X157" s="88">
        <v>41992</v>
      </c>
      <c r="Y157" s="28" t="s">
        <v>525</v>
      </c>
      <c r="Z157" s="28" t="s">
        <v>49</v>
      </c>
      <c r="AA157" s="28" t="s">
        <v>2</v>
      </c>
      <c r="AB157" s="28" t="s">
        <v>570</v>
      </c>
      <c r="AC157" s="28" t="s">
        <v>319</v>
      </c>
      <c r="AD157" s="28"/>
      <c r="AE157" s="28"/>
      <c r="AF157" s="28">
        <v>32.5</v>
      </c>
      <c r="AG157" s="28"/>
      <c r="AH157" s="28"/>
      <c r="AI157" s="28"/>
      <c r="AJ157" s="88"/>
      <c r="AK157" s="28">
        <v>3</v>
      </c>
      <c r="AL157" s="28" t="s">
        <v>680</v>
      </c>
    </row>
    <row r="158" spans="2:38" ht="15.75" thickBot="1" x14ac:dyDescent="0.3">
      <c r="B158" s="61" t="str">
        <f t="shared" ref="B158:Q158" si="55">IF(ISBLANK(W158),"",(W158))</f>
        <v>P.L. 113-291</v>
      </c>
      <c r="C158" s="93">
        <f t="shared" si="55"/>
        <v>41992</v>
      </c>
      <c r="D158" s="62" t="str">
        <f t="shared" si="55"/>
        <v>York</v>
      </c>
      <c r="E158" s="62" t="str">
        <f t="shared" si="55"/>
        <v>ME</v>
      </c>
      <c r="F158" s="62" t="str">
        <f t="shared" si="55"/>
        <v>NPS</v>
      </c>
      <c r="G158" s="93" t="str">
        <f t="shared" si="55"/>
        <v>3yrs post-fund</v>
      </c>
      <c r="H158" s="62" t="str">
        <f t="shared" si="55"/>
        <v>Study initiated in 2015</v>
      </c>
      <c r="I158" s="397" t="str">
        <f t="shared" si="55"/>
        <v/>
      </c>
      <c r="J158" s="62" t="str">
        <f t="shared" si="55"/>
        <v/>
      </c>
      <c r="K158" s="67">
        <f t="shared" si="55"/>
        <v>11.3</v>
      </c>
      <c r="L158" s="67" t="str">
        <f t="shared" si="55"/>
        <v/>
      </c>
      <c r="M158" s="67" t="str">
        <f t="shared" si="55"/>
        <v/>
      </c>
      <c r="N158" s="62" t="str">
        <f t="shared" si="55"/>
        <v/>
      </c>
      <c r="O158" s="93" t="str">
        <f t="shared" si="55"/>
        <v/>
      </c>
      <c r="P158" s="62">
        <f t="shared" si="55"/>
        <v>3</v>
      </c>
      <c r="Q158" s="87" t="str">
        <f t="shared" si="55"/>
        <v>This is a current 5(a) study river.</v>
      </c>
      <c r="V158" s="5">
        <v>225</v>
      </c>
      <c r="W158" s="28" t="s">
        <v>318</v>
      </c>
      <c r="X158" s="88">
        <v>41992</v>
      </c>
      <c r="Y158" s="28" t="s">
        <v>526</v>
      </c>
      <c r="Z158" s="28" t="s">
        <v>48</v>
      </c>
      <c r="AA158" s="28" t="s">
        <v>2</v>
      </c>
      <c r="AB158" s="28" t="s">
        <v>570</v>
      </c>
      <c r="AC158" s="28" t="s">
        <v>319</v>
      </c>
      <c r="AD158" s="28"/>
      <c r="AE158" s="28"/>
      <c r="AF158" s="28">
        <v>11.3</v>
      </c>
      <c r="AG158" s="28"/>
      <c r="AH158" s="28"/>
      <c r="AI158" s="28"/>
      <c r="AJ158" s="88"/>
      <c r="AK158" s="28">
        <v>3</v>
      </c>
      <c r="AL158" s="28" t="s">
        <v>680</v>
      </c>
    </row>
    <row r="159" spans="2:38" x14ac:dyDescent="0.25">
      <c r="B159" s="5" t="str">
        <f t="shared" ref="B159:G159" si="56">IF(ISBLANK(W159),"",(W159))</f>
        <v/>
      </c>
      <c r="C159" s="89" t="str">
        <f t="shared" si="56"/>
        <v/>
      </c>
      <c r="D159" s="5" t="str">
        <f t="shared" si="56"/>
        <v/>
      </c>
      <c r="E159" s="5" t="str">
        <f t="shared" si="56"/>
        <v/>
      </c>
      <c r="F159" s="5" t="str">
        <f t="shared" si="56"/>
        <v/>
      </c>
      <c r="G159" s="89" t="str">
        <f t="shared" si="56"/>
        <v/>
      </c>
      <c r="H159" s="5"/>
      <c r="J159" s="5"/>
      <c r="N159" s="5"/>
      <c r="P159" s="5"/>
      <c r="V159" s="5"/>
      <c r="W159" s="5"/>
      <c r="X159" s="5"/>
      <c r="Y159" s="5"/>
      <c r="Z159" s="5"/>
      <c r="AA159" s="5"/>
      <c r="AB159" s="5"/>
      <c r="AC159" s="5"/>
      <c r="AD159" s="5"/>
      <c r="AE159" s="5"/>
      <c r="AF159" s="5"/>
      <c r="AG159" s="5"/>
      <c r="AH159" s="5"/>
      <c r="AI159" s="5"/>
      <c r="AJ159" s="5"/>
      <c r="AK159" s="5"/>
      <c r="AL159" s="5"/>
    </row>
    <row r="160" spans="2:38" x14ac:dyDescent="0.25">
      <c r="B160" s="24" t="s">
        <v>26</v>
      </c>
      <c r="E160" s="5"/>
      <c r="F160" s="5"/>
      <c r="H160" s="5"/>
      <c r="J160" s="5"/>
      <c r="N160" s="5"/>
      <c r="P160" s="5"/>
    </row>
    <row r="161" spans="2:16" x14ac:dyDescent="0.25">
      <c r="B161" s="27" t="s">
        <v>771</v>
      </c>
      <c r="E161" s="5"/>
      <c r="H161" s="5"/>
      <c r="J161" s="5"/>
      <c r="N161" s="5"/>
      <c r="P161" s="5"/>
    </row>
    <row r="162" spans="2:16" x14ac:dyDescent="0.25">
      <c r="B162" s="27" t="s">
        <v>770</v>
      </c>
      <c r="E162" s="5"/>
      <c r="H162" s="5"/>
      <c r="J162" s="5"/>
      <c r="N162" s="5"/>
      <c r="P162" s="5"/>
    </row>
    <row r="163" spans="2:16" x14ac:dyDescent="0.25">
      <c r="B163" s="25" t="s">
        <v>769</v>
      </c>
      <c r="E163" s="5"/>
      <c r="H163" s="5"/>
      <c r="J163" s="5"/>
      <c r="N163" s="5"/>
      <c r="P163" s="5"/>
    </row>
    <row r="164" spans="2:16" x14ac:dyDescent="0.25">
      <c r="B164" s="27" t="s">
        <v>772</v>
      </c>
      <c r="E164" s="5"/>
      <c r="H164" s="5"/>
      <c r="J164" s="5"/>
      <c r="N164" s="5"/>
      <c r="P164" s="5"/>
    </row>
    <row r="165" spans="2:16" x14ac:dyDescent="0.25">
      <c r="B165" s="27" t="s">
        <v>773</v>
      </c>
      <c r="E165" s="5"/>
      <c r="H165" s="5"/>
      <c r="J165" s="5"/>
      <c r="N165" s="5"/>
      <c r="P165" s="5"/>
    </row>
    <row r="166" spans="2:16" ht="17.25" x14ac:dyDescent="0.25">
      <c r="B166" s="26" t="s">
        <v>776</v>
      </c>
      <c r="E166" s="5"/>
      <c r="H166" s="5"/>
      <c r="J166" s="5"/>
      <c r="N166" s="5"/>
      <c r="P166" s="5"/>
    </row>
    <row r="167" spans="2:16" ht="17.25" x14ac:dyDescent="0.25">
      <c r="B167" s="26" t="s">
        <v>777</v>
      </c>
      <c r="E167" s="5"/>
      <c r="H167" s="5"/>
      <c r="J167" s="5"/>
      <c r="N167" s="5"/>
      <c r="P167" s="5"/>
    </row>
    <row r="168" spans="2:16" x14ac:dyDescent="0.25">
      <c r="B168" s="2" t="s">
        <v>855</v>
      </c>
      <c r="E168" s="5"/>
      <c r="H168" s="5"/>
      <c r="J168" s="5"/>
      <c r="N168" s="5"/>
      <c r="P168" s="5"/>
    </row>
    <row r="169" spans="2:16" x14ac:dyDescent="0.25">
      <c r="B169" s="142" t="s">
        <v>504</v>
      </c>
      <c r="D169" s="5"/>
      <c r="E169" s="5"/>
      <c r="H169" s="5"/>
      <c r="J169" s="5"/>
      <c r="N169" s="5"/>
      <c r="P169" s="5"/>
    </row>
    <row r="170" spans="2:16" x14ac:dyDescent="0.25">
      <c r="D170" s="5"/>
      <c r="E170" s="5"/>
      <c r="H170" s="5"/>
      <c r="J170" s="5"/>
      <c r="N170" s="5"/>
      <c r="P170" s="5"/>
    </row>
    <row r="171" spans="2:16" x14ac:dyDescent="0.25">
      <c r="B171" s="5" t="str">
        <f t="shared" ref="B171:B206" si="57">IF(ISBLANK(W171),"",(W171))</f>
        <v/>
      </c>
      <c r="D171" s="5"/>
      <c r="E171" s="5"/>
      <c r="F171" s="5"/>
      <c r="H171" s="5"/>
      <c r="J171" s="5"/>
      <c r="N171" s="5"/>
      <c r="P171" s="5"/>
    </row>
    <row r="172" spans="2:16" x14ac:dyDescent="0.25">
      <c r="B172" s="5" t="str">
        <f t="shared" si="57"/>
        <v/>
      </c>
      <c r="D172" s="5"/>
      <c r="E172" s="5"/>
      <c r="F172" s="5"/>
      <c r="H172" s="5"/>
      <c r="J172" s="5"/>
      <c r="N172" s="5"/>
      <c r="P172" s="5"/>
    </row>
    <row r="173" spans="2:16" x14ac:dyDescent="0.25">
      <c r="B173" s="5" t="str">
        <f t="shared" si="57"/>
        <v/>
      </c>
      <c r="D173" s="5"/>
      <c r="E173" s="5"/>
      <c r="F173" s="5"/>
      <c r="H173" s="5"/>
      <c r="J173" s="5"/>
      <c r="N173" s="5"/>
      <c r="P173" s="5"/>
    </row>
    <row r="174" spans="2:16" x14ac:dyDescent="0.25">
      <c r="B174" s="5" t="str">
        <f t="shared" si="57"/>
        <v/>
      </c>
      <c r="D174" s="5"/>
      <c r="E174" s="5"/>
      <c r="F174" s="5"/>
      <c r="H174" s="5"/>
      <c r="J174" s="5"/>
      <c r="N174" s="5"/>
      <c r="P174" s="5"/>
    </row>
    <row r="175" spans="2:16" x14ac:dyDescent="0.25">
      <c r="B175" s="5" t="str">
        <f t="shared" si="57"/>
        <v/>
      </c>
      <c r="D175" s="5"/>
      <c r="E175" s="5"/>
      <c r="F175" s="5"/>
      <c r="H175" s="5"/>
      <c r="J175" s="5"/>
      <c r="N175" s="5"/>
      <c r="P175" s="5"/>
    </row>
    <row r="176" spans="2:16" x14ac:dyDescent="0.25">
      <c r="B176" s="5" t="str">
        <f t="shared" si="57"/>
        <v/>
      </c>
      <c r="D176" s="5"/>
      <c r="E176" s="5"/>
      <c r="F176" s="5"/>
      <c r="H176" s="5"/>
      <c r="J176" s="5"/>
      <c r="N176" s="5"/>
      <c r="P176" s="5"/>
    </row>
    <row r="177" spans="2:16" x14ac:dyDescent="0.25">
      <c r="B177" s="5" t="str">
        <f t="shared" si="57"/>
        <v/>
      </c>
      <c r="D177" s="5"/>
      <c r="E177" s="5"/>
      <c r="F177" s="5"/>
      <c r="H177" s="5"/>
      <c r="J177" s="5"/>
      <c r="N177" s="5"/>
      <c r="P177" s="5"/>
    </row>
    <row r="178" spans="2:16" x14ac:dyDescent="0.25">
      <c r="B178" s="5" t="str">
        <f t="shared" si="57"/>
        <v/>
      </c>
      <c r="C178" s="89" t="str">
        <f t="shared" ref="C178:C206" si="58">IF(ISBLANK(X178),"",(X178))</f>
        <v/>
      </c>
      <c r="D178" s="5" t="str">
        <f t="shared" ref="D178:D206" si="59">IF(ISBLANK(Y178),"",(Y178))</f>
        <v/>
      </c>
      <c r="E178" s="5" t="str">
        <f t="shared" ref="E178:E206" si="60">IF(ISBLANK(Z178),"",(Z178))</f>
        <v/>
      </c>
      <c r="F178" s="5" t="str">
        <f t="shared" ref="F178:F206" si="61">IF(ISBLANK(AA178),"",(AA178))</f>
        <v/>
      </c>
      <c r="G178" s="89" t="str">
        <f t="shared" ref="G178:G206" si="62">IF(ISBLANK(AB178),"",(AB178))</f>
        <v/>
      </c>
      <c r="H178" s="5"/>
      <c r="J178" s="5"/>
      <c r="N178" s="5"/>
      <c r="P178" s="5"/>
    </row>
    <row r="179" spans="2:16" x14ac:dyDescent="0.25">
      <c r="B179" s="5" t="str">
        <f t="shared" si="57"/>
        <v/>
      </c>
      <c r="C179" s="89" t="str">
        <f t="shared" si="58"/>
        <v/>
      </c>
      <c r="D179" s="5" t="str">
        <f t="shared" si="59"/>
        <v/>
      </c>
      <c r="E179" s="5" t="str">
        <f t="shared" si="60"/>
        <v/>
      </c>
      <c r="F179" s="5" t="str">
        <f t="shared" si="61"/>
        <v/>
      </c>
      <c r="G179" s="89" t="str">
        <f t="shared" si="62"/>
        <v/>
      </c>
      <c r="H179" s="5"/>
      <c r="J179" s="5"/>
      <c r="N179" s="5"/>
      <c r="P179" s="5"/>
    </row>
    <row r="180" spans="2:16" x14ac:dyDescent="0.25">
      <c r="B180" s="5" t="str">
        <f t="shared" si="57"/>
        <v/>
      </c>
      <c r="C180" s="89" t="str">
        <f t="shared" si="58"/>
        <v/>
      </c>
      <c r="D180" s="5" t="str">
        <f t="shared" si="59"/>
        <v/>
      </c>
      <c r="E180" s="5" t="str">
        <f t="shared" si="60"/>
        <v/>
      </c>
      <c r="F180" s="5" t="str">
        <f t="shared" si="61"/>
        <v/>
      </c>
      <c r="G180" s="89" t="str">
        <f t="shared" si="62"/>
        <v/>
      </c>
      <c r="H180" s="5"/>
      <c r="J180" s="5"/>
      <c r="N180" s="5"/>
      <c r="P180" s="5"/>
    </row>
    <row r="181" spans="2:16" x14ac:dyDescent="0.25">
      <c r="B181" s="5" t="str">
        <f t="shared" si="57"/>
        <v/>
      </c>
      <c r="C181" s="89" t="str">
        <f t="shared" si="58"/>
        <v/>
      </c>
      <c r="D181" s="5" t="str">
        <f t="shared" si="59"/>
        <v/>
      </c>
      <c r="E181" s="5" t="str">
        <f t="shared" si="60"/>
        <v/>
      </c>
      <c r="F181" s="5" t="str">
        <f t="shared" si="61"/>
        <v/>
      </c>
      <c r="G181" s="89" t="str">
        <f t="shared" si="62"/>
        <v/>
      </c>
      <c r="H181" s="5"/>
      <c r="J181" s="5"/>
      <c r="N181" s="5"/>
      <c r="P181" s="5"/>
    </row>
    <row r="182" spans="2:16" x14ac:dyDescent="0.25">
      <c r="B182" s="5" t="str">
        <f t="shared" si="57"/>
        <v/>
      </c>
      <c r="C182" s="89" t="str">
        <f t="shared" si="58"/>
        <v/>
      </c>
      <c r="D182" s="5" t="str">
        <f t="shared" si="59"/>
        <v/>
      </c>
      <c r="E182" s="5" t="str">
        <f t="shared" si="60"/>
        <v/>
      </c>
      <c r="F182" s="5" t="str">
        <f t="shared" si="61"/>
        <v/>
      </c>
      <c r="G182" s="89" t="str">
        <f t="shared" si="62"/>
        <v/>
      </c>
      <c r="H182" s="5"/>
      <c r="J182" s="5"/>
      <c r="N182" s="5"/>
      <c r="P182" s="5"/>
    </row>
    <row r="183" spans="2:16" x14ac:dyDescent="0.25">
      <c r="B183" s="5" t="str">
        <f t="shared" si="57"/>
        <v/>
      </c>
      <c r="C183" s="89" t="str">
        <f t="shared" si="58"/>
        <v/>
      </c>
      <c r="D183" s="5" t="str">
        <f t="shared" si="59"/>
        <v/>
      </c>
      <c r="E183" s="5" t="str">
        <f t="shared" si="60"/>
        <v/>
      </c>
      <c r="F183" s="5" t="str">
        <f t="shared" si="61"/>
        <v/>
      </c>
      <c r="G183" s="89" t="str">
        <f t="shared" si="62"/>
        <v/>
      </c>
      <c r="H183" s="5"/>
      <c r="J183" s="5"/>
      <c r="N183" s="5"/>
      <c r="P183" s="5"/>
    </row>
    <row r="184" spans="2:16" x14ac:dyDescent="0.25">
      <c r="B184" s="5" t="str">
        <f t="shared" si="57"/>
        <v/>
      </c>
      <c r="C184" s="89" t="str">
        <f t="shared" si="58"/>
        <v/>
      </c>
      <c r="D184" s="5" t="str">
        <f t="shared" si="59"/>
        <v/>
      </c>
      <c r="E184" s="5" t="str">
        <f t="shared" si="60"/>
        <v/>
      </c>
      <c r="F184" s="5" t="str">
        <f t="shared" si="61"/>
        <v/>
      </c>
      <c r="G184" s="89" t="str">
        <f t="shared" si="62"/>
        <v/>
      </c>
      <c r="H184" s="5"/>
      <c r="J184" s="5"/>
      <c r="N184" s="5"/>
      <c r="P184" s="5"/>
    </row>
    <row r="185" spans="2:16" x14ac:dyDescent="0.25">
      <c r="B185" s="5" t="str">
        <f t="shared" si="57"/>
        <v/>
      </c>
      <c r="C185" s="89" t="str">
        <f t="shared" si="58"/>
        <v/>
      </c>
      <c r="D185" s="5" t="str">
        <f t="shared" si="59"/>
        <v/>
      </c>
      <c r="E185" s="5" t="str">
        <f t="shared" si="60"/>
        <v/>
      </c>
      <c r="F185" s="5" t="str">
        <f t="shared" si="61"/>
        <v/>
      </c>
      <c r="G185" s="89" t="str">
        <f t="shared" si="62"/>
        <v/>
      </c>
      <c r="H185" s="5"/>
      <c r="J185" s="5"/>
      <c r="N185" s="5"/>
      <c r="P185" s="5"/>
    </row>
    <row r="186" spans="2:16" x14ac:dyDescent="0.25">
      <c r="B186" s="5" t="str">
        <f t="shared" si="57"/>
        <v/>
      </c>
      <c r="C186" s="89" t="str">
        <f t="shared" si="58"/>
        <v/>
      </c>
      <c r="D186" s="5" t="str">
        <f t="shared" si="59"/>
        <v/>
      </c>
      <c r="E186" s="5" t="str">
        <f t="shared" si="60"/>
        <v/>
      </c>
      <c r="F186" s="5" t="str">
        <f t="shared" si="61"/>
        <v/>
      </c>
      <c r="G186" s="89" t="str">
        <f t="shared" si="62"/>
        <v/>
      </c>
      <c r="H186" s="5"/>
      <c r="J186" s="5"/>
      <c r="N186" s="5"/>
      <c r="P186" s="5"/>
    </row>
    <row r="187" spans="2:16" x14ac:dyDescent="0.25">
      <c r="B187" s="5" t="str">
        <f t="shared" si="57"/>
        <v/>
      </c>
      <c r="C187" s="89" t="str">
        <f t="shared" si="58"/>
        <v/>
      </c>
      <c r="D187" s="5" t="str">
        <f t="shared" si="59"/>
        <v/>
      </c>
      <c r="E187" s="5" t="str">
        <f t="shared" si="60"/>
        <v/>
      </c>
      <c r="F187" s="5" t="str">
        <f t="shared" si="61"/>
        <v/>
      </c>
      <c r="G187" s="89" t="str">
        <f t="shared" si="62"/>
        <v/>
      </c>
      <c r="H187" s="5"/>
      <c r="J187" s="5"/>
      <c r="N187" s="5"/>
      <c r="P187" s="5"/>
    </row>
    <row r="188" spans="2:16" x14ac:dyDescent="0.25">
      <c r="B188" s="5" t="str">
        <f t="shared" si="57"/>
        <v/>
      </c>
      <c r="C188" s="89" t="str">
        <f t="shared" si="58"/>
        <v/>
      </c>
      <c r="D188" s="5" t="str">
        <f t="shared" si="59"/>
        <v/>
      </c>
      <c r="E188" s="5" t="str">
        <f t="shared" si="60"/>
        <v/>
      </c>
      <c r="F188" s="5" t="str">
        <f t="shared" si="61"/>
        <v/>
      </c>
      <c r="G188" s="89" t="str">
        <f t="shared" si="62"/>
        <v/>
      </c>
      <c r="H188" s="5"/>
      <c r="J188" s="5"/>
      <c r="N188" s="5"/>
      <c r="P188" s="5"/>
    </row>
    <row r="189" spans="2:16" x14ac:dyDescent="0.25">
      <c r="B189" s="5" t="str">
        <f t="shared" si="57"/>
        <v/>
      </c>
      <c r="C189" s="89" t="str">
        <f t="shared" si="58"/>
        <v/>
      </c>
      <c r="D189" s="5" t="str">
        <f t="shared" si="59"/>
        <v/>
      </c>
      <c r="E189" s="5" t="str">
        <f t="shared" si="60"/>
        <v/>
      </c>
      <c r="F189" s="5" t="str">
        <f t="shared" si="61"/>
        <v/>
      </c>
      <c r="G189" s="89" t="str">
        <f t="shared" si="62"/>
        <v/>
      </c>
      <c r="H189" s="5"/>
      <c r="J189" s="5"/>
      <c r="N189" s="5"/>
      <c r="P189" s="5"/>
    </row>
    <row r="190" spans="2:16" x14ac:dyDescent="0.25">
      <c r="B190" s="5" t="str">
        <f t="shared" si="57"/>
        <v/>
      </c>
      <c r="C190" s="89" t="str">
        <f t="shared" si="58"/>
        <v/>
      </c>
      <c r="D190" s="5" t="str">
        <f t="shared" si="59"/>
        <v/>
      </c>
      <c r="E190" s="5" t="str">
        <f t="shared" si="60"/>
        <v/>
      </c>
      <c r="F190" s="5" t="str">
        <f t="shared" si="61"/>
        <v/>
      </c>
      <c r="G190" s="89" t="str">
        <f t="shared" si="62"/>
        <v/>
      </c>
      <c r="H190" s="5"/>
      <c r="J190" s="5"/>
      <c r="N190" s="5"/>
      <c r="P190" s="5"/>
    </row>
    <row r="191" spans="2:16" x14ac:dyDescent="0.25">
      <c r="B191" s="5" t="str">
        <f t="shared" si="57"/>
        <v/>
      </c>
      <c r="C191" s="89" t="str">
        <f t="shared" si="58"/>
        <v/>
      </c>
      <c r="D191" s="5" t="str">
        <f t="shared" si="59"/>
        <v/>
      </c>
      <c r="E191" s="5" t="str">
        <f t="shared" si="60"/>
        <v/>
      </c>
      <c r="F191" s="5" t="str">
        <f t="shared" si="61"/>
        <v/>
      </c>
      <c r="G191" s="89" t="str">
        <f t="shared" si="62"/>
        <v/>
      </c>
      <c r="H191" s="5"/>
      <c r="J191" s="5"/>
      <c r="N191" s="5"/>
      <c r="P191" s="5"/>
    </row>
    <row r="192" spans="2:16" x14ac:dyDescent="0.25">
      <c r="B192" s="5" t="str">
        <f t="shared" si="57"/>
        <v/>
      </c>
      <c r="C192" s="89" t="str">
        <f t="shared" si="58"/>
        <v/>
      </c>
      <c r="D192" s="5" t="str">
        <f t="shared" si="59"/>
        <v/>
      </c>
      <c r="E192" s="5" t="str">
        <f t="shared" si="60"/>
        <v/>
      </c>
      <c r="F192" s="5" t="str">
        <f t="shared" si="61"/>
        <v/>
      </c>
      <c r="G192" s="89" t="str">
        <f t="shared" si="62"/>
        <v/>
      </c>
      <c r="H192" s="5"/>
      <c r="J192" s="5"/>
      <c r="N192" s="5"/>
      <c r="P192" s="5"/>
    </row>
    <row r="193" spans="2:16" x14ac:dyDescent="0.25">
      <c r="B193" s="5" t="str">
        <f t="shared" si="57"/>
        <v/>
      </c>
      <c r="C193" s="89" t="str">
        <f t="shared" si="58"/>
        <v/>
      </c>
      <c r="D193" s="5" t="str">
        <f t="shared" si="59"/>
        <v/>
      </c>
      <c r="E193" s="5" t="str">
        <f t="shared" si="60"/>
        <v/>
      </c>
      <c r="F193" s="5" t="str">
        <f t="shared" si="61"/>
        <v/>
      </c>
      <c r="G193" s="89" t="str">
        <f t="shared" si="62"/>
        <v/>
      </c>
      <c r="H193" s="5"/>
      <c r="J193" s="5"/>
      <c r="N193" s="5"/>
      <c r="P193" s="5"/>
    </row>
    <row r="194" spans="2:16" x14ac:dyDescent="0.25">
      <c r="B194" s="5" t="str">
        <f t="shared" si="57"/>
        <v/>
      </c>
      <c r="C194" s="89" t="str">
        <f t="shared" si="58"/>
        <v/>
      </c>
      <c r="D194" s="5" t="str">
        <f t="shared" si="59"/>
        <v/>
      </c>
      <c r="E194" s="5" t="str">
        <f t="shared" si="60"/>
        <v/>
      </c>
      <c r="F194" s="5" t="str">
        <f t="shared" si="61"/>
        <v/>
      </c>
      <c r="G194" s="89" t="str">
        <f t="shared" si="62"/>
        <v/>
      </c>
      <c r="H194" s="5"/>
      <c r="J194" s="5"/>
      <c r="N194" s="5"/>
      <c r="P194" s="5"/>
    </row>
    <row r="195" spans="2:16" x14ac:dyDescent="0.25">
      <c r="B195" s="5" t="str">
        <f t="shared" si="57"/>
        <v/>
      </c>
      <c r="C195" s="89" t="str">
        <f t="shared" si="58"/>
        <v/>
      </c>
      <c r="D195" s="5" t="str">
        <f t="shared" si="59"/>
        <v/>
      </c>
      <c r="E195" s="5" t="str">
        <f t="shared" si="60"/>
        <v/>
      </c>
      <c r="F195" s="5" t="str">
        <f t="shared" si="61"/>
        <v/>
      </c>
      <c r="G195" s="89" t="str">
        <f t="shared" si="62"/>
        <v/>
      </c>
      <c r="H195" s="5"/>
      <c r="J195" s="5"/>
      <c r="N195" s="5"/>
      <c r="P195" s="5"/>
    </row>
    <row r="196" spans="2:16" x14ac:dyDescent="0.25">
      <c r="B196" s="5" t="str">
        <f t="shared" si="57"/>
        <v/>
      </c>
      <c r="C196" s="89" t="str">
        <f t="shared" si="58"/>
        <v/>
      </c>
      <c r="D196" s="5" t="str">
        <f t="shared" si="59"/>
        <v/>
      </c>
      <c r="E196" s="5" t="str">
        <f t="shared" si="60"/>
        <v/>
      </c>
      <c r="F196" s="5" t="str">
        <f t="shared" si="61"/>
        <v/>
      </c>
      <c r="G196" s="89" t="str">
        <f t="shared" si="62"/>
        <v/>
      </c>
      <c r="H196" s="5"/>
      <c r="J196" s="5"/>
      <c r="N196" s="5"/>
      <c r="P196" s="5"/>
    </row>
    <row r="197" spans="2:16" x14ac:dyDescent="0.25">
      <c r="B197" s="5" t="str">
        <f t="shared" si="57"/>
        <v/>
      </c>
      <c r="C197" s="89" t="str">
        <f t="shared" si="58"/>
        <v/>
      </c>
      <c r="D197" s="5" t="str">
        <f t="shared" si="59"/>
        <v/>
      </c>
      <c r="E197" s="5" t="str">
        <f t="shared" si="60"/>
        <v/>
      </c>
      <c r="F197" s="5" t="str">
        <f t="shared" si="61"/>
        <v/>
      </c>
      <c r="G197" s="89" t="str">
        <f t="shared" si="62"/>
        <v/>
      </c>
      <c r="H197" s="5"/>
      <c r="J197" s="5"/>
      <c r="N197" s="5"/>
      <c r="P197" s="5"/>
    </row>
    <row r="198" spans="2:16" x14ac:dyDescent="0.25">
      <c r="B198" s="5" t="str">
        <f t="shared" si="57"/>
        <v/>
      </c>
      <c r="C198" s="89" t="str">
        <f t="shared" si="58"/>
        <v/>
      </c>
      <c r="D198" s="5" t="str">
        <f t="shared" si="59"/>
        <v/>
      </c>
      <c r="E198" s="5" t="str">
        <f t="shared" si="60"/>
        <v/>
      </c>
      <c r="F198" s="5" t="str">
        <f t="shared" si="61"/>
        <v/>
      </c>
      <c r="G198" s="89" t="str">
        <f t="shared" si="62"/>
        <v/>
      </c>
      <c r="H198" s="5"/>
      <c r="J198" s="5"/>
      <c r="N198" s="5"/>
      <c r="P198" s="5"/>
    </row>
    <row r="199" spans="2:16" x14ac:dyDescent="0.25">
      <c r="B199" s="5" t="str">
        <f t="shared" si="57"/>
        <v/>
      </c>
      <c r="C199" s="89" t="str">
        <f t="shared" si="58"/>
        <v/>
      </c>
      <c r="D199" s="5" t="str">
        <f t="shared" si="59"/>
        <v/>
      </c>
      <c r="E199" s="5" t="str">
        <f t="shared" si="60"/>
        <v/>
      </c>
      <c r="F199" s="5" t="str">
        <f t="shared" si="61"/>
        <v/>
      </c>
      <c r="G199" s="89" t="str">
        <f t="shared" si="62"/>
        <v/>
      </c>
      <c r="H199" s="5"/>
      <c r="J199" s="5"/>
      <c r="N199" s="5"/>
      <c r="P199" s="5"/>
    </row>
    <row r="200" spans="2:16" x14ac:dyDescent="0.25">
      <c r="B200" s="5" t="str">
        <f t="shared" si="57"/>
        <v/>
      </c>
      <c r="C200" s="89" t="str">
        <f t="shared" si="58"/>
        <v/>
      </c>
      <c r="D200" s="5" t="str">
        <f t="shared" si="59"/>
        <v/>
      </c>
      <c r="E200" s="5" t="str">
        <f t="shared" si="60"/>
        <v/>
      </c>
      <c r="F200" s="5" t="str">
        <f t="shared" si="61"/>
        <v/>
      </c>
      <c r="G200" s="89" t="str">
        <f t="shared" si="62"/>
        <v/>
      </c>
      <c r="H200" s="5"/>
      <c r="J200" s="5"/>
      <c r="N200" s="5"/>
      <c r="P200" s="5"/>
    </row>
    <row r="201" spans="2:16" x14ac:dyDescent="0.25">
      <c r="B201" s="5" t="str">
        <f t="shared" si="57"/>
        <v/>
      </c>
      <c r="C201" s="89" t="str">
        <f t="shared" si="58"/>
        <v/>
      </c>
      <c r="D201" s="5" t="str">
        <f t="shared" si="59"/>
        <v/>
      </c>
      <c r="E201" s="5" t="str">
        <f t="shared" si="60"/>
        <v/>
      </c>
      <c r="F201" s="5" t="str">
        <f t="shared" si="61"/>
        <v/>
      </c>
      <c r="G201" s="89" t="str">
        <f t="shared" si="62"/>
        <v/>
      </c>
      <c r="H201" s="5"/>
      <c r="J201" s="5"/>
      <c r="N201" s="5"/>
      <c r="P201" s="5"/>
    </row>
    <row r="202" spans="2:16" x14ac:dyDescent="0.25">
      <c r="B202" s="5" t="str">
        <f t="shared" si="57"/>
        <v/>
      </c>
      <c r="C202" s="89" t="str">
        <f t="shared" si="58"/>
        <v/>
      </c>
      <c r="D202" s="5" t="str">
        <f t="shared" si="59"/>
        <v/>
      </c>
      <c r="E202" s="5" t="str">
        <f t="shared" si="60"/>
        <v/>
      </c>
      <c r="F202" s="5" t="str">
        <f t="shared" si="61"/>
        <v/>
      </c>
      <c r="G202" s="89" t="str">
        <f t="shared" si="62"/>
        <v/>
      </c>
      <c r="H202" s="5"/>
      <c r="J202" s="5"/>
      <c r="N202" s="5"/>
      <c r="P202" s="5"/>
    </row>
    <row r="203" spans="2:16" x14ac:dyDescent="0.25">
      <c r="B203" s="5" t="str">
        <f t="shared" si="57"/>
        <v/>
      </c>
      <c r="C203" s="89" t="str">
        <f t="shared" si="58"/>
        <v/>
      </c>
      <c r="D203" s="5" t="str">
        <f t="shared" si="59"/>
        <v/>
      </c>
      <c r="E203" s="5" t="str">
        <f t="shared" si="60"/>
        <v/>
      </c>
      <c r="F203" s="5" t="str">
        <f t="shared" si="61"/>
        <v/>
      </c>
      <c r="G203" s="89" t="str">
        <f t="shared" si="62"/>
        <v/>
      </c>
      <c r="H203" s="5"/>
      <c r="J203" s="5"/>
      <c r="N203" s="5"/>
      <c r="P203" s="5"/>
    </row>
    <row r="204" spans="2:16" x14ac:dyDescent="0.25">
      <c r="B204" s="5" t="str">
        <f t="shared" si="57"/>
        <v/>
      </c>
      <c r="C204" s="89" t="str">
        <f t="shared" si="58"/>
        <v/>
      </c>
      <c r="D204" s="5" t="str">
        <f t="shared" si="59"/>
        <v/>
      </c>
      <c r="E204" s="5" t="str">
        <f t="shared" si="60"/>
        <v/>
      </c>
      <c r="F204" s="5" t="str">
        <f t="shared" si="61"/>
        <v/>
      </c>
      <c r="G204" s="89" t="str">
        <f t="shared" si="62"/>
        <v/>
      </c>
      <c r="H204" s="5"/>
      <c r="J204" s="5"/>
      <c r="N204" s="5"/>
      <c r="P204" s="5"/>
    </row>
    <row r="205" spans="2:16" x14ac:dyDescent="0.25">
      <c r="B205" s="5" t="str">
        <f t="shared" si="57"/>
        <v/>
      </c>
      <c r="C205" s="89" t="str">
        <f t="shared" si="58"/>
        <v/>
      </c>
      <c r="D205" s="5" t="str">
        <f t="shared" si="59"/>
        <v/>
      </c>
      <c r="E205" s="5" t="str">
        <f t="shared" si="60"/>
        <v/>
      </c>
      <c r="F205" s="5" t="str">
        <f t="shared" si="61"/>
        <v/>
      </c>
      <c r="G205" s="89" t="str">
        <f t="shared" si="62"/>
        <v/>
      </c>
      <c r="H205" s="5"/>
      <c r="J205" s="5"/>
      <c r="N205" s="5"/>
      <c r="P205" s="5"/>
    </row>
    <row r="206" spans="2:16" x14ac:dyDescent="0.25">
      <c r="B206" s="5" t="str">
        <f t="shared" si="57"/>
        <v/>
      </c>
      <c r="C206" s="89" t="str">
        <f t="shared" si="58"/>
        <v/>
      </c>
      <c r="D206" s="5" t="str">
        <f t="shared" si="59"/>
        <v/>
      </c>
      <c r="E206" s="5" t="str">
        <f t="shared" si="60"/>
        <v/>
      </c>
      <c r="F206" s="5" t="str">
        <f t="shared" si="61"/>
        <v/>
      </c>
      <c r="G206" s="89" t="str">
        <f t="shared" si="62"/>
        <v/>
      </c>
      <c r="H206" s="5"/>
      <c r="J206" s="5"/>
      <c r="N206" s="5"/>
      <c r="P206" s="5"/>
    </row>
    <row r="207" spans="2:16" x14ac:dyDescent="0.25">
      <c r="B207" s="5" t="str">
        <f t="shared" ref="B207:B270" si="63">IF(ISBLANK(W207),"",(W207))</f>
        <v/>
      </c>
      <c r="C207" s="89" t="str">
        <f t="shared" ref="C207:C270" si="64">IF(ISBLANK(X207),"",(X207))</f>
        <v/>
      </c>
      <c r="D207" s="5" t="str">
        <f t="shared" ref="D207:D270" si="65">IF(ISBLANK(Y207),"",(Y207))</f>
        <v/>
      </c>
      <c r="E207" s="5" t="str">
        <f t="shared" ref="E207:E270" si="66">IF(ISBLANK(Z207),"",(Z207))</f>
        <v/>
      </c>
      <c r="F207" s="5" t="str">
        <f t="shared" ref="F207:F270" si="67">IF(ISBLANK(AA207),"",(AA207))</f>
        <v/>
      </c>
      <c r="G207" s="89" t="str">
        <f t="shared" ref="G207:G270" si="68">IF(ISBLANK(AB207),"",(AB207))</f>
        <v/>
      </c>
      <c r="H207" s="5"/>
      <c r="J207" s="5"/>
      <c r="N207" s="5"/>
      <c r="P207" s="5"/>
    </row>
    <row r="208" spans="2:16" x14ac:dyDescent="0.25">
      <c r="B208" s="5" t="str">
        <f t="shared" si="63"/>
        <v/>
      </c>
      <c r="C208" s="89" t="str">
        <f t="shared" si="64"/>
        <v/>
      </c>
      <c r="D208" s="5" t="str">
        <f t="shared" si="65"/>
        <v/>
      </c>
      <c r="E208" s="5" t="str">
        <f t="shared" si="66"/>
        <v/>
      </c>
      <c r="F208" s="5" t="str">
        <f t="shared" si="67"/>
        <v/>
      </c>
      <c r="G208" s="89" t="str">
        <f t="shared" si="68"/>
        <v/>
      </c>
      <c r="H208" s="5"/>
      <c r="J208" s="5"/>
      <c r="N208" s="5"/>
      <c r="P208" s="5"/>
    </row>
    <row r="209" spans="2:17" x14ac:dyDescent="0.25">
      <c r="B209" s="5" t="str">
        <f t="shared" si="63"/>
        <v/>
      </c>
      <c r="C209" s="89" t="str">
        <f t="shared" si="64"/>
        <v/>
      </c>
      <c r="D209" s="5" t="str">
        <f t="shared" si="65"/>
        <v/>
      </c>
      <c r="E209" s="5" t="str">
        <f t="shared" si="66"/>
        <v/>
      </c>
      <c r="F209" s="5" t="str">
        <f t="shared" si="67"/>
        <v/>
      </c>
      <c r="G209" s="89" t="str">
        <f t="shared" si="68"/>
        <v/>
      </c>
      <c r="H209" s="5"/>
      <c r="J209" s="5"/>
      <c r="N209" s="5"/>
      <c r="P209" s="5"/>
    </row>
    <row r="210" spans="2:17" x14ac:dyDescent="0.25">
      <c r="B210" s="5" t="str">
        <f t="shared" si="63"/>
        <v/>
      </c>
      <c r="C210" s="89" t="str">
        <f t="shared" si="64"/>
        <v/>
      </c>
      <c r="D210" s="5" t="str">
        <f t="shared" si="65"/>
        <v/>
      </c>
      <c r="E210" s="5" t="str">
        <f t="shared" si="66"/>
        <v/>
      </c>
      <c r="F210" s="5" t="str">
        <f t="shared" si="67"/>
        <v/>
      </c>
      <c r="G210" s="89" t="str">
        <f t="shared" si="68"/>
        <v/>
      </c>
      <c r="H210" s="5"/>
      <c r="J210" s="5"/>
      <c r="N210" s="5"/>
      <c r="P210" s="5"/>
    </row>
    <row r="211" spans="2:17" x14ac:dyDescent="0.25">
      <c r="B211" s="5" t="str">
        <f t="shared" si="63"/>
        <v/>
      </c>
      <c r="C211" s="89" t="str">
        <f t="shared" si="64"/>
        <v/>
      </c>
      <c r="D211" s="5" t="str">
        <f t="shared" si="65"/>
        <v/>
      </c>
      <c r="E211" s="5" t="str">
        <f t="shared" si="66"/>
        <v/>
      </c>
      <c r="F211" s="5" t="str">
        <f t="shared" si="67"/>
        <v/>
      </c>
      <c r="G211" s="89" t="str">
        <f t="shared" si="68"/>
        <v/>
      </c>
      <c r="H211" s="5"/>
      <c r="J211" s="5"/>
      <c r="N211" s="5"/>
      <c r="P211" s="5"/>
    </row>
    <row r="212" spans="2:17" x14ac:dyDescent="0.25">
      <c r="B212" s="5" t="str">
        <f t="shared" si="63"/>
        <v/>
      </c>
      <c r="C212" s="89" t="str">
        <f t="shared" si="64"/>
        <v/>
      </c>
      <c r="D212" s="5" t="str">
        <f t="shared" si="65"/>
        <v/>
      </c>
      <c r="E212" s="5" t="str">
        <f t="shared" si="66"/>
        <v/>
      </c>
      <c r="F212" s="5" t="str">
        <f t="shared" si="67"/>
        <v/>
      </c>
      <c r="G212" s="89" t="str">
        <f t="shared" si="68"/>
        <v/>
      </c>
      <c r="H212" s="5"/>
      <c r="J212" s="5"/>
      <c r="N212" s="5"/>
      <c r="P212" s="5"/>
    </row>
    <row r="213" spans="2:17" x14ac:dyDescent="0.25">
      <c r="B213" s="5" t="str">
        <f t="shared" si="63"/>
        <v/>
      </c>
      <c r="C213" s="89" t="str">
        <f t="shared" si="64"/>
        <v/>
      </c>
      <c r="D213" s="5" t="str">
        <f t="shared" si="65"/>
        <v/>
      </c>
      <c r="E213" s="5" t="str">
        <f t="shared" si="66"/>
        <v/>
      </c>
      <c r="F213" s="5" t="str">
        <f t="shared" si="67"/>
        <v/>
      </c>
      <c r="G213" s="89" t="str">
        <f t="shared" si="68"/>
        <v/>
      </c>
      <c r="H213" s="5"/>
      <c r="J213" s="5"/>
      <c r="N213" s="5"/>
      <c r="P213" s="5"/>
    </row>
    <row r="214" spans="2:17" x14ac:dyDescent="0.25">
      <c r="B214" s="5" t="str">
        <f t="shared" si="63"/>
        <v/>
      </c>
      <c r="C214" s="89" t="str">
        <f t="shared" si="64"/>
        <v/>
      </c>
      <c r="D214" s="5" t="str">
        <f t="shared" si="65"/>
        <v/>
      </c>
      <c r="E214" s="5" t="str">
        <f t="shared" si="66"/>
        <v/>
      </c>
      <c r="F214" s="5" t="str">
        <f t="shared" si="67"/>
        <v/>
      </c>
      <c r="G214" s="89" t="str">
        <f t="shared" si="68"/>
        <v/>
      </c>
      <c r="H214" s="5" t="str">
        <f t="shared" ref="H214:H270" si="69">IF(ISBLANK(AC214),"",(AC214))</f>
        <v/>
      </c>
      <c r="I214" s="89" t="str">
        <f t="shared" ref="I214:I270" si="70">IF(ISBLANK(AD214),"",(AD214))</f>
        <v/>
      </c>
      <c r="J214" s="5" t="str">
        <f t="shared" ref="J214:J270" si="71">IF(ISBLANK(AE214),"",(AE214))</f>
        <v/>
      </c>
      <c r="K214" s="4" t="str">
        <f t="shared" ref="K214:K270" si="72">IF(ISBLANK(AF214),"",(AF214))</f>
        <v/>
      </c>
      <c r="L214" s="4" t="str">
        <f t="shared" ref="L214:L270" si="73">IF(ISBLANK(AG214),"",(AG214))</f>
        <v/>
      </c>
      <c r="M214" s="4" t="str">
        <f t="shared" ref="M214:M270" si="74">IF(ISBLANK(AH214),"",(AH214))</f>
        <v/>
      </c>
      <c r="N214" s="5" t="str">
        <f t="shared" ref="N214:N270" si="75">IF(ISBLANK(AI214),"",(AI214))</f>
        <v/>
      </c>
      <c r="O214" s="89" t="str">
        <f t="shared" ref="O214:O270" si="76">IF(ISBLANK(AJ214),"",(AJ214))</f>
        <v/>
      </c>
      <c r="P214" s="5" t="str">
        <f t="shared" ref="P214:P270" si="77">IF(ISBLANK(AK214),"",(AK214))</f>
        <v/>
      </c>
      <c r="Q214" s="1" t="str">
        <f t="shared" ref="Q214:Q270" si="78">IF(ISBLANK(AL214),"",(AL214))</f>
        <v/>
      </c>
    </row>
    <row r="215" spans="2:17" x14ac:dyDescent="0.25">
      <c r="B215" s="5" t="str">
        <f t="shared" si="63"/>
        <v/>
      </c>
      <c r="C215" s="89" t="str">
        <f t="shared" si="64"/>
        <v/>
      </c>
      <c r="D215" s="5" t="str">
        <f t="shared" si="65"/>
        <v/>
      </c>
      <c r="E215" s="5" t="str">
        <f t="shared" si="66"/>
        <v/>
      </c>
      <c r="F215" s="5" t="str">
        <f t="shared" si="67"/>
        <v/>
      </c>
      <c r="G215" s="89" t="str">
        <f t="shared" si="68"/>
        <v/>
      </c>
      <c r="H215" s="5" t="str">
        <f t="shared" si="69"/>
        <v/>
      </c>
      <c r="I215" s="89" t="str">
        <f t="shared" si="70"/>
        <v/>
      </c>
      <c r="J215" s="5" t="str">
        <f t="shared" si="71"/>
        <v/>
      </c>
      <c r="K215" s="4" t="str">
        <f t="shared" si="72"/>
        <v/>
      </c>
      <c r="L215" s="4" t="str">
        <f t="shared" si="73"/>
        <v/>
      </c>
      <c r="M215" s="4" t="str">
        <f t="shared" si="74"/>
        <v/>
      </c>
      <c r="N215" s="5" t="str">
        <f t="shared" si="75"/>
        <v/>
      </c>
      <c r="O215" s="89" t="str">
        <f t="shared" si="76"/>
        <v/>
      </c>
      <c r="P215" s="5" t="str">
        <f t="shared" si="77"/>
        <v/>
      </c>
      <c r="Q215" s="1" t="str">
        <f t="shared" si="78"/>
        <v/>
      </c>
    </row>
    <row r="216" spans="2:17" x14ac:dyDescent="0.25">
      <c r="B216" s="5" t="str">
        <f t="shared" si="63"/>
        <v/>
      </c>
      <c r="C216" s="89" t="str">
        <f t="shared" si="64"/>
        <v/>
      </c>
      <c r="D216" s="5" t="str">
        <f t="shared" si="65"/>
        <v/>
      </c>
      <c r="E216" s="5" t="str">
        <f t="shared" si="66"/>
        <v/>
      </c>
      <c r="F216" s="5" t="str">
        <f t="shared" si="67"/>
        <v/>
      </c>
      <c r="G216" s="89" t="str">
        <f t="shared" si="68"/>
        <v/>
      </c>
      <c r="H216" s="5" t="str">
        <f t="shared" si="69"/>
        <v/>
      </c>
      <c r="I216" s="89" t="str">
        <f t="shared" si="70"/>
        <v/>
      </c>
      <c r="J216" s="5" t="str">
        <f t="shared" si="71"/>
        <v/>
      </c>
      <c r="K216" s="4" t="str">
        <f t="shared" si="72"/>
        <v/>
      </c>
      <c r="L216" s="4" t="str">
        <f t="shared" si="73"/>
        <v/>
      </c>
      <c r="M216" s="4" t="str">
        <f t="shared" si="74"/>
        <v/>
      </c>
      <c r="N216" s="5" t="str">
        <f t="shared" si="75"/>
        <v/>
      </c>
      <c r="O216" s="89" t="str">
        <f t="shared" si="76"/>
        <v/>
      </c>
      <c r="P216" s="5" t="str">
        <f t="shared" si="77"/>
        <v/>
      </c>
      <c r="Q216" s="1" t="str">
        <f t="shared" si="78"/>
        <v/>
      </c>
    </row>
    <row r="217" spans="2:17" x14ac:dyDescent="0.25">
      <c r="B217" s="5" t="str">
        <f t="shared" si="63"/>
        <v/>
      </c>
      <c r="C217" s="89" t="str">
        <f t="shared" si="64"/>
        <v/>
      </c>
      <c r="D217" s="5" t="str">
        <f t="shared" si="65"/>
        <v/>
      </c>
      <c r="E217" s="5" t="str">
        <f t="shared" si="66"/>
        <v/>
      </c>
      <c r="F217" s="5" t="str">
        <f t="shared" si="67"/>
        <v/>
      </c>
      <c r="G217" s="89" t="str">
        <f t="shared" si="68"/>
        <v/>
      </c>
      <c r="H217" s="5" t="str">
        <f t="shared" si="69"/>
        <v/>
      </c>
      <c r="I217" s="89" t="str">
        <f t="shared" si="70"/>
        <v/>
      </c>
      <c r="J217" s="5" t="str">
        <f t="shared" si="71"/>
        <v/>
      </c>
      <c r="K217" s="4" t="str">
        <f t="shared" si="72"/>
        <v/>
      </c>
      <c r="L217" s="4" t="str">
        <f t="shared" si="73"/>
        <v/>
      </c>
      <c r="M217" s="4" t="str">
        <f t="shared" si="74"/>
        <v/>
      </c>
      <c r="N217" s="5" t="str">
        <f t="shared" si="75"/>
        <v/>
      </c>
      <c r="O217" s="89" t="str">
        <f t="shared" si="76"/>
        <v/>
      </c>
      <c r="P217" s="5" t="str">
        <f t="shared" si="77"/>
        <v/>
      </c>
      <c r="Q217" s="1" t="str">
        <f t="shared" si="78"/>
        <v/>
      </c>
    </row>
    <row r="218" spans="2:17" x14ac:dyDescent="0.25">
      <c r="B218" s="5" t="str">
        <f t="shared" si="63"/>
        <v/>
      </c>
      <c r="C218" s="89" t="str">
        <f t="shared" si="64"/>
        <v/>
      </c>
      <c r="D218" s="5" t="str">
        <f t="shared" si="65"/>
        <v/>
      </c>
      <c r="E218" s="5" t="str">
        <f t="shared" si="66"/>
        <v/>
      </c>
      <c r="F218" s="5" t="str">
        <f t="shared" si="67"/>
        <v/>
      </c>
      <c r="G218" s="89" t="str">
        <f t="shared" si="68"/>
        <v/>
      </c>
      <c r="H218" s="5" t="str">
        <f t="shared" si="69"/>
        <v/>
      </c>
      <c r="I218" s="89" t="str">
        <f t="shared" si="70"/>
        <v/>
      </c>
      <c r="J218" s="5" t="str">
        <f t="shared" si="71"/>
        <v/>
      </c>
      <c r="K218" s="4" t="str">
        <f t="shared" si="72"/>
        <v/>
      </c>
      <c r="L218" s="4" t="str">
        <f t="shared" si="73"/>
        <v/>
      </c>
      <c r="M218" s="4" t="str">
        <f t="shared" si="74"/>
        <v/>
      </c>
      <c r="N218" s="5" t="str">
        <f t="shared" si="75"/>
        <v/>
      </c>
      <c r="O218" s="89" t="str">
        <f t="shared" si="76"/>
        <v/>
      </c>
      <c r="P218" s="5" t="str">
        <f t="shared" si="77"/>
        <v/>
      </c>
      <c r="Q218" s="1" t="str">
        <f t="shared" si="78"/>
        <v/>
      </c>
    </row>
    <row r="219" spans="2:17" x14ac:dyDescent="0.25">
      <c r="B219" s="5" t="str">
        <f t="shared" si="63"/>
        <v/>
      </c>
      <c r="C219" s="89" t="str">
        <f t="shared" si="64"/>
        <v/>
      </c>
      <c r="D219" s="5" t="str">
        <f t="shared" si="65"/>
        <v/>
      </c>
      <c r="E219" s="5" t="str">
        <f t="shared" si="66"/>
        <v/>
      </c>
      <c r="F219" s="5" t="str">
        <f t="shared" si="67"/>
        <v/>
      </c>
      <c r="G219" s="89" t="str">
        <f t="shared" si="68"/>
        <v/>
      </c>
      <c r="H219" s="5" t="str">
        <f t="shared" si="69"/>
        <v/>
      </c>
      <c r="I219" s="89" t="str">
        <f t="shared" si="70"/>
        <v/>
      </c>
      <c r="J219" s="5" t="str">
        <f t="shared" si="71"/>
        <v/>
      </c>
      <c r="K219" s="4" t="str">
        <f t="shared" si="72"/>
        <v/>
      </c>
      <c r="L219" s="4" t="str">
        <f t="shared" si="73"/>
        <v/>
      </c>
      <c r="M219" s="4" t="str">
        <f t="shared" si="74"/>
        <v/>
      </c>
      <c r="N219" s="5" t="str">
        <f t="shared" si="75"/>
        <v/>
      </c>
      <c r="O219" s="89" t="str">
        <f t="shared" si="76"/>
        <v/>
      </c>
      <c r="P219" s="5" t="str">
        <f t="shared" si="77"/>
        <v/>
      </c>
      <c r="Q219" s="1" t="str">
        <f t="shared" si="78"/>
        <v/>
      </c>
    </row>
    <row r="220" spans="2:17" x14ac:dyDescent="0.25">
      <c r="B220" s="5" t="str">
        <f t="shared" si="63"/>
        <v/>
      </c>
      <c r="C220" s="89" t="str">
        <f t="shared" si="64"/>
        <v/>
      </c>
      <c r="D220" s="5" t="str">
        <f t="shared" si="65"/>
        <v/>
      </c>
      <c r="E220" s="5" t="str">
        <f t="shared" si="66"/>
        <v/>
      </c>
      <c r="F220" s="5" t="str">
        <f t="shared" si="67"/>
        <v/>
      </c>
      <c r="G220" s="89" t="str">
        <f t="shared" si="68"/>
        <v/>
      </c>
      <c r="H220" s="5" t="str">
        <f t="shared" si="69"/>
        <v/>
      </c>
      <c r="I220" s="89" t="str">
        <f t="shared" si="70"/>
        <v/>
      </c>
      <c r="J220" s="5" t="str">
        <f t="shared" si="71"/>
        <v/>
      </c>
      <c r="K220" s="4" t="str">
        <f t="shared" si="72"/>
        <v/>
      </c>
      <c r="L220" s="4" t="str">
        <f t="shared" si="73"/>
        <v/>
      </c>
      <c r="M220" s="4" t="str">
        <f t="shared" si="74"/>
        <v/>
      </c>
      <c r="N220" s="5" t="str">
        <f t="shared" si="75"/>
        <v/>
      </c>
      <c r="O220" s="89" t="str">
        <f t="shared" si="76"/>
        <v/>
      </c>
      <c r="P220" s="5" t="str">
        <f t="shared" si="77"/>
        <v/>
      </c>
      <c r="Q220" s="1" t="str">
        <f t="shared" si="78"/>
        <v/>
      </c>
    </row>
    <row r="221" spans="2:17" x14ac:dyDescent="0.25">
      <c r="B221" s="5" t="str">
        <f t="shared" si="63"/>
        <v/>
      </c>
      <c r="C221" s="89" t="str">
        <f t="shared" si="64"/>
        <v/>
      </c>
      <c r="D221" s="5" t="str">
        <f t="shared" si="65"/>
        <v/>
      </c>
      <c r="E221" s="5" t="str">
        <f t="shared" si="66"/>
        <v/>
      </c>
      <c r="F221" s="5" t="str">
        <f t="shared" si="67"/>
        <v/>
      </c>
      <c r="G221" s="89" t="str">
        <f t="shared" si="68"/>
        <v/>
      </c>
      <c r="H221" s="5" t="str">
        <f t="shared" si="69"/>
        <v/>
      </c>
      <c r="I221" s="89" t="str">
        <f t="shared" si="70"/>
        <v/>
      </c>
      <c r="J221" s="5" t="str">
        <f t="shared" si="71"/>
        <v/>
      </c>
      <c r="K221" s="4" t="str">
        <f t="shared" si="72"/>
        <v/>
      </c>
      <c r="L221" s="4" t="str">
        <f t="shared" si="73"/>
        <v/>
      </c>
      <c r="M221" s="4" t="str">
        <f t="shared" si="74"/>
        <v/>
      </c>
      <c r="N221" s="5" t="str">
        <f t="shared" si="75"/>
        <v/>
      </c>
      <c r="O221" s="89" t="str">
        <f t="shared" si="76"/>
        <v/>
      </c>
      <c r="P221" s="5" t="str">
        <f t="shared" si="77"/>
        <v/>
      </c>
      <c r="Q221" s="1" t="str">
        <f t="shared" si="78"/>
        <v/>
      </c>
    </row>
    <row r="222" spans="2:17" x14ac:dyDescent="0.25">
      <c r="B222" s="5" t="str">
        <f t="shared" si="63"/>
        <v/>
      </c>
      <c r="C222" s="89" t="str">
        <f t="shared" si="64"/>
        <v/>
      </c>
      <c r="D222" s="5" t="str">
        <f t="shared" si="65"/>
        <v/>
      </c>
      <c r="E222" s="5" t="str">
        <f t="shared" si="66"/>
        <v/>
      </c>
      <c r="F222" s="5" t="str">
        <f t="shared" si="67"/>
        <v/>
      </c>
      <c r="G222" s="89" t="str">
        <f t="shared" si="68"/>
        <v/>
      </c>
      <c r="H222" s="5" t="str">
        <f t="shared" si="69"/>
        <v/>
      </c>
      <c r="I222" s="89" t="str">
        <f t="shared" si="70"/>
        <v/>
      </c>
      <c r="J222" s="5" t="str">
        <f t="shared" si="71"/>
        <v/>
      </c>
      <c r="K222" s="4" t="str">
        <f t="shared" si="72"/>
        <v/>
      </c>
      <c r="L222" s="4" t="str">
        <f t="shared" si="73"/>
        <v/>
      </c>
      <c r="M222" s="4" t="str">
        <f t="shared" si="74"/>
        <v/>
      </c>
      <c r="N222" s="5" t="str">
        <f t="shared" si="75"/>
        <v/>
      </c>
      <c r="O222" s="89" t="str">
        <f t="shared" si="76"/>
        <v/>
      </c>
      <c r="P222" s="5" t="str">
        <f t="shared" si="77"/>
        <v/>
      </c>
      <c r="Q222" s="1" t="str">
        <f t="shared" si="78"/>
        <v/>
      </c>
    </row>
    <row r="223" spans="2:17" x14ac:dyDescent="0.25">
      <c r="B223" s="5" t="str">
        <f t="shared" si="63"/>
        <v/>
      </c>
      <c r="C223" s="89" t="str">
        <f t="shared" si="64"/>
        <v/>
      </c>
      <c r="D223" s="5" t="str">
        <f t="shared" si="65"/>
        <v/>
      </c>
      <c r="E223" s="5" t="str">
        <f t="shared" si="66"/>
        <v/>
      </c>
      <c r="F223" s="5" t="str">
        <f t="shared" si="67"/>
        <v/>
      </c>
      <c r="G223" s="89" t="str">
        <f t="shared" si="68"/>
        <v/>
      </c>
      <c r="H223" s="5" t="str">
        <f t="shared" si="69"/>
        <v/>
      </c>
      <c r="I223" s="89" t="str">
        <f t="shared" si="70"/>
        <v/>
      </c>
      <c r="J223" s="5" t="str">
        <f t="shared" si="71"/>
        <v/>
      </c>
      <c r="K223" s="4" t="str">
        <f t="shared" si="72"/>
        <v/>
      </c>
      <c r="L223" s="4" t="str">
        <f t="shared" si="73"/>
        <v/>
      </c>
      <c r="M223" s="4" t="str">
        <f t="shared" si="74"/>
        <v/>
      </c>
      <c r="N223" s="5" t="str">
        <f t="shared" si="75"/>
        <v/>
      </c>
      <c r="O223" s="89" t="str">
        <f t="shared" si="76"/>
        <v/>
      </c>
      <c r="P223" s="5" t="str">
        <f t="shared" si="77"/>
        <v/>
      </c>
      <c r="Q223" s="1" t="str">
        <f t="shared" si="78"/>
        <v/>
      </c>
    </row>
    <row r="224" spans="2:17" x14ac:dyDescent="0.25">
      <c r="B224" s="5" t="str">
        <f t="shared" si="63"/>
        <v/>
      </c>
      <c r="C224" s="89" t="str">
        <f t="shared" si="64"/>
        <v/>
      </c>
      <c r="D224" s="5" t="str">
        <f t="shared" si="65"/>
        <v/>
      </c>
      <c r="E224" s="5" t="str">
        <f t="shared" si="66"/>
        <v/>
      </c>
      <c r="F224" s="5" t="str">
        <f t="shared" si="67"/>
        <v/>
      </c>
      <c r="G224" s="89" t="str">
        <f t="shared" si="68"/>
        <v/>
      </c>
      <c r="H224" s="5" t="str">
        <f t="shared" si="69"/>
        <v/>
      </c>
      <c r="I224" s="89" t="str">
        <f t="shared" si="70"/>
        <v/>
      </c>
      <c r="J224" s="5" t="str">
        <f t="shared" si="71"/>
        <v/>
      </c>
      <c r="K224" s="4" t="str">
        <f t="shared" si="72"/>
        <v/>
      </c>
      <c r="L224" s="4" t="str">
        <f t="shared" si="73"/>
        <v/>
      </c>
      <c r="M224" s="4" t="str">
        <f t="shared" si="74"/>
        <v/>
      </c>
      <c r="N224" s="5" t="str">
        <f t="shared" si="75"/>
        <v/>
      </c>
      <c r="O224" s="89" t="str">
        <f t="shared" si="76"/>
        <v/>
      </c>
      <c r="P224" s="5" t="str">
        <f t="shared" si="77"/>
        <v/>
      </c>
      <c r="Q224" s="1" t="str">
        <f t="shared" si="78"/>
        <v/>
      </c>
    </row>
    <row r="225" spans="2:17" x14ac:dyDescent="0.25">
      <c r="B225" s="5" t="str">
        <f t="shared" si="63"/>
        <v/>
      </c>
      <c r="C225" s="89" t="str">
        <f t="shared" si="64"/>
        <v/>
      </c>
      <c r="D225" s="5" t="str">
        <f t="shared" si="65"/>
        <v/>
      </c>
      <c r="E225" s="5" t="str">
        <f t="shared" si="66"/>
        <v/>
      </c>
      <c r="F225" s="5" t="str">
        <f t="shared" si="67"/>
        <v/>
      </c>
      <c r="G225" s="89" t="str">
        <f t="shared" si="68"/>
        <v/>
      </c>
      <c r="H225" s="5" t="str">
        <f t="shared" si="69"/>
        <v/>
      </c>
      <c r="I225" s="89" t="str">
        <f t="shared" si="70"/>
        <v/>
      </c>
      <c r="J225" s="5" t="str">
        <f t="shared" si="71"/>
        <v/>
      </c>
      <c r="K225" s="4" t="str">
        <f t="shared" si="72"/>
        <v/>
      </c>
      <c r="L225" s="4" t="str">
        <f t="shared" si="73"/>
        <v/>
      </c>
      <c r="M225" s="4" t="str">
        <f t="shared" si="74"/>
        <v/>
      </c>
      <c r="N225" s="5" t="str">
        <f t="shared" si="75"/>
        <v/>
      </c>
      <c r="O225" s="89" t="str">
        <f t="shared" si="76"/>
        <v/>
      </c>
      <c r="P225" s="5" t="str">
        <f t="shared" si="77"/>
        <v/>
      </c>
      <c r="Q225" s="1" t="str">
        <f t="shared" si="78"/>
        <v/>
      </c>
    </row>
    <row r="226" spans="2:17" x14ac:dyDescent="0.25">
      <c r="B226" s="5" t="str">
        <f t="shared" si="63"/>
        <v/>
      </c>
      <c r="C226" s="89" t="str">
        <f t="shared" si="64"/>
        <v/>
      </c>
      <c r="D226" s="5" t="str">
        <f t="shared" si="65"/>
        <v/>
      </c>
      <c r="E226" s="5" t="str">
        <f t="shared" si="66"/>
        <v/>
      </c>
      <c r="F226" s="5" t="str">
        <f t="shared" si="67"/>
        <v/>
      </c>
      <c r="G226" s="89" t="str">
        <f t="shared" si="68"/>
        <v/>
      </c>
      <c r="H226" s="5" t="str">
        <f t="shared" si="69"/>
        <v/>
      </c>
      <c r="I226" s="89" t="str">
        <f t="shared" si="70"/>
        <v/>
      </c>
      <c r="J226" s="5" t="str">
        <f t="shared" si="71"/>
        <v/>
      </c>
      <c r="K226" s="4" t="str">
        <f t="shared" si="72"/>
        <v/>
      </c>
      <c r="L226" s="4" t="str">
        <f t="shared" si="73"/>
        <v/>
      </c>
      <c r="M226" s="4" t="str">
        <f t="shared" si="74"/>
        <v/>
      </c>
      <c r="N226" s="5" t="str">
        <f t="shared" si="75"/>
        <v/>
      </c>
      <c r="O226" s="89" t="str">
        <f t="shared" si="76"/>
        <v/>
      </c>
      <c r="P226" s="5" t="str">
        <f t="shared" si="77"/>
        <v/>
      </c>
      <c r="Q226" s="1" t="str">
        <f t="shared" si="78"/>
        <v/>
      </c>
    </row>
    <row r="227" spans="2:17" x14ac:dyDescent="0.25">
      <c r="B227" s="5" t="str">
        <f t="shared" si="63"/>
        <v/>
      </c>
      <c r="C227" s="89" t="str">
        <f t="shared" si="64"/>
        <v/>
      </c>
      <c r="D227" s="5" t="str">
        <f t="shared" si="65"/>
        <v/>
      </c>
      <c r="E227" s="5" t="str">
        <f t="shared" si="66"/>
        <v/>
      </c>
      <c r="F227" s="5" t="str">
        <f t="shared" si="67"/>
        <v/>
      </c>
      <c r="G227" s="89" t="str">
        <f t="shared" si="68"/>
        <v/>
      </c>
      <c r="H227" s="5" t="str">
        <f t="shared" si="69"/>
        <v/>
      </c>
      <c r="I227" s="89" t="str">
        <f t="shared" si="70"/>
        <v/>
      </c>
      <c r="J227" s="5" t="str">
        <f t="shared" si="71"/>
        <v/>
      </c>
      <c r="K227" s="4" t="str">
        <f t="shared" si="72"/>
        <v/>
      </c>
      <c r="L227" s="4" t="str">
        <f t="shared" si="73"/>
        <v/>
      </c>
      <c r="M227" s="4" t="str">
        <f t="shared" si="74"/>
        <v/>
      </c>
      <c r="N227" s="5" t="str">
        <f t="shared" si="75"/>
        <v/>
      </c>
      <c r="O227" s="89" t="str">
        <f t="shared" si="76"/>
        <v/>
      </c>
      <c r="P227" s="5" t="str">
        <f t="shared" si="77"/>
        <v/>
      </c>
      <c r="Q227" s="1" t="str">
        <f t="shared" si="78"/>
        <v/>
      </c>
    </row>
    <row r="228" spans="2:17" x14ac:dyDescent="0.25">
      <c r="B228" s="5" t="str">
        <f t="shared" si="63"/>
        <v/>
      </c>
      <c r="C228" s="89" t="str">
        <f t="shared" si="64"/>
        <v/>
      </c>
      <c r="D228" s="5" t="str">
        <f t="shared" si="65"/>
        <v/>
      </c>
      <c r="E228" s="5" t="str">
        <f t="shared" si="66"/>
        <v/>
      </c>
      <c r="F228" s="5" t="str">
        <f t="shared" si="67"/>
        <v/>
      </c>
      <c r="G228" s="89" t="str">
        <f t="shared" si="68"/>
        <v/>
      </c>
      <c r="H228" s="5" t="str">
        <f t="shared" si="69"/>
        <v/>
      </c>
      <c r="I228" s="89" t="str">
        <f t="shared" si="70"/>
        <v/>
      </c>
      <c r="J228" s="5" t="str">
        <f t="shared" si="71"/>
        <v/>
      </c>
      <c r="K228" s="4" t="str">
        <f t="shared" si="72"/>
        <v/>
      </c>
      <c r="L228" s="4" t="str">
        <f t="shared" si="73"/>
        <v/>
      </c>
      <c r="M228" s="4" t="str">
        <f t="shared" si="74"/>
        <v/>
      </c>
      <c r="N228" s="5" t="str">
        <f t="shared" si="75"/>
        <v/>
      </c>
      <c r="O228" s="89" t="str">
        <f t="shared" si="76"/>
        <v/>
      </c>
      <c r="P228" s="5" t="str">
        <f t="shared" si="77"/>
        <v/>
      </c>
      <c r="Q228" s="1" t="str">
        <f t="shared" si="78"/>
        <v/>
      </c>
    </row>
    <row r="229" spans="2:17" x14ac:dyDescent="0.25">
      <c r="B229" s="5" t="str">
        <f t="shared" si="63"/>
        <v/>
      </c>
      <c r="C229" s="89" t="str">
        <f t="shared" si="64"/>
        <v/>
      </c>
      <c r="D229" s="5" t="str">
        <f t="shared" si="65"/>
        <v/>
      </c>
      <c r="E229" s="5" t="str">
        <f t="shared" si="66"/>
        <v/>
      </c>
      <c r="F229" s="5" t="str">
        <f t="shared" si="67"/>
        <v/>
      </c>
      <c r="G229" s="89" t="str">
        <f t="shared" si="68"/>
        <v/>
      </c>
      <c r="H229" s="5" t="str">
        <f t="shared" si="69"/>
        <v/>
      </c>
      <c r="I229" s="89" t="str">
        <f t="shared" si="70"/>
        <v/>
      </c>
      <c r="J229" s="5" t="str">
        <f t="shared" si="71"/>
        <v/>
      </c>
      <c r="K229" s="4" t="str">
        <f t="shared" si="72"/>
        <v/>
      </c>
      <c r="L229" s="4" t="str">
        <f t="shared" si="73"/>
        <v/>
      </c>
      <c r="M229" s="4" t="str">
        <f t="shared" si="74"/>
        <v/>
      </c>
      <c r="N229" s="5" t="str">
        <f t="shared" si="75"/>
        <v/>
      </c>
      <c r="O229" s="89" t="str">
        <f t="shared" si="76"/>
        <v/>
      </c>
      <c r="P229" s="5" t="str">
        <f t="shared" si="77"/>
        <v/>
      </c>
      <c r="Q229" s="1" t="str">
        <f t="shared" si="78"/>
        <v/>
      </c>
    </row>
    <row r="230" spans="2:17" x14ac:dyDescent="0.25">
      <c r="B230" s="5" t="str">
        <f t="shared" si="63"/>
        <v/>
      </c>
      <c r="C230" s="89" t="str">
        <f t="shared" si="64"/>
        <v/>
      </c>
      <c r="D230" s="5" t="str">
        <f t="shared" si="65"/>
        <v/>
      </c>
      <c r="E230" s="5" t="str">
        <f t="shared" si="66"/>
        <v/>
      </c>
      <c r="F230" s="5" t="str">
        <f t="shared" si="67"/>
        <v/>
      </c>
      <c r="G230" s="89" t="str">
        <f t="shared" si="68"/>
        <v/>
      </c>
      <c r="H230" s="5" t="str">
        <f t="shared" si="69"/>
        <v/>
      </c>
      <c r="I230" s="89" t="str">
        <f t="shared" si="70"/>
        <v/>
      </c>
      <c r="J230" s="5" t="str">
        <f t="shared" si="71"/>
        <v/>
      </c>
      <c r="K230" s="4" t="str">
        <f t="shared" si="72"/>
        <v/>
      </c>
      <c r="L230" s="4" t="str">
        <f t="shared" si="73"/>
        <v/>
      </c>
      <c r="M230" s="4" t="str">
        <f t="shared" si="74"/>
        <v/>
      </c>
      <c r="N230" s="5" t="str">
        <f t="shared" si="75"/>
        <v/>
      </c>
      <c r="O230" s="89" t="str">
        <f t="shared" si="76"/>
        <v/>
      </c>
      <c r="P230" s="5" t="str">
        <f t="shared" si="77"/>
        <v/>
      </c>
      <c r="Q230" s="1" t="str">
        <f t="shared" si="78"/>
        <v/>
      </c>
    </row>
    <row r="231" spans="2:17" x14ac:dyDescent="0.25">
      <c r="B231" s="5" t="str">
        <f t="shared" si="63"/>
        <v/>
      </c>
      <c r="C231" s="89" t="str">
        <f t="shared" si="64"/>
        <v/>
      </c>
      <c r="D231" s="5" t="str">
        <f t="shared" si="65"/>
        <v/>
      </c>
      <c r="E231" s="5" t="str">
        <f t="shared" si="66"/>
        <v/>
      </c>
      <c r="F231" s="5" t="str">
        <f t="shared" si="67"/>
        <v/>
      </c>
      <c r="G231" s="89" t="str">
        <f t="shared" si="68"/>
        <v/>
      </c>
      <c r="H231" s="5" t="str">
        <f t="shared" si="69"/>
        <v/>
      </c>
      <c r="I231" s="89" t="str">
        <f t="shared" si="70"/>
        <v/>
      </c>
      <c r="J231" s="5" t="str">
        <f t="shared" si="71"/>
        <v/>
      </c>
      <c r="K231" s="4" t="str">
        <f t="shared" si="72"/>
        <v/>
      </c>
      <c r="L231" s="4" t="str">
        <f t="shared" si="73"/>
        <v/>
      </c>
      <c r="M231" s="4" t="str">
        <f t="shared" si="74"/>
        <v/>
      </c>
      <c r="N231" s="5" t="str">
        <f t="shared" si="75"/>
        <v/>
      </c>
      <c r="O231" s="89" t="str">
        <f t="shared" si="76"/>
        <v/>
      </c>
      <c r="P231" s="5" t="str">
        <f t="shared" si="77"/>
        <v/>
      </c>
      <c r="Q231" s="1" t="str">
        <f t="shared" si="78"/>
        <v/>
      </c>
    </row>
    <row r="232" spans="2:17" x14ac:dyDescent="0.25">
      <c r="B232" s="5" t="str">
        <f t="shared" si="63"/>
        <v/>
      </c>
      <c r="C232" s="89" t="str">
        <f t="shared" si="64"/>
        <v/>
      </c>
      <c r="D232" s="5" t="str">
        <f t="shared" si="65"/>
        <v/>
      </c>
      <c r="E232" s="5" t="str">
        <f t="shared" si="66"/>
        <v/>
      </c>
      <c r="F232" s="5" t="str">
        <f t="shared" si="67"/>
        <v/>
      </c>
      <c r="G232" s="89" t="str">
        <f t="shared" si="68"/>
        <v/>
      </c>
      <c r="H232" s="5" t="str">
        <f t="shared" si="69"/>
        <v/>
      </c>
      <c r="I232" s="89" t="str">
        <f t="shared" si="70"/>
        <v/>
      </c>
      <c r="J232" s="5" t="str">
        <f t="shared" si="71"/>
        <v/>
      </c>
      <c r="K232" s="4" t="str">
        <f t="shared" si="72"/>
        <v/>
      </c>
      <c r="L232" s="4" t="str">
        <f t="shared" si="73"/>
        <v/>
      </c>
      <c r="M232" s="4" t="str">
        <f t="shared" si="74"/>
        <v/>
      </c>
      <c r="N232" s="5" t="str">
        <f t="shared" si="75"/>
        <v/>
      </c>
      <c r="O232" s="89" t="str">
        <f t="shared" si="76"/>
        <v/>
      </c>
      <c r="P232" s="5" t="str">
        <f t="shared" si="77"/>
        <v/>
      </c>
      <c r="Q232" s="1" t="str">
        <f t="shared" si="78"/>
        <v/>
      </c>
    </row>
    <row r="233" spans="2:17" x14ac:dyDescent="0.25">
      <c r="B233" s="5" t="str">
        <f t="shared" si="63"/>
        <v/>
      </c>
      <c r="C233" s="89" t="str">
        <f t="shared" si="64"/>
        <v/>
      </c>
      <c r="D233" s="5" t="str">
        <f t="shared" si="65"/>
        <v/>
      </c>
      <c r="E233" s="5" t="str">
        <f t="shared" si="66"/>
        <v/>
      </c>
      <c r="F233" s="5" t="str">
        <f t="shared" si="67"/>
        <v/>
      </c>
      <c r="G233" s="89" t="str">
        <f t="shared" si="68"/>
        <v/>
      </c>
      <c r="H233" s="5" t="str">
        <f t="shared" si="69"/>
        <v/>
      </c>
      <c r="I233" s="89" t="str">
        <f t="shared" si="70"/>
        <v/>
      </c>
      <c r="J233" s="5" t="str">
        <f t="shared" si="71"/>
        <v/>
      </c>
      <c r="K233" s="4" t="str">
        <f t="shared" si="72"/>
        <v/>
      </c>
      <c r="L233" s="4" t="str">
        <f t="shared" si="73"/>
        <v/>
      </c>
      <c r="M233" s="4" t="str">
        <f t="shared" si="74"/>
        <v/>
      </c>
      <c r="N233" s="5" t="str">
        <f t="shared" si="75"/>
        <v/>
      </c>
      <c r="O233" s="89" t="str">
        <f t="shared" si="76"/>
        <v/>
      </c>
      <c r="P233" s="5" t="str">
        <f t="shared" si="77"/>
        <v/>
      </c>
      <c r="Q233" s="1" t="str">
        <f t="shared" si="78"/>
        <v/>
      </c>
    </row>
    <row r="234" spans="2:17" x14ac:dyDescent="0.25">
      <c r="B234" s="5" t="str">
        <f t="shared" si="63"/>
        <v/>
      </c>
      <c r="C234" s="89" t="str">
        <f t="shared" si="64"/>
        <v/>
      </c>
      <c r="D234" s="5" t="str">
        <f t="shared" si="65"/>
        <v/>
      </c>
      <c r="E234" s="5" t="str">
        <f t="shared" si="66"/>
        <v/>
      </c>
      <c r="F234" s="5" t="str">
        <f t="shared" si="67"/>
        <v/>
      </c>
      <c r="G234" s="89" t="str">
        <f t="shared" si="68"/>
        <v/>
      </c>
      <c r="H234" s="5" t="str">
        <f t="shared" si="69"/>
        <v/>
      </c>
      <c r="I234" s="89" t="str">
        <f t="shared" si="70"/>
        <v/>
      </c>
      <c r="J234" s="5" t="str">
        <f t="shared" si="71"/>
        <v/>
      </c>
      <c r="K234" s="4" t="str">
        <f t="shared" si="72"/>
        <v/>
      </c>
      <c r="L234" s="4" t="str">
        <f t="shared" si="73"/>
        <v/>
      </c>
      <c r="M234" s="4" t="str">
        <f t="shared" si="74"/>
        <v/>
      </c>
      <c r="N234" s="5" t="str">
        <f t="shared" si="75"/>
        <v/>
      </c>
      <c r="O234" s="89" t="str">
        <f t="shared" si="76"/>
        <v/>
      </c>
      <c r="P234" s="5" t="str">
        <f t="shared" si="77"/>
        <v/>
      </c>
      <c r="Q234" s="1" t="str">
        <f t="shared" si="78"/>
        <v/>
      </c>
    </row>
    <row r="235" spans="2:17" x14ac:dyDescent="0.25">
      <c r="B235" s="5" t="str">
        <f t="shared" si="63"/>
        <v/>
      </c>
      <c r="C235" s="89" t="str">
        <f t="shared" si="64"/>
        <v/>
      </c>
      <c r="D235" s="5" t="str">
        <f t="shared" si="65"/>
        <v/>
      </c>
      <c r="E235" s="5" t="str">
        <f t="shared" si="66"/>
        <v/>
      </c>
      <c r="F235" s="5" t="str">
        <f t="shared" si="67"/>
        <v/>
      </c>
      <c r="G235" s="89" t="str">
        <f t="shared" si="68"/>
        <v/>
      </c>
      <c r="H235" s="5" t="str">
        <f t="shared" si="69"/>
        <v/>
      </c>
      <c r="I235" s="89" t="str">
        <f t="shared" si="70"/>
        <v/>
      </c>
      <c r="J235" s="5" t="str">
        <f t="shared" si="71"/>
        <v/>
      </c>
      <c r="K235" s="4" t="str">
        <f t="shared" si="72"/>
        <v/>
      </c>
      <c r="L235" s="4" t="str">
        <f t="shared" si="73"/>
        <v/>
      </c>
      <c r="M235" s="4" t="str">
        <f t="shared" si="74"/>
        <v/>
      </c>
      <c r="N235" s="5" t="str">
        <f t="shared" si="75"/>
        <v/>
      </c>
      <c r="O235" s="89" t="str">
        <f t="shared" si="76"/>
        <v/>
      </c>
      <c r="P235" s="5" t="str">
        <f t="shared" si="77"/>
        <v/>
      </c>
      <c r="Q235" s="1" t="str">
        <f t="shared" si="78"/>
        <v/>
      </c>
    </row>
    <row r="236" spans="2:17" x14ac:dyDescent="0.25">
      <c r="B236" s="5" t="str">
        <f t="shared" si="63"/>
        <v/>
      </c>
      <c r="C236" s="89" t="str">
        <f t="shared" si="64"/>
        <v/>
      </c>
      <c r="D236" s="5" t="str">
        <f t="shared" si="65"/>
        <v/>
      </c>
      <c r="E236" s="5" t="str">
        <f t="shared" si="66"/>
        <v/>
      </c>
      <c r="F236" s="5" t="str">
        <f t="shared" si="67"/>
        <v/>
      </c>
      <c r="G236" s="89" t="str">
        <f t="shared" si="68"/>
        <v/>
      </c>
      <c r="H236" s="5" t="str">
        <f t="shared" si="69"/>
        <v/>
      </c>
      <c r="I236" s="89" t="str">
        <f t="shared" si="70"/>
        <v/>
      </c>
      <c r="J236" s="5" t="str">
        <f t="shared" si="71"/>
        <v/>
      </c>
      <c r="K236" s="4" t="str">
        <f t="shared" si="72"/>
        <v/>
      </c>
      <c r="L236" s="4" t="str">
        <f t="shared" si="73"/>
        <v/>
      </c>
      <c r="M236" s="4" t="str">
        <f t="shared" si="74"/>
        <v/>
      </c>
      <c r="N236" s="5" t="str">
        <f t="shared" si="75"/>
        <v/>
      </c>
      <c r="O236" s="89" t="str">
        <f t="shared" si="76"/>
        <v/>
      </c>
      <c r="P236" s="5" t="str">
        <f t="shared" si="77"/>
        <v/>
      </c>
      <c r="Q236" s="1" t="str">
        <f t="shared" si="78"/>
        <v/>
      </c>
    </row>
    <row r="237" spans="2:17" x14ac:dyDescent="0.25">
      <c r="B237" s="5" t="str">
        <f t="shared" si="63"/>
        <v/>
      </c>
      <c r="C237" s="89" t="str">
        <f t="shared" si="64"/>
        <v/>
      </c>
      <c r="D237" s="5" t="str">
        <f t="shared" si="65"/>
        <v/>
      </c>
      <c r="E237" s="5" t="str">
        <f t="shared" si="66"/>
        <v/>
      </c>
      <c r="F237" s="5" t="str">
        <f t="shared" si="67"/>
        <v/>
      </c>
      <c r="G237" s="89" t="str">
        <f t="shared" si="68"/>
        <v/>
      </c>
      <c r="H237" s="5" t="str">
        <f t="shared" si="69"/>
        <v/>
      </c>
      <c r="I237" s="89" t="str">
        <f t="shared" si="70"/>
        <v/>
      </c>
      <c r="J237" s="5" t="str">
        <f t="shared" si="71"/>
        <v/>
      </c>
      <c r="K237" s="4" t="str">
        <f t="shared" si="72"/>
        <v/>
      </c>
      <c r="L237" s="4" t="str">
        <f t="shared" si="73"/>
        <v/>
      </c>
      <c r="M237" s="4" t="str">
        <f t="shared" si="74"/>
        <v/>
      </c>
      <c r="N237" s="5" t="str">
        <f t="shared" si="75"/>
        <v/>
      </c>
      <c r="O237" s="89" t="str">
        <f t="shared" si="76"/>
        <v/>
      </c>
      <c r="P237" s="5" t="str">
        <f t="shared" si="77"/>
        <v/>
      </c>
      <c r="Q237" s="1" t="str">
        <f t="shared" si="78"/>
        <v/>
      </c>
    </row>
    <row r="238" spans="2:17" x14ac:dyDescent="0.25">
      <c r="B238" s="5" t="str">
        <f t="shared" si="63"/>
        <v/>
      </c>
      <c r="C238" s="89" t="str">
        <f t="shared" si="64"/>
        <v/>
      </c>
      <c r="D238" s="5" t="str">
        <f t="shared" si="65"/>
        <v/>
      </c>
      <c r="E238" s="5" t="str">
        <f t="shared" si="66"/>
        <v/>
      </c>
      <c r="F238" s="5" t="str">
        <f t="shared" si="67"/>
        <v/>
      </c>
      <c r="G238" s="89" t="str">
        <f t="shared" si="68"/>
        <v/>
      </c>
      <c r="H238" s="5" t="str">
        <f t="shared" si="69"/>
        <v/>
      </c>
      <c r="I238" s="89" t="str">
        <f t="shared" si="70"/>
        <v/>
      </c>
      <c r="J238" s="5" t="str">
        <f t="shared" si="71"/>
        <v/>
      </c>
      <c r="K238" s="4" t="str">
        <f t="shared" si="72"/>
        <v/>
      </c>
      <c r="L238" s="4" t="str">
        <f t="shared" si="73"/>
        <v/>
      </c>
      <c r="M238" s="4" t="str">
        <f t="shared" si="74"/>
        <v/>
      </c>
      <c r="N238" s="5" t="str">
        <f t="shared" si="75"/>
        <v/>
      </c>
      <c r="O238" s="89" t="str">
        <f t="shared" si="76"/>
        <v/>
      </c>
      <c r="P238" s="5" t="str">
        <f t="shared" si="77"/>
        <v/>
      </c>
      <c r="Q238" s="1" t="str">
        <f t="shared" si="78"/>
        <v/>
      </c>
    </row>
    <row r="239" spans="2:17" x14ac:dyDescent="0.25">
      <c r="B239" s="5" t="str">
        <f t="shared" si="63"/>
        <v/>
      </c>
      <c r="C239" s="89" t="str">
        <f t="shared" si="64"/>
        <v/>
      </c>
      <c r="D239" s="5" t="str">
        <f t="shared" si="65"/>
        <v/>
      </c>
      <c r="E239" s="5" t="str">
        <f t="shared" si="66"/>
        <v/>
      </c>
      <c r="F239" s="5" t="str">
        <f t="shared" si="67"/>
        <v/>
      </c>
      <c r="G239" s="89" t="str">
        <f t="shared" si="68"/>
        <v/>
      </c>
      <c r="H239" s="5" t="str">
        <f t="shared" si="69"/>
        <v/>
      </c>
      <c r="I239" s="89" t="str">
        <f t="shared" si="70"/>
        <v/>
      </c>
      <c r="J239" s="5" t="str">
        <f t="shared" si="71"/>
        <v/>
      </c>
      <c r="K239" s="4" t="str">
        <f t="shared" si="72"/>
        <v/>
      </c>
      <c r="L239" s="4" t="str">
        <f t="shared" si="73"/>
        <v/>
      </c>
      <c r="M239" s="4" t="str">
        <f t="shared" si="74"/>
        <v/>
      </c>
      <c r="N239" s="5" t="str">
        <f t="shared" si="75"/>
        <v/>
      </c>
      <c r="O239" s="89" t="str">
        <f t="shared" si="76"/>
        <v/>
      </c>
      <c r="P239" s="5" t="str">
        <f t="shared" si="77"/>
        <v/>
      </c>
      <c r="Q239" s="1" t="str">
        <f t="shared" si="78"/>
        <v/>
      </c>
    </row>
    <row r="240" spans="2:17" x14ac:dyDescent="0.25">
      <c r="B240" s="5" t="str">
        <f t="shared" si="63"/>
        <v/>
      </c>
      <c r="C240" s="89" t="str">
        <f t="shared" si="64"/>
        <v/>
      </c>
      <c r="D240" s="5" t="str">
        <f t="shared" si="65"/>
        <v/>
      </c>
      <c r="E240" s="5" t="str">
        <f t="shared" si="66"/>
        <v/>
      </c>
      <c r="F240" s="5" t="str">
        <f t="shared" si="67"/>
        <v/>
      </c>
      <c r="G240" s="89" t="str">
        <f t="shared" si="68"/>
        <v/>
      </c>
      <c r="H240" s="5" t="str">
        <f t="shared" si="69"/>
        <v/>
      </c>
      <c r="I240" s="89" t="str">
        <f t="shared" si="70"/>
        <v/>
      </c>
      <c r="J240" s="5" t="str">
        <f t="shared" si="71"/>
        <v/>
      </c>
      <c r="K240" s="4" t="str">
        <f t="shared" si="72"/>
        <v/>
      </c>
      <c r="L240" s="4" t="str">
        <f t="shared" si="73"/>
        <v/>
      </c>
      <c r="M240" s="4" t="str">
        <f t="shared" si="74"/>
        <v/>
      </c>
      <c r="N240" s="5" t="str">
        <f t="shared" si="75"/>
        <v/>
      </c>
      <c r="O240" s="89" t="str">
        <f t="shared" si="76"/>
        <v/>
      </c>
      <c r="P240" s="5" t="str">
        <f t="shared" si="77"/>
        <v/>
      </c>
      <c r="Q240" s="1" t="str">
        <f t="shared" si="78"/>
        <v/>
      </c>
    </row>
    <row r="241" spans="2:17" x14ac:dyDescent="0.25">
      <c r="B241" s="5" t="str">
        <f t="shared" si="63"/>
        <v/>
      </c>
      <c r="C241" s="89" t="str">
        <f t="shared" si="64"/>
        <v/>
      </c>
      <c r="D241" s="5" t="str">
        <f t="shared" si="65"/>
        <v/>
      </c>
      <c r="E241" s="5" t="str">
        <f t="shared" si="66"/>
        <v/>
      </c>
      <c r="F241" s="5" t="str">
        <f t="shared" si="67"/>
        <v/>
      </c>
      <c r="G241" s="89" t="str">
        <f t="shared" si="68"/>
        <v/>
      </c>
      <c r="H241" s="5" t="str">
        <f t="shared" si="69"/>
        <v/>
      </c>
      <c r="I241" s="89" t="str">
        <f t="shared" si="70"/>
        <v/>
      </c>
      <c r="J241" s="5" t="str">
        <f t="shared" si="71"/>
        <v/>
      </c>
      <c r="K241" s="4" t="str">
        <f t="shared" si="72"/>
        <v/>
      </c>
      <c r="L241" s="4" t="str">
        <f t="shared" si="73"/>
        <v/>
      </c>
      <c r="M241" s="4" t="str">
        <f t="shared" si="74"/>
        <v/>
      </c>
      <c r="N241" s="5" t="str">
        <f t="shared" si="75"/>
        <v/>
      </c>
      <c r="O241" s="89" t="str">
        <f t="shared" si="76"/>
        <v/>
      </c>
      <c r="P241" s="5" t="str">
        <f t="shared" si="77"/>
        <v/>
      </c>
      <c r="Q241" s="1" t="str">
        <f t="shared" si="78"/>
        <v/>
      </c>
    </row>
    <row r="242" spans="2:17" x14ac:dyDescent="0.25">
      <c r="B242" s="5" t="str">
        <f t="shared" si="63"/>
        <v/>
      </c>
      <c r="C242" s="89" t="str">
        <f t="shared" si="64"/>
        <v/>
      </c>
      <c r="D242" s="5" t="str">
        <f t="shared" si="65"/>
        <v/>
      </c>
      <c r="E242" s="5" t="str">
        <f t="shared" si="66"/>
        <v/>
      </c>
      <c r="F242" s="5" t="str">
        <f t="shared" si="67"/>
        <v/>
      </c>
      <c r="G242" s="89" t="str">
        <f t="shared" si="68"/>
        <v/>
      </c>
      <c r="H242" s="5" t="str">
        <f t="shared" si="69"/>
        <v/>
      </c>
      <c r="I242" s="89" t="str">
        <f t="shared" si="70"/>
        <v/>
      </c>
      <c r="J242" s="5" t="str">
        <f t="shared" si="71"/>
        <v/>
      </c>
      <c r="K242" s="4" t="str">
        <f t="shared" si="72"/>
        <v/>
      </c>
      <c r="L242" s="4" t="str">
        <f t="shared" si="73"/>
        <v/>
      </c>
      <c r="M242" s="4" t="str">
        <f t="shared" si="74"/>
        <v/>
      </c>
      <c r="N242" s="5" t="str">
        <f t="shared" si="75"/>
        <v/>
      </c>
      <c r="O242" s="89" t="str">
        <f t="shared" si="76"/>
        <v/>
      </c>
      <c r="P242" s="5" t="str">
        <f t="shared" si="77"/>
        <v/>
      </c>
      <c r="Q242" s="1" t="str">
        <f t="shared" si="78"/>
        <v/>
      </c>
    </row>
    <row r="243" spans="2:17" x14ac:dyDescent="0.25">
      <c r="B243" s="5" t="str">
        <f t="shared" si="63"/>
        <v/>
      </c>
      <c r="C243" s="89" t="str">
        <f t="shared" si="64"/>
        <v/>
      </c>
      <c r="D243" s="5" t="str">
        <f t="shared" si="65"/>
        <v/>
      </c>
      <c r="E243" s="5" t="str">
        <f t="shared" si="66"/>
        <v/>
      </c>
      <c r="F243" s="5" t="str">
        <f t="shared" si="67"/>
        <v/>
      </c>
      <c r="G243" s="89" t="str">
        <f t="shared" si="68"/>
        <v/>
      </c>
      <c r="H243" s="5" t="str">
        <f t="shared" si="69"/>
        <v/>
      </c>
      <c r="I243" s="89" t="str">
        <f t="shared" si="70"/>
        <v/>
      </c>
      <c r="J243" s="5" t="str">
        <f t="shared" si="71"/>
        <v/>
      </c>
      <c r="K243" s="4" t="str">
        <f t="shared" si="72"/>
        <v/>
      </c>
      <c r="L243" s="4" t="str">
        <f t="shared" si="73"/>
        <v/>
      </c>
      <c r="M243" s="4" t="str">
        <f t="shared" si="74"/>
        <v/>
      </c>
      <c r="N243" s="5" t="str">
        <f t="shared" si="75"/>
        <v/>
      </c>
      <c r="O243" s="89" t="str">
        <f t="shared" si="76"/>
        <v/>
      </c>
      <c r="P243" s="5" t="str">
        <f t="shared" si="77"/>
        <v/>
      </c>
      <c r="Q243" s="1" t="str">
        <f t="shared" si="78"/>
        <v/>
      </c>
    </row>
    <row r="244" spans="2:17" x14ac:dyDescent="0.25">
      <c r="B244" s="5" t="str">
        <f t="shared" si="63"/>
        <v/>
      </c>
      <c r="C244" s="89" t="str">
        <f t="shared" si="64"/>
        <v/>
      </c>
      <c r="D244" s="5" t="str">
        <f t="shared" si="65"/>
        <v/>
      </c>
      <c r="E244" s="5" t="str">
        <f t="shared" si="66"/>
        <v/>
      </c>
      <c r="F244" s="5" t="str">
        <f t="shared" si="67"/>
        <v/>
      </c>
      <c r="G244" s="89" t="str">
        <f t="shared" si="68"/>
        <v/>
      </c>
      <c r="H244" s="5" t="str">
        <f t="shared" si="69"/>
        <v/>
      </c>
      <c r="I244" s="89" t="str">
        <f t="shared" si="70"/>
        <v/>
      </c>
      <c r="J244" s="5" t="str">
        <f t="shared" si="71"/>
        <v/>
      </c>
      <c r="K244" s="4" t="str">
        <f t="shared" si="72"/>
        <v/>
      </c>
      <c r="L244" s="4" t="str">
        <f t="shared" si="73"/>
        <v/>
      </c>
      <c r="M244" s="4" t="str">
        <f t="shared" si="74"/>
        <v/>
      </c>
      <c r="N244" s="5" t="str">
        <f t="shared" si="75"/>
        <v/>
      </c>
      <c r="O244" s="89" t="str">
        <f t="shared" si="76"/>
        <v/>
      </c>
      <c r="P244" s="5" t="str">
        <f t="shared" si="77"/>
        <v/>
      </c>
      <c r="Q244" s="1" t="str">
        <f t="shared" si="78"/>
        <v/>
      </c>
    </row>
    <row r="245" spans="2:17" x14ac:dyDescent="0.25">
      <c r="B245" s="5" t="str">
        <f t="shared" si="63"/>
        <v/>
      </c>
      <c r="C245" s="89" t="str">
        <f t="shared" si="64"/>
        <v/>
      </c>
      <c r="D245" s="5" t="str">
        <f t="shared" si="65"/>
        <v/>
      </c>
      <c r="E245" s="5" t="str">
        <f t="shared" si="66"/>
        <v/>
      </c>
      <c r="F245" s="5" t="str">
        <f t="shared" si="67"/>
        <v/>
      </c>
      <c r="G245" s="89" t="str">
        <f t="shared" si="68"/>
        <v/>
      </c>
      <c r="H245" s="5" t="str">
        <f t="shared" si="69"/>
        <v/>
      </c>
      <c r="I245" s="89" t="str">
        <f t="shared" si="70"/>
        <v/>
      </c>
      <c r="J245" s="5" t="str">
        <f t="shared" si="71"/>
        <v/>
      </c>
      <c r="K245" s="4" t="str">
        <f t="shared" si="72"/>
        <v/>
      </c>
      <c r="L245" s="4" t="str">
        <f t="shared" si="73"/>
        <v/>
      </c>
      <c r="M245" s="4" t="str">
        <f t="shared" si="74"/>
        <v/>
      </c>
      <c r="N245" s="5" t="str">
        <f t="shared" si="75"/>
        <v/>
      </c>
      <c r="O245" s="89" t="str">
        <f t="shared" si="76"/>
        <v/>
      </c>
      <c r="P245" s="5" t="str">
        <f t="shared" si="77"/>
        <v/>
      </c>
      <c r="Q245" s="1" t="str">
        <f t="shared" si="78"/>
        <v/>
      </c>
    </row>
    <row r="246" spans="2:17" x14ac:dyDescent="0.25">
      <c r="B246" s="5" t="str">
        <f t="shared" si="63"/>
        <v/>
      </c>
      <c r="C246" s="89" t="str">
        <f t="shared" si="64"/>
        <v/>
      </c>
      <c r="D246" s="5" t="str">
        <f t="shared" si="65"/>
        <v/>
      </c>
      <c r="E246" s="5" t="str">
        <f t="shared" si="66"/>
        <v/>
      </c>
      <c r="F246" s="5" t="str">
        <f t="shared" si="67"/>
        <v/>
      </c>
      <c r="G246" s="89" t="str">
        <f t="shared" si="68"/>
        <v/>
      </c>
      <c r="H246" s="5" t="str">
        <f t="shared" si="69"/>
        <v/>
      </c>
      <c r="I246" s="89" t="str">
        <f t="shared" si="70"/>
        <v/>
      </c>
      <c r="J246" s="5" t="str">
        <f t="shared" si="71"/>
        <v/>
      </c>
      <c r="K246" s="4" t="str">
        <f t="shared" si="72"/>
        <v/>
      </c>
      <c r="L246" s="4" t="str">
        <f t="shared" si="73"/>
        <v/>
      </c>
      <c r="M246" s="4" t="str">
        <f t="shared" si="74"/>
        <v/>
      </c>
      <c r="N246" s="5" t="str">
        <f t="shared" si="75"/>
        <v/>
      </c>
      <c r="O246" s="89" t="str">
        <f t="shared" si="76"/>
        <v/>
      </c>
      <c r="P246" s="5" t="str">
        <f t="shared" si="77"/>
        <v/>
      </c>
      <c r="Q246" s="1" t="str">
        <f t="shared" si="78"/>
        <v/>
      </c>
    </row>
    <row r="247" spans="2:17" x14ac:dyDescent="0.25">
      <c r="B247" s="5" t="str">
        <f t="shared" si="63"/>
        <v/>
      </c>
      <c r="C247" s="89" t="str">
        <f t="shared" si="64"/>
        <v/>
      </c>
      <c r="D247" s="5" t="str">
        <f t="shared" si="65"/>
        <v/>
      </c>
      <c r="E247" s="5" t="str">
        <f t="shared" si="66"/>
        <v/>
      </c>
      <c r="F247" s="5" t="str">
        <f t="shared" si="67"/>
        <v/>
      </c>
      <c r="G247" s="89" t="str">
        <f t="shared" si="68"/>
        <v/>
      </c>
      <c r="H247" s="5" t="str">
        <f t="shared" si="69"/>
        <v/>
      </c>
      <c r="I247" s="89" t="str">
        <f t="shared" si="70"/>
        <v/>
      </c>
      <c r="J247" s="5" t="str">
        <f t="shared" si="71"/>
        <v/>
      </c>
      <c r="K247" s="4" t="str">
        <f t="shared" si="72"/>
        <v/>
      </c>
      <c r="L247" s="4" t="str">
        <f t="shared" si="73"/>
        <v/>
      </c>
      <c r="M247" s="4" t="str">
        <f t="shared" si="74"/>
        <v/>
      </c>
      <c r="N247" s="5" t="str">
        <f t="shared" si="75"/>
        <v/>
      </c>
      <c r="O247" s="89" t="str">
        <f t="shared" si="76"/>
        <v/>
      </c>
      <c r="P247" s="5" t="str">
        <f t="shared" si="77"/>
        <v/>
      </c>
      <c r="Q247" s="1" t="str">
        <f t="shared" si="78"/>
        <v/>
      </c>
    </row>
    <row r="248" spans="2:17" x14ac:dyDescent="0.25">
      <c r="B248" s="5" t="str">
        <f t="shared" si="63"/>
        <v/>
      </c>
      <c r="C248" s="89" t="str">
        <f t="shared" si="64"/>
        <v/>
      </c>
      <c r="D248" s="5" t="str">
        <f t="shared" si="65"/>
        <v/>
      </c>
      <c r="E248" s="5" t="str">
        <f t="shared" si="66"/>
        <v/>
      </c>
      <c r="F248" s="5" t="str">
        <f t="shared" si="67"/>
        <v/>
      </c>
      <c r="G248" s="89" t="str">
        <f t="shared" si="68"/>
        <v/>
      </c>
      <c r="H248" s="5" t="str">
        <f t="shared" si="69"/>
        <v/>
      </c>
      <c r="I248" s="89" t="str">
        <f t="shared" si="70"/>
        <v/>
      </c>
      <c r="J248" s="5" t="str">
        <f t="shared" si="71"/>
        <v/>
      </c>
      <c r="K248" s="4" t="str">
        <f t="shared" si="72"/>
        <v/>
      </c>
      <c r="L248" s="4" t="str">
        <f t="shared" si="73"/>
        <v/>
      </c>
      <c r="M248" s="4" t="str">
        <f t="shared" si="74"/>
        <v/>
      </c>
      <c r="N248" s="5" t="str">
        <f t="shared" si="75"/>
        <v/>
      </c>
      <c r="O248" s="89" t="str">
        <f t="shared" si="76"/>
        <v/>
      </c>
      <c r="P248" s="5" t="str">
        <f t="shared" si="77"/>
        <v/>
      </c>
      <c r="Q248" s="1" t="str">
        <f t="shared" si="78"/>
        <v/>
      </c>
    </row>
    <row r="249" spans="2:17" x14ac:dyDescent="0.25">
      <c r="B249" s="5" t="str">
        <f t="shared" si="63"/>
        <v/>
      </c>
      <c r="C249" s="89" t="str">
        <f t="shared" si="64"/>
        <v/>
      </c>
      <c r="D249" s="5" t="str">
        <f t="shared" si="65"/>
        <v/>
      </c>
      <c r="E249" s="5" t="str">
        <f t="shared" si="66"/>
        <v/>
      </c>
      <c r="F249" s="5" t="str">
        <f t="shared" si="67"/>
        <v/>
      </c>
      <c r="G249" s="89" t="str">
        <f t="shared" si="68"/>
        <v/>
      </c>
      <c r="H249" s="5" t="str">
        <f t="shared" si="69"/>
        <v/>
      </c>
      <c r="I249" s="89" t="str">
        <f t="shared" si="70"/>
        <v/>
      </c>
      <c r="J249" s="5" t="str">
        <f t="shared" si="71"/>
        <v/>
      </c>
      <c r="K249" s="4" t="str">
        <f t="shared" si="72"/>
        <v/>
      </c>
      <c r="L249" s="4" t="str">
        <f t="shared" si="73"/>
        <v/>
      </c>
      <c r="M249" s="4" t="str">
        <f t="shared" si="74"/>
        <v/>
      </c>
      <c r="N249" s="5" t="str">
        <f t="shared" si="75"/>
        <v/>
      </c>
      <c r="O249" s="89" t="str">
        <f t="shared" si="76"/>
        <v/>
      </c>
      <c r="P249" s="5" t="str">
        <f t="shared" si="77"/>
        <v/>
      </c>
      <c r="Q249" s="1" t="str">
        <f t="shared" si="78"/>
        <v/>
      </c>
    </row>
    <row r="250" spans="2:17" x14ac:dyDescent="0.25">
      <c r="B250" s="5" t="str">
        <f t="shared" si="63"/>
        <v/>
      </c>
      <c r="C250" s="89" t="str">
        <f t="shared" si="64"/>
        <v/>
      </c>
      <c r="D250" s="5" t="str">
        <f t="shared" si="65"/>
        <v/>
      </c>
      <c r="E250" s="5" t="str">
        <f t="shared" si="66"/>
        <v/>
      </c>
      <c r="F250" s="5" t="str">
        <f t="shared" si="67"/>
        <v/>
      </c>
      <c r="G250" s="89" t="str">
        <f t="shared" si="68"/>
        <v/>
      </c>
      <c r="H250" s="5" t="str">
        <f t="shared" si="69"/>
        <v/>
      </c>
      <c r="I250" s="89" t="str">
        <f t="shared" si="70"/>
        <v/>
      </c>
      <c r="J250" s="5" t="str">
        <f t="shared" si="71"/>
        <v/>
      </c>
      <c r="K250" s="4" t="str">
        <f t="shared" si="72"/>
        <v/>
      </c>
      <c r="L250" s="4" t="str">
        <f t="shared" si="73"/>
        <v/>
      </c>
      <c r="M250" s="4" t="str">
        <f t="shared" si="74"/>
        <v/>
      </c>
      <c r="N250" s="5" t="str">
        <f t="shared" si="75"/>
        <v/>
      </c>
      <c r="O250" s="89" t="str">
        <f t="shared" si="76"/>
        <v/>
      </c>
      <c r="P250" s="5" t="str">
        <f t="shared" si="77"/>
        <v/>
      </c>
      <c r="Q250" s="1" t="str">
        <f t="shared" si="78"/>
        <v/>
      </c>
    </row>
    <row r="251" spans="2:17" x14ac:dyDescent="0.25">
      <c r="B251" s="5" t="str">
        <f t="shared" si="63"/>
        <v/>
      </c>
      <c r="C251" s="89" t="str">
        <f t="shared" si="64"/>
        <v/>
      </c>
      <c r="D251" s="5" t="str">
        <f t="shared" si="65"/>
        <v/>
      </c>
      <c r="E251" s="5" t="str">
        <f t="shared" si="66"/>
        <v/>
      </c>
      <c r="F251" s="5" t="str">
        <f t="shared" si="67"/>
        <v/>
      </c>
      <c r="G251" s="89" t="str">
        <f t="shared" si="68"/>
        <v/>
      </c>
      <c r="H251" s="5" t="str">
        <f t="shared" si="69"/>
        <v/>
      </c>
      <c r="I251" s="89" t="str">
        <f t="shared" si="70"/>
        <v/>
      </c>
      <c r="J251" s="5" t="str">
        <f t="shared" si="71"/>
        <v/>
      </c>
      <c r="K251" s="4" t="str">
        <f t="shared" si="72"/>
        <v/>
      </c>
      <c r="L251" s="4" t="str">
        <f t="shared" si="73"/>
        <v/>
      </c>
      <c r="M251" s="4" t="str">
        <f t="shared" si="74"/>
        <v/>
      </c>
      <c r="N251" s="5" t="str">
        <f t="shared" si="75"/>
        <v/>
      </c>
      <c r="O251" s="89" t="str">
        <f t="shared" si="76"/>
        <v/>
      </c>
      <c r="P251" s="5" t="str">
        <f t="shared" si="77"/>
        <v/>
      </c>
      <c r="Q251" s="1" t="str">
        <f t="shared" si="78"/>
        <v/>
      </c>
    </row>
    <row r="252" spans="2:17" x14ac:dyDescent="0.25">
      <c r="B252" s="5" t="str">
        <f t="shared" si="63"/>
        <v/>
      </c>
      <c r="C252" s="89" t="str">
        <f t="shared" si="64"/>
        <v/>
      </c>
      <c r="D252" s="5" t="str">
        <f t="shared" si="65"/>
        <v/>
      </c>
      <c r="E252" s="5" t="str">
        <f t="shared" si="66"/>
        <v/>
      </c>
      <c r="F252" s="5" t="str">
        <f t="shared" si="67"/>
        <v/>
      </c>
      <c r="G252" s="89" t="str">
        <f t="shared" si="68"/>
        <v/>
      </c>
      <c r="H252" s="5" t="str">
        <f t="shared" si="69"/>
        <v/>
      </c>
      <c r="I252" s="89" t="str">
        <f t="shared" si="70"/>
        <v/>
      </c>
      <c r="J252" s="5" t="str">
        <f t="shared" si="71"/>
        <v/>
      </c>
      <c r="K252" s="4" t="str">
        <f t="shared" si="72"/>
        <v/>
      </c>
      <c r="L252" s="4" t="str">
        <f t="shared" si="73"/>
        <v/>
      </c>
      <c r="M252" s="4" t="str">
        <f t="shared" si="74"/>
        <v/>
      </c>
      <c r="N252" s="5" t="str">
        <f t="shared" si="75"/>
        <v/>
      </c>
      <c r="O252" s="89" t="str">
        <f t="shared" si="76"/>
        <v/>
      </c>
      <c r="P252" s="5" t="str">
        <f t="shared" si="77"/>
        <v/>
      </c>
      <c r="Q252" s="1" t="str">
        <f t="shared" si="78"/>
        <v/>
      </c>
    </row>
    <row r="253" spans="2:17" x14ac:dyDescent="0.25">
      <c r="B253" s="5" t="str">
        <f t="shared" si="63"/>
        <v/>
      </c>
      <c r="C253" s="89" t="str">
        <f t="shared" si="64"/>
        <v/>
      </c>
      <c r="D253" s="5" t="str">
        <f t="shared" si="65"/>
        <v/>
      </c>
      <c r="E253" s="5" t="str">
        <f t="shared" si="66"/>
        <v/>
      </c>
      <c r="F253" s="5" t="str">
        <f t="shared" si="67"/>
        <v/>
      </c>
      <c r="G253" s="89" t="str">
        <f t="shared" si="68"/>
        <v/>
      </c>
      <c r="H253" s="5" t="str">
        <f t="shared" si="69"/>
        <v/>
      </c>
      <c r="I253" s="89" t="str">
        <f t="shared" si="70"/>
        <v/>
      </c>
      <c r="J253" s="5" t="str">
        <f t="shared" si="71"/>
        <v/>
      </c>
      <c r="K253" s="4" t="str">
        <f t="shared" si="72"/>
        <v/>
      </c>
      <c r="L253" s="4" t="str">
        <f t="shared" si="73"/>
        <v/>
      </c>
      <c r="M253" s="4" t="str">
        <f t="shared" si="74"/>
        <v/>
      </c>
      <c r="N253" s="5" t="str">
        <f t="shared" si="75"/>
        <v/>
      </c>
      <c r="O253" s="89" t="str">
        <f t="shared" si="76"/>
        <v/>
      </c>
      <c r="P253" s="5" t="str">
        <f t="shared" si="77"/>
        <v/>
      </c>
      <c r="Q253" s="1" t="str">
        <f t="shared" si="78"/>
        <v/>
      </c>
    </row>
    <row r="254" spans="2:17" x14ac:dyDescent="0.25">
      <c r="B254" s="5" t="str">
        <f t="shared" si="63"/>
        <v/>
      </c>
      <c r="C254" s="89" t="str">
        <f t="shared" si="64"/>
        <v/>
      </c>
      <c r="D254" s="5" t="str">
        <f t="shared" si="65"/>
        <v/>
      </c>
      <c r="E254" s="5" t="str">
        <f t="shared" si="66"/>
        <v/>
      </c>
      <c r="F254" s="5" t="str">
        <f t="shared" si="67"/>
        <v/>
      </c>
      <c r="G254" s="89" t="str">
        <f t="shared" si="68"/>
        <v/>
      </c>
      <c r="H254" s="5" t="str">
        <f t="shared" si="69"/>
        <v/>
      </c>
      <c r="I254" s="89" t="str">
        <f t="shared" si="70"/>
        <v/>
      </c>
      <c r="J254" s="5" t="str">
        <f t="shared" si="71"/>
        <v/>
      </c>
      <c r="K254" s="4" t="str">
        <f t="shared" si="72"/>
        <v/>
      </c>
      <c r="L254" s="4" t="str">
        <f t="shared" si="73"/>
        <v/>
      </c>
      <c r="M254" s="4" t="str">
        <f t="shared" si="74"/>
        <v/>
      </c>
      <c r="N254" s="5" t="str">
        <f t="shared" si="75"/>
        <v/>
      </c>
      <c r="O254" s="89" t="str">
        <f t="shared" si="76"/>
        <v/>
      </c>
      <c r="P254" s="5" t="str">
        <f t="shared" si="77"/>
        <v/>
      </c>
      <c r="Q254" s="1" t="str">
        <f t="shared" si="78"/>
        <v/>
      </c>
    </row>
    <row r="255" spans="2:17" x14ac:dyDescent="0.25">
      <c r="B255" s="5" t="str">
        <f t="shared" si="63"/>
        <v/>
      </c>
      <c r="C255" s="89" t="str">
        <f t="shared" si="64"/>
        <v/>
      </c>
      <c r="D255" s="5" t="str">
        <f t="shared" si="65"/>
        <v/>
      </c>
      <c r="E255" s="5" t="str">
        <f t="shared" si="66"/>
        <v/>
      </c>
      <c r="F255" s="5" t="str">
        <f t="shared" si="67"/>
        <v/>
      </c>
      <c r="G255" s="89" t="str">
        <f t="shared" si="68"/>
        <v/>
      </c>
      <c r="H255" s="5" t="str">
        <f t="shared" si="69"/>
        <v/>
      </c>
      <c r="I255" s="89" t="str">
        <f t="shared" si="70"/>
        <v/>
      </c>
      <c r="J255" s="5" t="str">
        <f t="shared" si="71"/>
        <v/>
      </c>
      <c r="K255" s="4" t="str">
        <f t="shared" si="72"/>
        <v/>
      </c>
      <c r="L255" s="4" t="str">
        <f t="shared" si="73"/>
        <v/>
      </c>
      <c r="M255" s="4" t="str">
        <f t="shared" si="74"/>
        <v/>
      </c>
      <c r="N255" s="5" t="str">
        <f t="shared" si="75"/>
        <v/>
      </c>
      <c r="O255" s="89" t="str">
        <f t="shared" si="76"/>
        <v/>
      </c>
      <c r="P255" s="5" t="str">
        <f t="shared" si="77"/>
        <v/>
      </c>
      <c r="Q255" s="1" t="str">
        <f t="shared" si="78"/>
        <v/>
      </c>
    </row>
    <row r="256" spans="2:17" x14ac:dyDescent="0.25">
      <c r="B256" s="5" t="str">
        <f t="shared" si="63"/>
        <v/>
      </c>
      <c r="C256" s="89" t="str">
        <f t="shared" si="64"/>
        <v/>
      </c>
      <c r="D256" s="5" t="str">
        <f t="shared" si="65"/>
        <v/>
      </c>
      <c r="E256" s="5" t="str">
        <f t="shared" si="66"/>
        <v/>
      </c>
      <c r="F256" s="5" t="str">
        <f t="shared" si="67"/>
        <v/>
      </c>
      <c r="G256" s="89" t="str">
        <f t="shared" si="68"/>
        <v/>
      </c>
      <c r="H256" s="5" t="str">
        <f t="shared" si="69"/>
        <v/>
      </c>
      <c r="I256" s="89" t="str">
        <f t="shared" si="70"/>
        <v/>
      </c>
      <c r="J256" s="5" t="str">
        <f t="shared" si="71"/>
        <v/>
      </c>
      <c r="K256" s="4" t="str">
        <f t="shared" si="72"/>
        <v/>
      </c>
      <c r="L256" s="4" t="str">
        <f t="shared" si="73"/>
        <v/>
      </c>
      <c r="M256" s="4" t="str">
        <f t="shared" si="74"/>
        <v/>
      </c>
      <c r="N256" s="5" t="str">
        <f t="shared" si="75"/>
        <v/>
      </c>
      <c r="O256" s="89" t="str">
        <f t="shared" si="76"/>
        <v/>
      </c>
      <c r="P256" s="5" t="str">
        <f t="shared" si="77"/>
        <v/>
      </c>
      <c r="Q256" s="1" t="str">
        <f t="shared" si="78"/>
        <v/>
      </c>
    </row>
    <row r="257" spans="2:17" x14ac:dyDescent="0.25">
      <c r="B257" s="5" t="str">
        <f t="shared" si="63"/>
        <v/>
      </c>
      <c r="C257" s="89" t="str">
        <f t="shared" si="64"/>
        <v/>
      </c>
      <c r="D257" s="5" t="str">
        <f t="shared" si="65"/>
        <v/>
      </c>
      <c r="E257" s="5" t="str">
        <f t="shared" si="66"/>
        <v/>
      </c>
      <c r="F257" s="5" t="str">
        <f t="shared" si="67"/>
        <v/>
      </c>
      <c r="G257" s="89" t="str">
        <f t="shared" si="68"/>
        <v/>
      </c>
      <c r="H257" s="5" t="str">
        <f t="shared" si="69"/>
        <v/>
      </c>
      <c r="I257" s="89" t="str">
        <f t="shared" si="70"/>
        <v/>
      </c>
      <c r="J257" s="5" t="str">
        <f t="shared" si="71"/>
        <v/>
      </c>
      <c r="K257" s="4" t="str">
        <f t="shared" si="72"/>
        <v/>
      </c>
      <c r="L257" s="4" t="str">
        <f t="shared" si="73"/>
        <v/>
      </c>
      <c r="M257" s="4" t="str">
        <f t="shared" si="74"/>
        <v/>
      </c>
      <c r="N257" s="5" t="str">
        <f t="shared" si="75"/>
        <v/>
      </c>
      <c r="O257" s="89" t="str">
        <f t="shared" si="76"/>
        <v/>
      </c>
      <c r="P257" s="5" t="str">
        <f t="shared" si="77"/>
        <v/>
      </c>
      <c r="Q257" s="1" t="str">
        <f t="shared" si="78"/>
        <v/>
      </c>
    </row>
    <row r="258" spans="2:17" x14ac:dyDescent="0.25">
      <c r="B258" s="5" t="str">
        <f t="shared" si="63"/>
        <v/>
      </c>
      <c r="C258" s="89" t="str">
        <f t="shared" si="64"/>
        <v/>
      </c>
      <c r="D258" s="5" t="str">
        <f t="shared" si="65"/>
        <v/>
      </c>
      <c r="E258" s="5" t="str">
        <f t="shared" si="66"/>
        <v/>
      </c>
      <c r="F258" s="5" t="str">
        <f t="shared" si="67"/>
        <v/>
      </c>
      <c r="G258" s="89" t="str">
        <f t="shared" si="68"/>
        <v/>
      </c>
      <c r="H258" s="5" t="str">
        <f t="shared" si="69"/>
        <v/>
      </c>
      <c r="I258" s="89" t="str">
        <f t="shared" si="70"/>
        <v/>
      </c>
      <c r="J258" s="5" t="str">
        <f t="shared" si="71"/>
        <v/>
      </c>
      <c r="K258" s="4" t="str">
        <f t="shared" si="72"/>
        <v/>
      </c>
      <c r="L258" s="4" t="str">
        <f t="shared" si="73"/>
        <v/>
      </c>
      <c r="M258" s="4" t="str">
        <f t="shared" si="74"/>
        <v/>
      </c>
      <c r="N258" s="5" t="str">
        <f t="shared" si="75"/>
        <v/>
      </c>
      <c r="O258" s="89" t="str">
        <f t="shared" si="76"/>
        <v/>
      </c>
      <c r="P258" s="5" t="str">
        <f t="shared" si="77"/>
        <v/>
      </c>
      <c r="Q258" s="1" t="str">
        <f t="shared" si="78"/>
        <v/>
      </c>
    </row>
    <row r="259" spans="2:17" x14ac:dyDescent="0.25">
      <c r="B259" s="5" t="str">
        <f t="shared" si="63"/>
        <v/>
      </c>
      <c r="C259" s="89" t="str">
        <f t="shared" si="64"/>
        <v/>
      </c>
      <c r="D259" s="5" t="str">
        <f t="shared" si="65"/>
        <v/>
      </c>
      <c r="E259" s="5" t="str">
        <f t="shared" si="66"/>
        <v/>
      </c>
      <c r="F259" s="5" t="str">
        <f t="shared" si="67"/>
        <v/>
      </c>
      <c r="G259" s="89" t="str">
        <f t="shared" si="68"/>
        <v/>
      </c>
      <c r="H259" s="5" t="str">
        <f t="shared" si="69"/>
        <v/>
      </c>
      <c r="I259" s="89" t="str">
        <f t="shared" si="70"/>
        <v/>
      </c>
      <c r="J259" s="5" t="str">
        <f t="shared" si="71"/>
        <v/>
      </c>
      <c r="K259" s="4" t="str">
        <f t="shared" si="72"/>
        <v/>
      </c>
      <c r="L259" s="4" t="str">
        <f t="shared" si="73"/>
        <v/>
      </c>
      <c r="M259" s="4" t="str">
        <f t="shared" si="74"/>
        <v/>
      </c>
      <c r="N259" s="5" t="str">
        <f t="shared" si="75"/>
        <v/>
      </c>
      <c r="O259" s="89" t="str">
        <f t="shared" si="76"/>
        <v/>
      </c>
      <c r="P259" s="5" t="str">
        <f t="shared" si="77"/>
        <v/>
      </c>
      <c r="Q259" s="1" t="str">
        <f t="shared" si="78"/>
        <v/>
      </c>
    </row>
    <row r="260" spans="2:17" x14ac:dyDescent="0.25">
      <c r="B260" s="5" t="str">
        <f t="shared" si="63"/>
        <v/>
      </c>
      <c r="C260" s="89" t="str">
        <f t="shared" si="64"/>
        <v/>
      </c>
      <c r="D260" s="5" t="str">
        <f t="shared" si="65"/>
        <v/>
      </c>
      <c r="E260" s="5" t="str">
        <f t="shared" si="66"/>
        <v/>
      </c>
      <c r="F260" s="5" t="str">
        <f t="shared" si="67"/>
        <v/>
      </c>
      <c r="G260" s="89" t="str">
        <f t="shared" si="68"/>
        <v/>
      </c>
      <c r="H260" s="5" t="str">
        <f t="shared" si="69"/>
        <v/>
      </c>
      <c r="I260" s="89" t="str">
        <f t="shared" si="70"/>
        <v/>
      </c>
      <c r="J260" s="5" t="str">
        <f t="shared" si="71"/>
        <v/>
      </c>
      <c r="K260" s="4" t="str">
        <f t="shared" si="72"/>
        <v/>
      </c>
      <c r="L260" s="4" t="str">
        <f t="shared" si="73"/>
        <v/>
      </c>
      <c r="M260" s="4" t="str">
        <f t="shared" si="74"/>
        <v/>
      </c>
      <c r="N260" s="5" t="str">
        <f t="shared" si="75"/>
        <v/>
      </c>
      <c r="O260" s="89" t="str">
        <f t="shared" si="76"/>
        <v/>
      </c>
      <c r="P260" s="5" t="str">
        <f t="shared" si="77"/>
        <v/>
      </c>
      <c r="Q260" s="1" t="str">
        <f t="shared" si="78"/>
        <v/>
      </c>
    </row>
    <row r="261" spans="2:17" x14ac:dyDescent="0.25">
      <c r="B261" s="5" t="str">
        <f t="shared" si="63"/>
        <v/>
      </c>
      <c r="C261" s="89" t="str">
        <f t="shared" si="64"/>
        <v/>
      </c>
      <c r="D261" s="5" t="str">
        <f t="shared" si="65"/>
        <v/>
      </c>
      <c r="E261" s="5" t="str">
        <f t="shared" si="66"/>
        <v/>
      </c>
      <c r="F261" s="5" t="str">
        <f t="shared" si="67"/>
        <v/>
      </c>
      <c r="G261" s="89" t="str">
        <f t="shared" si="68"/>
        <v/>
      </c>
      <c r="H261" s="5" t="str">
        <f t="shared" si="69"/>
        <v/>
      </c>
      <c r="I261" s="89" t="str">
        <f t="shared" si="70"/>
        <v/>
      </c>
      <c r="J261" s="5" t="str">
        <f t="shared" si="71"/>
        <v/>
      </c>
      <c r="K261" s="4" t="str">
        <f t="shared" si="72"/>
        <v/>
      </c>
      <c r="L261" s="4" t="str">
        <f t="shared" si="73"/>
        <v/>
      </c>
      <c r="M261" s="4" t="str">
        <f t="shared" si="74"/>
        <v/>
      </c>
      <c r="N261" s="5" t="str">
        <f t="shared" si="75"/>
        <v/>
      </c>
      <c r="O261" s="89" t="str">
        <f t="shared" si="76"/>
        <v/>
      </c>
      <c r="P261" s="5" t="str">
        <f t="shared" si="77"/>
        <v/>
      </c>
      <c r="Q261" s="1" t="str">
        <f t="shared" si="78"/>
        <v/>
      </c>
    </row>
    <row r="262" spans="2:17" x14ac:dyDescent="0.25">
      <c r="B262" s="5" t="str">
        <f t="shared" si="63"/>
        <v/>
      </c>
      <c r="C262" s="89" t="str">
        <f t="shared" si="64"/>
        <v/>
      </c>
      <c r="D262" s="5" t="str">
        <f t="shared" si="65"/>
        <v/>
      </c>
      <c r="E262" s="5" t="str">
        <f t="shared" si="66"/>
        <v/>
      </c>
      <c r="F262" s="5" t="str">
        <f t="shared" si="67"/>
        <v/>
      </c>
      <c r="G262" s="89" t="str">
        <f t="shared" si="68"/>
        <v/>
      </c>
      <c r="H262" s="5" t="str">
        <f t="shared" si="69"/>
        <v/>
      </c>
      <c r="I262" s="89" t="str">
        <f t="shared" si="70"/>
        <v/>
      </c>
      <c r="J262" s="5" t="str">
        <f t="shared" si="71"/>
        <v/>
      </c>
      <c r="K262" s="4" t="str">
        <f t="shared" si="72"/>
        <v/>
      </c>
      <c r="L262" s="4" t="str">
        <f t="shared" si="73"/>
        <v/>
      </c>
      <c r="M262" s="4" t="str">
        <f t="shared" si="74"/>
        <v/>
      </c>
      <c r="N262" s="5" t="str">
        <f t="shared" si="75"/>
        <v/>
      </c>
      <c r="O262" s="89" t="str">
        <f t="shared" si="76"/>
        <v/>
      </c>
      <c r="P262" s="5" t="str">
        <f t="shared" si="77"/>
        <v/>
      </c>
      <c r="Q262" s="1" t="str">
        <f t="shared" si="78"/>
        <v/>
      </c>
    </row>
    <row r="263" spans="2:17" x14ac:dyDescent="0.25">
      <c r="B263" s="5" t="str">
        <f t="shared" si="63"/>
        <v/>
      </c>
      <c r="C263" s="89" t="str">
        <f t="shared" si="64"/>
        <v/>
      </c>
      <c r="D263" s="5" t="str">
        <f t="shared" si="65"/>
        <v/>
      </c>
      <c r="E263" s="5" t="str">
        <f t="shared" si="66"/>
        <v/>
      </c>
      <c r="F263" s="5" t="str">
        <f t="shared" si="67"/>
        <v/>
      </c>
      <c r="G263" s="89" t="str">
        <f t="shared" si="68"/>
        <v/>
      </c>
      <c r="H263" s="5" t="str">
        <f t="shared" si="69"/>
        <v/>
      </c>
      <c r="I263" s="89" t="str">
        <f t="shared" si="70"/>
        <v/>
      </c>
      <c r="J263" s="5" t="str">
        <f t="shared" si="71"/>
        <v/>
      </c>
      <c r="K263" s="4" t="str">
        <f t="shared" si="72"/>
        <v/>
      </c>
      <c r="L263" s="4" t="str">
        <f t="shared" si="73"/>
        <v/>
      </c>
      <c r="M263" s="4" t="str">
        <f t="shared" si="74"/>
        <v/>
      </c>
      <c r="N263" s="5" t="str">
        <f t="shared" si="75"/>
        <v/>
      </c>
      <c r="O263" s="89" t="str">
        <f t="shared" si="76"/>
        <v/>
      </c>
      <c r="P263" s="5" t="str">
        <f t="shared" si="77"/>
        <v/>
      </c>
      <c r="Q263" s="1" t="str">
        <f t="shared" si="78"/>
        <v/>
      </c>
    </row>
    <row r="264" spans="2:17" x14ac:dyDescent="0.25">
      <c r="B264" s="5" t="str">
        <f t="shared" si="63"/>
        <v/>
      </c>
      <c r="C264" s="89" t="str">
        <f t="shared" si="64"/>
        <v/>
      </c>
      <c r="D264" s="5" t="str">
        <f t="shared" si="65"/>
        <v/>
      </c>
      <c r="E264" s="5" t="str">
        <f t="shared" si="66"/>
        <v/>
      </c>
      <c r="F264" s="5" t="str">
        <f t="shared" si="67"/>
        <v/>
      </c>
      <c r="G264" s="89" t="str">
        <f t="shared" si="68"/>
        <v/>
      </c>
      <c r="H264" s="5" t="str">
        <f t="shared" si="69"/>
        <v/>
      </c>
      <c r="I264" s="89" t="str">
        <f t="shared" si="70"/>
        <v/>
      </c>
      <c r="J264" s="5" t="str">
        <f t="shared" si="71"/>
        <v/>
      </c>
      <c r="K264" s="4" t="str">
        <f t="shared" si="72"/>
        <v/>
      </c>
      <c r="L264" s="4" t="str">
        <f t="shared" si="73"/>
        <v/>
      </c>
      <c r="M264" s="4" t="str">
        <f t="shared" si="74"/>
        <v/>
      </c>
      <c r="N264" s="5" t="str">
        <f t="shared" si="75"/>
        <v/>
      </c>
      <c r="O264" s="89" t="str">
        <f t="shared" si="76"/>
        <v/>
      </c>
      <c r="P264" s="5" t="str">
        <f t="shared" si="77"/>
        <v/>
      </c>
      <c r="Q264" s="1" t="str">
        <f t="shared" si="78"/>
        <v/>
      </c>
    </row>
    <row r="265" spans="2:17" x14ac:dyDescent="0.25">
      <c r="B265" s="5" t="str">
        <f t="shared" si="63"/>
        <v/>
      </c>
      <c r="C265" s="89" t="str">
        <f t="shared" si="64"/>
        <v/>
      </c>
      <c r="D265" s="5" t="str">
        <f t="shared" si="65"/>
        <v/>
      </c>
      <c r="E265" s="5" t="str">
        <f t="shared" si="66"/>
        <v/>
      </c>
      <c r="F265" s="5" t="str">
        <f t="shared" si="67"/>
        <v/>
      </c>
      <c r="G265" s="89" t="str">
        <f t="shared" si="68"/>
        <v/>
      </c>
      <c r="H265" s="5" t="str">
        <f t="shared" si="69"/>
        <v/>
      </c>
      <c r="I265" s="89" t="str">
        <f t="shared" si="70"/>
        <v/>
      </c>
      <c r="J265" s="5" t="str">
        <f t="shared" si="71"/>
        <v/>
      </c>
      <c r="K265" s="4" t="str">
        <f t="shared" si="72"/>
        <v/>
      </c>
      <c r="L265" s="4" t="str">
        <f t="shared" si="73"/>
        <v/>
      </c>
      <c r="M265" s="4" t="str">
        <f t="shared" si="74"/>
        <v/>
      </c>
      <c r="N265" s="5" t="str">
        <f t="shared" si="75"/>
        <v/>
      </c>
      <c r="O265" s="89" t="str">
        <f t="shared" si="76"/>
        <v/>
      </c>
      <c r="P265" s="5" t="str">
        <f t="shared" si="77"/>
        <v/>
      </c>
      <c r="Q265" s="1" t="str">
        <f t="shared" si="78"/>
        <v/>
      </c>
    </row>
    <row r="266" spans="2:17" x14ac:dyDescent="0.25">
      <c r="B266" s="5" t="str">
        <f t="shared" si="63"/>
        <v/>
      </c>
      <c r="C266" s="89" t="str">
        <f t="shared" si="64"/>
        <v/>
      </c>
      <c r="D266" s="5" t="str">
        <f t="shared" si="65"/>
        <v/>
      </c>
      <c r="E266" s="5" t="str">
        <f t="shared" si="66"/>
        <v/>
      </c>
      <c r="F266" s="5" t="str">
        <f t="shared" si="67"/>
        <v/>
      </c>
      <c r="G266" s="89" t="str">
        <f t="shared" si="68"/>
        <v/>
      </c>
      <c r="H266" s="5" t="str">
        <f t="shared" si="69"/>
        <v/>
      </c>
      <c r="I266" s="89" t="str">
        <f t="shared" si="70"/>
        <v/>
      </c>
      <c r="J266" s="5" t="str">
        <f t="shared" si="71"/>
        <v/>
      </c>
      <c r="K266" s="4" t="str">
        <f t="shared" si="72"/>
        <v/>
      </c>
      <c r="L266" s="4" t="str">
        <f t="shared" si="73"/>
        <v/>
      </c>
      <c r="M266" s="4" t="str">
        <f t="shared" si="74"/>
        <v/>
      </c>
      <c r="N266" s="5" t="str">
        <f t="shared" si="75"/>
        <v/>
      </c>
      <c r="O266" s="89" t="str">
        <f t="shared" si="76"/>
        <v/>
      </c>
      <c r="P266" s="5" t="str">
        <f t="shared" si="77"/>
        <v/>
      </c>
      <c r="Q266" s="1" t="str">
        <f t="shared" si="78"/>
        <v/>
      </c>
    </row>
    <row r="267" spans="2:17" x14ac:dyDescent="0.25">
      <c r="B267" s="5" t="str">
        <f t="shared" si="63"/>
        <v/>
      </c>
      <c r="C267" s="89" t="str">
        <f t="shared" si="64"/>
        <v/>
      </c>
      <c r="D267" s="5" t="str">
        <f t="shared" si="65"/>
        <v/>
      </c>
      <c r="E267" s="5" t="str">
        <f t="shared" si="66"/>
        <v/>
      </c>
      <c r="F267" s="5" t="str">
        <f t="shared" si="67"/>
        <v/>
      </c>
      <c r="G267" s="89" t="str">
        <f t="shared" si="68"/>
        <v/>
      </c>
      <c r="H267" s="5" t="str">
        <f t="shared" si="69"/>
        <v/>
      </c>
      <c r="I267" s="89" t="str">
        <f t="shared" si="70"/>
        <v/>
      </c>
      <c r="J267" s="5" t="str">
        <f t="shared" si="71"/>
        <v/>
      </c>
      <c r="K267" s="4" t="str">
        <f t="shared" si="72"/>
        <v/>
      </c>
      <c r="L267" s="4" t="str">
        <f t="shared" si="73"/>
        <v/>
      </c>
      <c r="M267" s="4" t="str">
        <f t="shared" si="74"/>
        <v/>
      </c>
      <c r="N267" s="5" t="str">
        <f t="shared" si="75"/>
        <v/>
      </c>
      <c r="O267" s="89" t="str">
        <f t="shared" si="76"/>
        <v/>
      </c>
      <c r="P267" s="5" t="str">
        <f t="shared" si="77"/>
        <v/>
      </c>
      <c r="Q267" s="1" t="str">
        <f t="shared" si="78"/>
        <v/>
      </c>
    </row>
    <row r="268" spans="2:17" x14ac:dyDescent="0.25">
      <c r="B268" s="5" t="str">
        <f t="shared" si="63"/>
        <v/>
      </c>
      <c r="C268" s="89" t="str">
        <f t="shared" si="64"/>
        <v/>
      </c>
      <c r="D268" s="5" t="str">
        <f t="shared" si="65"/>
        <v/>
      </c>
      <c r="E268" s="5" t="str">
        <f t="shared" si="66"/>
        <v/>
      </c>
      <c r="F268" s="5" t="str">
        <f t="shared" si="67"/>
        <v/>
      </c>
      <c r="G268" s="89" t="str">
        <f t="shared" si="68"/>
        <v/>
      </c>
      <c r="H268" s="5" t="str">
        <f t="shared" si="69"/>
        <v/>
      </c>
      <c r="I268" s="89" t="str">
        <f t="shared" si="70"/>
        <v/>
      </c>
      <c r="J268" s="5" t="str">
        <f t="shared" si="71"/>
        <v/>
      </c>
      <c r="K268" s="4" t="str">
        <f t="shared" si="72"/>
        <v/>
      </c>
      <c r="L268" s="4" t="str">
        <f t="shared" si="73"/>
        <v/>
      </c>
      <c r="M268" s="4" t="str">
        <f t="shared" si="74"/>
        <v/>
      </c>
      <c r="N268" s="5" t="str">
        <f t="shared" si="75"/>
        <v/>
      </c>
      <c r="O268" s="89" t="str">
        <f t="shared" si="76"/>
        <v/>
      </c>
      <c r="P268" s="5" t="str">
        <f t="shared" si="77"/>
        <v/>
      </c>
      <c r="Q268" s="1" t="str">
        <f t="shared" si="78"/>
        <v/>
      </c>
    </row>
    <row r="269" spans="2:17" x14ac:dyDescent="0.25">
      <c r="B269" s="5" t="str">
        <f t="shared" si="63"/>
        <v/>
      </c>
      <c r="C269" s="89" t="str">
        <f t="shared" si="64"/>
        <v/>
      </c>
      <c r="D269" s="5" t="str">
        <f t="shared" si="65"/>
        <v/>
      </c>
      <c r="E269" s="5" t="str">
        <f t="shared" si="66"/>
        <v/>
      </c>
      <c r="F269" s="5" t="str">
        <f t="shared" si="67"/>
        <v/>
      </c>
      <c r="G269" s="89" t="str">
        <f t="shared" si="68"/>
        <v/>
      </c>
      <c r="H269" s="5" t="str">
        <f t="shared" si="69"/>
        <v/>
      </c>
      <c r="I269" s="89" t="str">
        <f t="shared" si="70"/>
        <v/>
      </c>
      <c r="J269" s="5" t="str">
        <f t="shared" si="71"/>
        <v/>
      </c>
      <c r="K269" s="4" t="str">
        <f t="shared" si="72"/>
        <v/>
      </c>
      <c r="L269" s="4" t="str">
        <f t="shared" si="73"/>
        <v/>
      </c>
      <c r="M269" s="4" t="str">
        <f t="shared" si="74"/>
        <v/>
      </c>
      <c r="N269" s="5" t="str">
        <f t="shared" si="75"/>
        <v/>
      </c>
      <c r="O269" s="89" t="str">
        <f t="shared" si="76"/>
        <v/>
      </c>
      <c r="P269" s="5" t="str">
        <f t="shared" si="77"/>
        <v/>
      </c>
      <c r="Q269" s="1" t="str">
        <f t="shared" si="78"/>
        <v/>
      </c>
    </row>
    <row r="270" spans="2:17" x14ac:dyDescent="0.25">
      <c r="B270" s="5" t="str">
        <f t="shared" si="63"/>
        <v/>
      </c>
      <c r="C270" s="89" t="str">
        <f t="shared" si="64"/>
        <v/>
      </c>
      <c r="D270" s="5" t="str">
        <f t="shared" si="65"/>
        <v/>
      </c>
      <c r="E270" s="5" t="str">
        <f t="shared" si="66"/>
        <v/>
      </c>
      <c r="F270" s="5" t="str">
        <f t="shared" si="67"/>
        <v/>
      </c>
      <c r="G270" s="89" t="str">
        <f t="shared" si="68"/>
        <v/>
      </c>
      <c r="H270" s="5" t="str">
        <f t="shared" si="69"/>
        <v/>
      </c>
      <c r="I270" s="89" t="str">
        <f t="shared" si="70"/>
        <v/>
      </c>
      <c r="J270" s="5" t="str">
        <f t="shared" si="71"/>
        <v/>
      </c>
      <c r="K270" s="4" t="str">
        <f t="shared" si="72"/>
        <v/>
      </c>
      <c r="L270" s="4" t="str">
        <f t="shared" si="73"/>
        <v/>
      </c>
      <c r="M270" s="4" t="str">
        <f t="shared" si="74"/>
        <v/>
      </c>
      <c r="N270" s="5" t="str">
        <f t="shared" si="75"/>
        <v/>
      </c>
      <c r="O270" s="89" t="str">
        <f t="shared" si="76"/>
        <v/>
      </c>
      <c r="P270" s="5" t="str">
        <f t="shared" si="77"/>
        <v/>
      </c>
      <c r="Q270" s="1" t="str">
        <f t="shared" si="78"/>
        <v/>
      </c>
    </row>
    <row r="271" spans="2:17" x14ac:dyDescent="0.25">
      <c r="B271" s="5" t="str">
        <f t="shared" ref="B271:B291" si="79">IF(ISBLANK(W271),"",(W271))</f>
        <v/>
      </c>
      <c r="C271" s="89" t="str">
        <f t="shared" ref="C271:C291" si="80">IF(ISBLANK(X271),"",(X271))</f>
        <v/>
      </c>
      <c r="D271" s="5" t="str">
        <f t="shared" ref="D271:D291" si="81">IF(ISBLANK(Y271),"",(Y271))</f>
        <v/>
      </c>
      <c r="E271" s="5" t="str">
        <f t="shared" ref="E271:E291" si="82">IF(ISBLANK(Z271),"",(Z271))</f>
        <v/>
      </c>
      <c r="F271" s="5" t="str">
        <f t="shared" ref="F271:F291" si="83">IF(ISBLANK(AA271),"",(AA271))</f>
        <v/>
      </c>
      <c r="G271" s="89" t="str">
        <f t="shared" ref="G271:G291" si="84">IF(ISBLANK(AB271),"",(AB271))</f>
        <v/>
      </c>
      <c r="H271" s="5" t="str">
        <f t="shared" ref="H271:H291" si="85">IF(ISBLANK(AC271),"",(AC271))</f>
        <v/>
      </c>
      <c r="I271" s="89" t="str">
        <f t="shared" ref="I271:I291" si="86">IF(ISBLANK(AD271),"",(AD271))</f>
        <v/>
      </c>
      <c r="J271" s="5" t="str">
        <f t="shared" ref="J271:J291" si="87">IF(ISBLANK(AE271),"",(AE271))</f>
        <v/>
      </c>
      <c r="K271" s="4" t="str">
        <f t="shared" ref="K271:K291" si="88">IF(ISBLANK(AF271),"",(AF271))</f>
        <v/>
      </c>
      <c r="L271" s="4" t="str">
        <f t="shared" ref="L271:L291" si="89">IF(ISBLANK(AG271),"",(AG271))</f>
        <v/>
      </c>
      <c r="M271" s="4" t="str">
        <f t="shared" ref="M271:M291" si="90">IF(ISBLANK(AH271),"",(AH271))</f>
        <v/>
      </c>
      <c r="N271" s="5" t="str">
        <f t="shared" ref="N271:N291" si="91">IF(ISBLANK(AI271),"",(AI271))</f>
        <v/>
      </c>
      <c r="O271" s="89" t="str">
        <f t="shared" ref="O271:O291" si="92">IF(ISBLANK(AJ271),"",(AJ271))</f>
        <v/>
      </c>
      <c r="P271" s="5" t="str">
        <f t="shared" ref="P271:P291" si="93">IF(ISBLANK(AK271),"",(AK271))</f>
        <v/>
      </c>
      <c r="Q271" s="1" t="str">
        <f t="shared" ref="Q271:Q291" si="94">IF(ISBLANK(AL271),"",(AL271))</f>
        <v/>
      </c>
    </row>
    <row r="272" spans="2:17" x14ac:dyDescent="0.25">
      <c r="B272" s="5" t="str">
        <f t="shared" si="79"/>
        <v/>
      </c>
      <c r="C272" s="89" t="str">
        <f t="shared" si="80"/>
        <v/>
      </c>
      <c r="D272" s="5" t="str">
        <f t="shared" si="81"/>
        <v/>
      </c>
      <c r="E272" s="5" t="str">
        <f t="shared" si="82"/>
        <v/>
      </c>
      <c r="F272" s="5" t="str">
        <f t="shared" si="83"/>
        <v/>
      </c>
      <c r="G272" s="89" t="str">
        <f t="shared" si="84"/>
        <v/>
      </c>
      <c r="H272" s="5" t="str">
        <f t="shared" si="85"/>
        <v/>
      </c>
      <c r="I272" s="89" t="str">
        <f t="shared" si="86"/>
        <v/>
      </c>
      <c r="J272" s="5" t="str">
        <f t="shared" si="87"/>
        <v/>
      </c>
      <c r="K272" s="4" t="str">
        <f t="shared" si="88"/>
        <v/>
      </c>
      <c r="L272" s="4" t="str">
        <f t="shared" si="89"/>
        <v/>
      </c>
      <c r="M272" s="4" t="str">
        <f t="shared" si="90"/>
        <v/>
      </c>
      <c r="N272" s="5" t="str">
        <f t="shared" si="91"/>
        <v/>
      </c>
      <c r="O272" s="89" t="str">
        <f t="shared" si="92"/>
        <v/>
      </c>
      <c r="P272" s="5" t="str">
        <f t="shared" si="93"/>
        <v/>
      </c>
      <c r="Q272" s="1" t="str">
        <f t="shared" si="94"/>
        <v/>
      </c>
    </row>
    <row r="273" spans="2:17" x14ac:dyDescent="0.25">
      <c r="B273" s="5" t="str">
        <f t="shared" si="79"/>
        <v/>
      </c>
      <c r="C273" s="89" t="str">
        <f t="shared" si="80"/>
        <v/>
      </c>
      <c r="D273" s="5" t="str">
        <f t="shared" si="81"/>
        <v/>
      </c>
      <c r="E273" s="5" t="str">
        <f t="shared" si="82"/>
        <v/>
      </c>
      <c r="F273" s="5" t="str">
        <f t="shared" si="83"/>
        <v/>
      </c>
      <c r="G273" s="89" t="str">
        <f t="shared" si="84"/>
        <v/>
      </c>
      <c r="H273" s="5" t="str">
        <f t="shared" si="85"/>
        <v/>
      </c>
      <c r="I273" s="89" t="str">
        <f t="shared" si="86"/>
        <v/>
      </c>
      <c r="J273" s="5" t="str">
        <f t="shared" si="87"/>
        <v/>
      </c>
      <c r="K273" s="4" t="str">
        <f t="shared" si="88"/>
        <v/>
      </c>
      <c r="L273" s="4" t="str">
        <f t="shared" si="89"/>
        <v/>
      </c>
      <c r="M273" s="4" t="str">
        <f t="shared" si="90"/>
        <v/>
      </c>
      <c r="N273" s="5" t="str">
        <f t="shared" si="91"/>
        <v/>
      </c>
      <c r="O273" s="89" t="str">
        <f t="shared" si="92"/>
        <v/>
      </c>
      <c r="P273" s="5" t="str">
        <f t="shared" si="93"/>
        <v/>
      </c>
      <c r="Q273" s="1" t="str">
        <f t="shared" si="94"/>
        <v/>
      </c>
    </row>
    <row r="274" spans="2:17" x14ac:dyDescent="0.25">
      <c r="B274" s="5" t="str">
        <f t="shared" si="79"/>
        <v/>
      </c>
      <c r="C274" s="89" t="str">
        <f t="shared" si="80"/>
        <v/>
      </c>
      <c r="D274" s="5" t="str">
        <f t="shared" si="81"/>
        <v/>
      </c>
      <c r="E274" s="5" t="str">
        <f t="shared" si="82"/>
        <v/>
      </c>
      <c r="F274" s="5" t="str">
        <f t="shared" si="83"/>
        <v/>
      </c>
      <c r="G274" s="89" t="str">
        <f t="shared" si="84"/>
        <v/>
      </c>
      <c r="H274" s="5" t="str">
        <f t="shared" si="85"/>
        <v/>
      </c>
      <c r="I274" s="89" t="str">
        <f t="shared" si="86"/>
        <v/>
      </c>
      <c r="J274" s="5" t="str">
        <f t="shared" si="87"/>
        <v/>
      </c>
      <c r="K274" s="4" t="str">
        <f t="shared" si="88"/>
        <v/>
      </c>
      <c r="L274" s="4" t="str">
        <f t="shared" si="89"/>
        <v/>
      </c>
      <c r="M274" s="4" t="str">
        <f t="shared" si="90"/>
        <v/>
      </c>
      <c r="N274" s="5" t="str">
        <f t="shared" si="91"/>
        <v/>
      </c>
      <c r="O274" s="89" t="str">
        <f t="shared" si="92"/>
        <v/>
      </c>
      <c r="P274" s="5" t="str">
        <f t="shared" si="93"/>
        <v/>
      </c>
      <c r="Q274" s="1" t="str">
        <f t="shared" si="94"/>
        <v/>
      </c>
    </row>
    <row r="275" spans="2:17" x14ac:dyDescent="0.25">
      <c r="B275" s="5" t="str">
        <f t="shared" si="79"/>
        <v/>
      </c>
      <c r="C275" s="89" t="str">
        <f t="shared" si="80"/>
        <v/>
      </c>
      <c r="D275" s="5" t="str">
        <f t="shared" si="81"/>
        <v/>
      </c>
      <c r="E275" s="5" t="str">
        <f t="shared" si="82"/>
        <v/>
      </c>
      <c r="F275" s="5" t="str">
        <f t="shared" si="83"/>
        <v/>
      </c>
      <c r="G275" s="89" t="str">
        <f t="shared" si="84"/>
        <v/>
      </c>
      <c r="H275" s="5" t="str">
        <f t="shared" si="85"/>
        <v/>
      </c>
      <c r="I275" s="89" t="str">
        <f t="shared" si="86"/>
        <v/>
      </c>
      <c r="J275" s="5" t="str">
        <f t="shared" si="87"/>
        <v/>
      </c>
      <c r="K275" s="4" t="str">
        <f t="shared" si="88"/>
        <v/>
      </c>
      <c r="L275" s="4" t="str">
        <f t="shared" si="89"/>
        <v/>
      </c>
      <c r="M275" s="4" t="str">
        <f t="shared" si="90"/>
        <v/>
      </c>
      <c r="N275" s="5" t="str">
        <f t="shared" si="91"/>
        <v/>
      </c>
      <c r="O275" s="89" t="str">
        <f t="shared" si="92"/>
        <v/>
      </c>
      <c r="P275" s="5" t="str">
        <f t="shared" si="93"/>
        <v/>
      </c>
      <c r="Q275" s="1" t="str">
        <f t="shared" si="94"/>
        <v/>
      </c>
    </row>
    <row r="276" spans="2:17" x14ac:dyDescent="0.25">
      <c r="B276" s="5" t="str">
        <f t="shared" si="79"/>
        <v/>
      </c>
      <c r="C276" s="89" t="str">
        <f t="shared" si="80"/>
        <v/>
      </c>
      <c r="D276" s="5" t="str">
        <f t="shared" si="81"/>
        <v/>
      </c>
      <c r="E276" s="5" t="str">
        <f t="shared" si="82"/>
        <v/>
      </c>
      <c r="F276" s="5" t="str">
        <f t="shared" si="83"/>
        <v/>
      </c>
      <c r="G276" s="89" t="str">
        <f t="shared" si="84"/>
        <v/>
      </c>
      <c r="H276" s="5" t="str">
        <f t="shared" si="85"/>
        <v/>
      </c>
      <c r="I276" s="89" t="str">
        <f t="shared" si="86"/>
        <v/>
      </c>
      <c r="J276" s="5" t="str">
        <f t="shared" si="87"/>
        <v/>
      </c>
      <c r="K276" s="4" t="str">
        <f t="shared" si="88"/>
        <v/>
      </c>
      <c r="L276" s="4" t="str">
        <f t="shared" si="89"/>
        <v/>
      </c>
      <c r="M276" s="4" t="str">
        <f t="shared" si="90"/>
        <v/>
      </c>
      <c r="N276" s="5" t="str">
        <f t="shared" si="91"/>
        <v/>
      </c>
      <c r="O276" s="89" t="str">
        <f t="shared" si="92"/>
        <v/>
      </c>
      <c r="P276" s="5" t="str">
        <f t="shared" si="93"/>
        <v/>
      </c>
      <c r="Q276" s="1" t="str">
        <f t="shared" si="94"/>
        <v/>
      </c>
    </row>
    <row r="277" spans="2:17" x14ac:dyDescent="0.25">
      <c r="B277" s="5" t="str">
        <f t="shared" si="79"/>
        <v/>
      </c>
      <c r="C277" s="89" t="str">
        <f t="shared" si="80"/>
        <v/>
      </c>
      <c r="D277" s="5" t="str">
        <f t="shared" si="81"/>
        <v/>
      </c>
      <c r="E277" s="5" t="str">
        <f t="shared" si="82"/>
        <v/>
      </c>
      <c r="F277" s="5" t="str">
        <f t="shared" si="83"/>
        <v/>
      </c>
      <c r="G277" s="89" t="str">
        <f t="shared" si="84"/>
        <v/>
      </c>
      <c r="H277" s="5" t="str">
        <f t="shared" si="85"/>
        <v/>
      </c>
      <c r="I277" s="89" t="str">
        <f t="shared" si="86"/>
        <v/>
      </c>
      <c r="J277" s="5" t="str">
        <f t="shared" si="87"/>
        <v/>
      </c>
      <c r="K277" s="4" t="str">
        <f t="shared" si="88"/>
        <v/>
      </c>
      <c r="L277" s="4" t="str">
        <f t="shared" si="89"/>
        <v/>
      </c>
      <c r="M277" s="4" t="str">
        <f t="shared" si="90"/>
        <v/>
      </c>
      <c r="N277" s="5" t="str">
        <f t="shared" si="91"/>
        <v/>
      </c>
      <c r="O277" s="89" t="str">
        <f t="shared" si="92"/>
        <v/>
      </c>
      <c r="P277" s="5" t="str">
        <f t="shared" si="93"/>
        <v/>
      </c>
      <c r="Q277" s="1" t="str">
        <f t="shared" si="94"/>
        <v/>
      </c>
    </row>
    <row r="278" spans="2:17" x14ac:dyDescent="0.25">
      <c r="B278" s="5" t="str">
        <f t="shared" si="79"/>
        <v/>
      </c>
      <c r="C278" s="89" t="str">
        <f t="shared" si="80"/>
        <v/>
      </c>
      <c r="D278" s="5" t="str">
        <f t="shared" si="81"/>
        <v/>
      </c>
      <c r="E278" s="5" t="str">
        <f t="shared" si="82"/>
        <v/>
      </c>
      <c r="F278" s="5" t="str">
        <f t="shared" si="83"/>
        <v/>
      </c>
      <c r="G278" s="89" t="str">
        <f t="shared" si="84"/>
        <v/>
      </c>
      <c r="H278" s="5" t="str">
        <f t="shared" si="85"/>
        <v/>
      </c>
      <c r="I278" s="89" t="str">
        <f t="shared" si="86"/>
        <v/>
      </c>
      <c r="J278" s="5" t="str">
        <f t="shared" si="87"/>
        <v/>
      </c>
      <c r="K278" s="4" t="str">
        <f t="shared" si="88"/>
        <v/>
      </c>
      <c r="L278" s="4" t="str">
        <f t="shared" si="89"/>
        <v/>
      </c>
      <c r="M278" s="4" t="str">
        <f t="shared" si="90"/>
        <v/>
      </c>
      <c r="N278" s="5" t="str">
        <f t="shared" si="91"/>
        <v/>
      </c>
      <c r="O278" s="89" t="str">
        <f t="shared" si="92"/>
        <v/>
      </c>
      <c r="P278" s="5" t="str">
        <f t="shared" si="93"/>
        <v/>
      </c>
      <c r="Q278" s="1" t="str">
        <f t="shared" si="94"/>
        <v/>
      </c>
    </row>
    <row r="279" spans="2:17" x14ac:dyDescent="0.25">
      <c r="B279" s="5" t="str">
        <f t="shared" si="79"/>
        <v/>
      </c>
      <c r="C279" s="89" t="str">
        <f t="shared" si="80"/>
        <v/>
      </c>
      <c r="D279" s="5" t="str">
        <f t="shared" si="81"/>
        <v/>
      </c>
      <c r="E279" s="5" t="str">
        <f t="shared" si="82"/>
        <v/>
      </c>
      <c r="F279" s="5" t="str">
        <f t="shared" si="83"/>
        <v/>
      </c>
      <c r="G279" s="89" t="str">
        <f t="shared" si="84"/>
        <v/>
      </c>
      <c r="H279" s="5" t="str">
        <f t="shared" si="85"/>
        <v/>
      </c>
      <c r="I279" s="89" t="str">
        <f t="shared" si="86"/>
        <v/>
      </c>
      <c r="J279" s="5" t="str">
        <f t="shared" si="87"/>
        <v/>
      </c>
      <c r="K279" s="4" t="str">
        <f t="shared" si="88"/>
        <v/>
      </c>
      <c r="L279" s="4" t="str">
        <f t="shared" si="89"/>
        <v/>
      </c>
      <c r="M279" s="4" t="str">
        <f t="shared" si="90"/>
        <v/>
      </c>
      <c r="N279" s="5" t="str">
        <f t="shared" si="91"/>
        <v/>
      </c>
      <c r="O279" s="89" t="str">
        <f t="shared" si="92"/>
        <v/>
      </c>
      <c r="P279" s="5" t="str">
        <f t="shared" si="93"/>
        <v/>
      </c>
      <c r="Q279" s="1" t="str">
        <f t="shared" si="94"/>
        <v/>
      </c>
    </row>
    <row r="280" spans="2:17" x14ac:dyDescent="0.25">
      <c r="B280" s="5" t="str">
        <f t="shared" si="79"/>
        <v/>
      </c>
      <c r="C280" s="89" t="str">
        <f t="shared" si="80"/>
        <v/>
      </c>
      <c r="D280" s="5" t="str">
        <f t="shared" si="81"/>
        <v/>
      </c>
      <c r="E280" s="5" t="str">
        <f t="shared" si="82"/>
        <v/>
      </c>
      <c r="F280" s="5" t="str">
        <f t="shared" si="83"/>
        <v/>
      </c>
      <c r="G280" s="89" t="str">
        <f t="shared" si="84"/>
        <v/>
      </c>
      <c r="H280" s="5" t="str">
        <f t="shared" si="85"/>
        <v/>
      </c>
      <c r="I280" s="89" t="str">
        <f t="shared" si="86"/>
        <v/>
      </c>
      <c r="J280" s="5" t="str">
        <f t="shared" si="87"/>
        <v/>
      </c>
      <c r="K280" s="4" t="str">
        <f t="shared" si="88"/>
        <v/>
      </c>
      <c r="L280" s="4" t="str">
        <f t="shared" si="89"/>
        <v/>
      </c>
      <c r="M280" s="4" t="str">
        <f t="shared" si="90"/>
        <v/>
      </c>
      <c r="N280" s="5" t="str">
        <f t="shared" si="91"/>
        <v/>
      </c>
      <c r="O280" s="89" t="str">
        <f t="shared" si="92"/>
        <v/>
      </c>
      <c r="P280" s="5" t="str">
        <f t="shared" si="93"/>
        <v/>
      </c>
      <c r="Q280" s="1" t="str">
        <f t="shared" si="94"/>
        <v/>
      </c>
    </row>
    <row r="281" spans="2:17" x14ac:dyDescent="0.25">
      <c r="B281" s="5" t="str">
        <f t="shared" si="79"/>
        <v/>
      </c>
      <c r="C281" s="89" t="str">
        <f t="shared" si="80"/>
        <v/>
      </c>
      <c r="D281" s="5" t="str">
        <f t="shared" si="81"/>
        <v/>
      </c>
      <c r="E281" s="5" t="str">
        <f t="shared" si="82"/>
        <v/>
      </c>
      <c r="F281" s="5" t="str">
        <f t="shared" si="83"/>
        <v/>
      </c>
      <c r="G281" s="89" t="str">
        <f t="shared" si="84"/>
        <v/>
      </c>
      <c r="H281" s="5" t="str">
        <f t="shared" si="85"/>
        <v/>
      </c>
      <c r="I281" s="89" t="str">
        <f t="shared" si="86"/>
        <v/>
      </c>
      <c r="J281" s="5" t="str">
        <f t="shared" si="87"/>
        <v/>
      </c>
      <c r="K281" s="4" t="str">
        <f t="shared" si="88"/>
        <v/>
      </c>
      <c r="L281" s="4" t="str">
        <f t="shared" si="89"/>
        <v/>
      </c>
      <c r="M281" s="4" t="str">
        <f t="shared" si="90"/>
        <v/>
      </c>
      <c r="N281" s="5" t="str">
        <f t="shared" si="91"/>
        <v/>
      </c>
      <c r="O281" s="89" t="str">
        <f t="shared" si="92"/>
        <v/>
      </c>
      <c r="P281" s="5" t="str">
        <f t="shared" si="93"/>
        <v/>
      </c>
      <c r="Q281" s="1" t="str">
        <f t="shared" si="94"/>
        <v/>
      </c>
    </row>
    <row r="282" spans="2:17" x14ac:dyDescent="0.25">
      <c r="B282" s="5" t="str">
        <f t="shared" si="79"/>
        <v/>
      </c>
      <c r="C282" s="89" t="str">
        <f t="shared" si="80"/>
        <v/>
      </c>
      <c r="D282" s="5" t="str">
        <f t="shared" si="81"/>
        <v/>
      </c>
      <c r="E282" s="5" t="str">
        <f t="shared" si="82"/>
        <v/>
      </c>
      <c r="F282" s="5" t="str">
        <f t="shared" si="83"/>
        <v/>
      </c>
      <c r="G282" s="89" t="str">
        <f t="shared" si="84"/>
        <v/>
      </c>
      <c r="H282" s="5" t="str">
        <f t="shared" si="85"/>
        <v/>
      </c>
      <c r="I282" s="89" t="str">
        <f t="shared" si="86"/>
        <v/>
      </c>
      <c r="J282" s="5" t="str">
        <f t="shared" si="87"/>
        <v/>
      </c>
      <c r="K282" s="4" t="str">
        <f t="shared" si="88"/>
        <v/>
      </c>
      <c r="L282" s="4" t="str">
        <f t="shared" si="89"/>
        <v/>
      </c>
      <c r="M282" s="4" t="str">
        <f t="shared" si="90"/>
        <v/>
      </c>
      <c r="N282" s="5" t="str">
        <f t="shared" si="91"/>
        <v/>
      </c>
      <c r="O282" s="89" t="str">
        <f t="shared" si="92"/>
        <v/>
      </c>
      <c r="P282" s="5" t="str">
        <f t="shared" si="93"/>
        <v/>
      </c>
      <c r="Q282" s="1" t="str">
        <f t="shared" si="94"/>
        <v/>
      </c>
    </row>
    <row r="283" spans="2:17" x14ac:dyDescent="0.25">
      <c r="B283" s="5" t="str">
        <f t="shared" si="79"/>
        <v/>
      </c>
      <c r="C283" s="89" t="str">
        <f t="shared" si="80"/>
        <v/>
      </c>
      <c r="D283" s="5" t="str">
        <f t="shared" si="81"/>
        <v/>
      </c>
      <c r="E283" s="5" t="str">
        <f t="shared" si="82"/>
        <v/>
      </c>
      <c r="F283" s="5" t="str">
        <f t="shared" si="83"/>
        <v/>
      </c>
      <c r="G283" s="89" t="str">
        <f t="shared" si="84"/>
        <v/>
      </c>
      <c r="H283" s="5" t="str">
        <f t="shared" si="85"/>
        <v/>
      </c>
      <c r="I283" s="89" t="str">
        <f t="shared" si="86"/>
        <v/>
      </c>
      <c r="J283" s="5" t="str">
        <f t="shared" si="87"/>
        <v/>
      </c>
      <c r="K283" s="4" t="str">
        <f t="shared" si="88"/>
        <v/>
      </c>
      <c r="L283" s="4" t="str">
        <f t="shared" si="89"/>
        <v/>
      </c>
      <c r="M283" s="4" t="str">
        <f t="shared" si="90"/>
        <v/>
      </c>
      <c r="N283" s="5" t="str">
        <f t="shared" si="91"/>
        <v/>
      </c>
      <c r="O283" s="89" t="str">
        <f t="shared" si="92"/>
        <v/>
      </c>
      <c r="P283" s="5" t="str">
        <f t="shared" si="93"/>
        <v/>
      </c>
      <c r="Q283" s="1" t="str">
        <f t="shared" si="94"/>
        <v/>
      </c>
    </row>
    <row r="284" spans="2:17" x14ac:dyDescent="0.25">
      <c r="B284" s="5" t="str">
        <f t="shared" si="79"/>
        <v/>
      </c>
      <c r="C284" s="89" t="str">
        <f t="shared" si="80"/>
        <v/>
      </c>
      <c r="D284" s="5" t="str">
        <f t="shared" si="81"/>
        <v/>
      </c>
      <c r="E284" s="5" t="str">
        <f t="shared" si="82"/>
        <v/>
      </c>
      <c r="F284" s="5" t="str">
        <f t="shared" si="83"/>
        <v/>
      </c>
      <c r="G284" s="89" t="str">
        <f t="shared" si="84"/>
        <v/>
      </c>
      <c r="H284" s="5" t="str">
        <f t="shared" si="85"/>
        <v/>
      </c>
      <c r="I284" s="89" t="str">
        <f t="shared" si="86"/>
        <v/>
      </c>
      <c r="J284" s="5" t="str">
        <f t="shared" si="87"/>
        <v/>
      </c>
      <c r="K284" s="4" t="str">
        <f t="shared" si="88"/>
        <v/>
      </c>
      <c r="L284" s="4" t="str">
        <f t="shared" si="89"/>
        <v/>
      </c>
      <c r="M284" s="4" t="str">
        <f t="shared" si="90"/>
        <v/>
      </c>
      <c r="N284" s="5" t="str">
        <f t="shared" si="91"/>
        <v/>
      </c>
      <c r="O284" s="89" t="str">
        <f t="shared" si="92"/>
        <v/>
      </c>
      <c r="P284" s="5" t="str">
        <f t="shared" si="93"/>
        <v/>
      </c>
      <c r="Q284" s="1" t="str">
        <f t="shared" si="94"/>
        <v/>
      </c>
    </row>
    <row r="285" spans="2:17" x14ac:dyDescent="0.25">
      <c r="B285" s="5" t="str">
        <f t="shared" si="79"/>
        <v/>
      </c>
      <c r="C285" s="89" t="str">
        <f t="shared" si="80"/>
        <v/>
      </c>
      <c r="D285" s="5" t="str">
        <f t="shared" si="81"/>
        <v/>
      </c>
      <c r="E285" s="5" t="str">
        <f t="shared" si="82"/>
        <v/>
      </c>
      <c r="F285" s="5" t="str">
        <f t="shared" si="83"/>
        <v/>
      </c>
      <c r="G285" s="89" t="str">
        <f t="shared" si="84"/>
        <v/>
      </c>
      <c r="H285" s="5" t="str">
        <f t="shared" si="85"/>
        <v/>
      </c>
      <c r="I285" s="89" t="str">
        <f t="shared" si="86"/>
        <v/>
      </c>
      <c r="J285" s="5" t="str">
        <f t="shared" si="87"/>
        <v/>
      </c>
      <c r="K285" s="4" t="str">
        <f t="shared" si="88"/>
        <v/>
      </c>
      <c r="L285" s="4" t="str">
        <f t="shared" si="89"/>
        <v/>
      </c>
      <c r="M285" s="4" t="str">
        <f t="shared" si="90"/>
        <v/>
      </c>
      <c r="N285" s="5" t="str">
        <f t="shared" si="91"/>
        <v/>
      </c>
      <c r="O285" s="89" t="str">
        <f t="shared" si="92"/>
        <v/>
      </c>
      <c r="P285" s="5" t="str">
        <f t="shared" si="93"/>
        <v/>
      </c>
      <c r="Q285" s="1" t="str">
        <f t="shared" si="94"/>
        <v/>
      </c>
    </row>
    <row r="286" spans="2:17" x14ac:dyDescent="0.25">
      <c r="B286" s="5" t="str">
        <f t="shared" si="79"/>
        <v/>
      </c>
      <c r="C286" s="89" t="str">
        <f t="shared" si="80"/>
        <v/>
      </c>
      <c r="D286" s="5" t="str">
        <f t="shared" si="81"/>
        <v/>
      </c>
      <c r="E286" s="5" t="str">
        <f t="shared" si="82"/>
        <v/>
      </c>
      <c r="F286" s="5" t="str">
        <f t="shared" si="83"/>
        <v/>
      </c>
      <c r="G286" s="89" t="str">
        <f t="shared" si="84"/>
        <v/>
      </c>
      <c r="H286" s="5" t="str">
        <f t="shared" si="85"/>
        <v/>
      </c>
      <c r="I286" s="89" t="str">
        <f t="shared" si="86"/>
        <v/>
      </c>
      <c r="J286" s="5" t="str">
        <f t="shared" si="87"/>
        <v/>
      </c>
      <c r="K286" s="4" t="str">
        <f t="shared" si="88"/>
        <v/>
      </c>
      <c r="L286" s="4" t="str">
        <f t="shared" si="89"/>
        <v/>
      </c>
      <c r="M286" s="4" t="str">
        <f t="shared" si="90"/>
        <v/>
      </c>
      <c r="N286" s="5" t="str">
        <f t="shared" si="91"/>
        <v/>
      </c>
      <c r="O286" s="89" t="str">
        <f t="shared" si="92"/>
        <v/>
      </c>
      <c r="P286" s="5" t="str">
        <f t="shared" si="93"/>
        <v/>
      </c>
      <c r="Q286" s="1" t="str">
        <f t="shared" si="94"/>
        <v/>
      </c>
    </row>
    <row r="287" spans="2:17" x14ac:dyDescent="0.25">
      <c r="B287" s="5" t="str">
        <f t="shared" si="79"/>
        <v/>
      </c>
      <c r="C287" s="89" t="str">
        <f t="shared" si="80"/>
        <v/>
      </c>
      <c r="D287" s="5" t="str">
        <f t="shared" si="81"/>
        <v/>
      </c>
      <c r="E287" s="5" t="str">
        <f t="shared" si="82"/>
        <v/>
      </c>
      <c r="F287" s="5" t="str">
        <f t="shared" si="83"/>
        <v/>
      </c>
      <c r="G287" s="89" t="str">
        <f t="shared" si="84"/>
        <v/>
      </c>
      <c r="H287" s="5" t="str">
        <f t="shared" si="85"/>
        <v/>
      </c>
      <c r="I287" s="89" t="str">
        <f t="shared" si="86"/>
        <v/>
      </c>
      <c r="J287" s="5" t="str">
        <f t="shared" si="87"/>
        <v/>
      </c>
      <c r="K287" s="4" t="str">
        <f t="shared" si="88"/>
        <v/>
      </c>
      <c r="L287" s="4" t="str">
        <f t="shared" si="89"/>
        <v/>
      </c>
      <c r="M287" s="4" t="str">
        <f t="shared" si="90"/>
        <v/>
      </c>
      <c r="N287" s="5" t="str">
        <f t="shared" si="91"/>
        <v/>
      </c>
      <c r="O287" s="89" t="str">
        <f t="shared" si="92"/>
        <v/>
      </c>
      <c r="P287" s="5" t="str">
        <f t="shared" si="93"/>
        <v/>
      </c>
      <c r="Q287" s="1" t="str">
        <f t="shared" si="94"/>
        <v/>
      </c>
    </row>
    <row r="288" spans="2:17" x14ac:dyDescent="0.25">
      <c r="B288" s="5" t="str">
        <f t="shared" si="79"/>
        <v/>
      </c>
      <c r="C288" s="89" t="str">
        <f t="shared" si="80"/>
        <v/>
      </c>
      <c r="D288" s="5" t="str">
        <f t="shared" si="81"/>
        <v/>
      </c>
      <c r="E288" s="5" t="str">
        <f t="shared" si="82"/>
        <v/>
      </c>
      <c r="F288" s="5" t="str">
        <f t="shared" si="83"/>
        <v/>
      </c>
      <c r="G288" s="89" t="str">
        <f t="shared" si="84"/>
        <v/>
      </c>
      <c r="H288" s="5" t="str">
        <f t="shared" si="85"/>
        <v/>
      </c>
      <c r="I288" s="89" t="str">
        <f t="shared" si="86"/>
        <v/>
      </c>
      <c r="J288" s="5" t="str">
        <f t="shared" si="87"/>
        <v/>
      </c>
      <c r="K288" s="4" t="str">
        <f t="shared" si="88"/>
        <v/>
      </c>
      <c r="L288" s="4" t="str">
        <f t="shared" si="89"/>
        <v/>
      </c>
      <c r="M288" s="4" t="str">
        <f t="shared" si="90"/>
        <v/>
      </c>
      <c r="N288" s="5" t="str">
        <f t="shared" si="91"/>
        <v/>
      </c>
      <c r="O288" s="89" t="str">
        <f t="shared" si="92"/>
        <v/>
      </c>
      <c r="P288" s="5" t="str">
        <f t="shared" si="93"/>
        <v/>
      </c>
      <c r="Q288" s="1" t="str">
        <f t="shared" si="94"/>
        <v/>
      </c>
    </row>
    <row r="289" spans="2:17" x14ac:dyDescent="0.25">
      <c r="B289" s="5" t="str">
        <f t="shared" si="79"/>
        <v/>
      </c>
      <c r="C289" s="89" t="str">
        <f t="shared" si="80"/>
        <v/>
      </c>
      <c r="D289" s="5" t="str">
        <f t="shared" si="81"/>
        <v/>
      </c>
      <c r="E289" s="5" t="str">
        <f t="shared" si="82"/>
        <v/>
      </c>
      <c r="F289" s="5" t="str">
        <f t="shared" si="83"/>
        <v/>
      </c>
      <c r="G289" s="89" t="str">
        <f t="shared" si="84"/>
        <v/>
      </c>
      <c r="H289" s="5" t="str">
        <f t="shared" si="85"/>
        <v/>
      </c>
      <c r="I289" s="89" t="str">
        <f t="shared" si="86"/>
        <v/>
      </c>
      <c r="J289" s="5" t="str">
        <f t="shared" si="87"/>
        <v/>
      </c>
      <c r="K289" s="4" t="str">
        <f t="shared" si="88"/>
        <v/>
      </c>
      <c r="L289" s="4" t="str">
        <f t="shared" si="89"/>
        <v/>
      </c>
      <c r="M289" s="4" t="str">
        <f t="shared" si="90"/>
        <v/>
      </c>
      <c r="N289" s="5" t="str">
        <f t="shared" si="91"/>
        <v/>
      </c>
      <c r="O289" s="89" t="str">
        <f t="shared" si="92"/>
        <v/>
      </c>
      <c r="P289" s="5" t="str">
        <f t="shared" si="93"/>
        <v/>
      </c>
      <c r="Q289" s="1" t="str">
        <f t="shared" si="94"/>
        <v/>
      </c>
    </row>
    <row r="290" spans="2:17" x14ac:dyDescent="0.25">
      <c r="B290" s="5" t="str">
        <f t="shared" si="79"/>
        <v/>
      </c>
      <c r="C290" s="89" t="str">
        <f t="shared" si="80"/>
        <v/>
      </c>
      <c r="D290" s="5" t="str">
        <f t="shared" si="81"/>
        <v/>
      </c>
      <c r="E290" s="5" t="str">
        <f t="shared" si="82"/>
        <v/>
      </c>
      <c r="F290" s="5" t="str">
        <f t="shared" si="83"/>
        <v/>
      </c>
      <c r="G290" s="89" t="str">
        <f t="shared" si="84"/>
        <v/>
      </c>
      <c r="H290" s="5" t="str">
        <f t="shared" si="85"/>
        <v/>
      </c>
      <c r="I290" s="89" t="str">
        <f t="shared" si="86"/>
        <v/>
      </c>
      <c r="J290" s="5" t="str">
        <f t="shared" si="87"/>
        <v/>
      </c>
      <c r="K290" s="4" t="str">
        <f t="shared" si="88"/>
        <v/>
      </c>
      <c r="L290" s="4" t="str">
        <f t="shared" si="89"/>
        <v/>
      </c>
      <c r="M290" s="4" t="str">
        <f t="shared" si="90"/>
        <v/>
      </c>
      <c r="N290" s="5" t="str">
        <f t="shared" si="91"/>
        <v/>
      </c>
      <c r="O290" s="89" t="str">
        <f t="shared" si="92"/>
        <v/>
      </c>
      <c r="P290" s="5" t="str">
        <f t="shared" si="93"/>
        <v/>
      </c>
      <c r="Q290" s="1" t="str">
        <f t="shared" si="94"/>
        <v/>
      </c>
    </row>
    <row r="291" spans="2:17" x14ac:dyDescent="0.25">
      <c r="B291" s="5" t="str">
        <f t="shared" si="79"/>
        <v/>
      </c>
      <c r="C291" s="89" t="str">
        <f t="shared" si="80"/>
        <v/>
      </c>
      <c r="D291" s="5" t="str">
        <f t="shared" si="81"/>
        <v/>
      </c>
      <c r="E291" s="5" t="str">
        <f t="shared" si="82"/>
        <v/>
      </c>
      <c r="F291" s="5" t="str">
        <f t="shared" si="83"/>
        <v/>
      </c>
      <c r="G291" s="89" t="str">
        <f t="shared" si="84"/>
        <v/>
      </c>
      <c r="H291" s="5" t="str">
        <f t="shared" si="85"/>
        <v/>
      </c>
      <c r="I291" s="89" t="str">
        <f t="shared" si="86"/>
        <v/>
      </c>
      <c r="J291" s="5" t="str">
        <f t="shared" si="87"/>
        <v/>
      </c>
      <c r="K291" s="4" t="str">
        <f t="shared" si="88"/>
        <v/>
      </c>
      <c r="L291" s="4" t="str">
        <f t="shared" si="89"/>
        <v/>
      </c>
      <c r="M291" s="4" t="str">
        <f t="shared" si="90"/>
        <v/>
      </c>
      <c r="N291" s="5" t="str">
        <f t="shared" si="91"/>
        <v/>
      </c>
      <c r="O291" s="89" t="str">
        <f t="shared" si="92"/>
        <v/>
      </c>
      <c r="P291" s="5" t="str">
        <f t="shared" si="93"/>
        <v/>
      </c>
      <c r="Q291" s="1" t="str">
        <f t="shared" si="94"/>
        <v/>
      </c>
    </row>
  </sheetData>
  <mergeCells count="1">
    <mergeCell ref="F5:G5"/>
  </mergeCells>
  <conditionalFormatting sqref="B14:Q158">
    <cfRule type="expression" dxfId="18" priority="1">
      <formula>$P14=3</formula>
    </cfRule>
    <cfRule type="expression" dxfId="17" priority="2">
      <formula>$P14=2</formula>
    </cfRule>
    <cfRule type="expression" dxfId="16" priority="3">
      <formula>$P14=1</formula>
    </cfRule>
  </conditionalFormatting>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E6FA"/>
  </sheetPr>
  <dimension ref="B1:R46"/>
  <sheetViews>
    <sheetView zoomScale="90" zoomScaleNormal="90" workbookViewId="0"/>
  </sheetViews>
  <sheetFormatPr defaultRowHeight="15" x14ac:dyDescent="0.25"/>
  <cols>
    <col min="1" max="1" width="1.28515625" customWidth="1"/>
    <col min="2" max="2" width="33.85546875" bestFit="1" customWidth="1"/>
    <col min="3" max="4" width="9.140625" style="4"/>
    <col min="5" max="5" width="12.140625" style="4" bestFit="1" customWidth="1"/>
    <col min="6" max="6" width="12.140625" style="4" customWidth="1"/>
    <col min="8" max="8" width="5.7109375" customWidth="1"/>
    <col min="9" max="9" width="28.42578125" bestFit="1" customWidth="1"/>
    <col min="10" max="10" width="7.85546875" bestFit="1" customWidth="1"/>
    <col min="11" max="12" width="13" style="4" customWidth="1"/>
    <col min="13" max="13" width="14.140625" style="4" customWidth="1"/>
    <col min="14" max="14" width="11.5703125" style="4" customWidth="1"/>
    <col min="15" max="15" width="5.7109375" customWidth="1"/>
  </cols>
  <sheetData>
    <row r="1" spans="2:14" ht="6" customHeight="1" thickBot="1" x14ac:dyDescent="0.3"/>
    <row r="2" spans="2:14" ht="27" thickBot="1" x14ac:dyDescent="0.45">
      <c r="B2" s="566" t="s">
        <v>1014</v>
      </c>
      <c r="C2" s="567"/>
      <c r="D2" s="567"/>
      <c r="E2" s="567"/>
      <c r="F2" s="567"/>
      <c r="G2" s="568"/>
      <c r="I2" s="566" t="s">
        <v>1013</v>
      </c>
      <c r="J2" s="567"/>
      <c r="K2" s="567"/>
      <c r="L2" s="567"/>
      <c r="M2" s="567"/>
      <c r="N2" s="568"/>
    </row>
    <row r="3" spans="2:14" ht="15.75" thickBot="1" x14ac:dyDescent="0.3">
      <c r="B3" s="10" t="s">
        <v>27</v>
      </c>
      <c r="C3" s="461" t="s">
        <v>12</v>
      </c>
      <c r="D3" s="462" t="s">
        <v>13</v>
      </c>
      <c r="E3" s="463" t="s">
        <v>14</v>
      </c>
      <c r="F3" s="13" t="s">
        <v>158</v>
      </c>
      <c r="G3" s="11" t="s">
        <v>6</v>
      </c>
      <c r="H3" s="43"/>
      <c r="I3" s="412" t="s">
        <v>7</v>
      </c>
      <c r="J3" s="413" t="s">
        <v>27</v>
      </c>
      <c r="K3" s="448" t="s">
        <v>12</v>
      </c>
      <c r="L3" s="449" t="s">
        <v>13</v>
      </c>
      <c r="M3" s="450" t="s">
        <v>14</v>
      </c>
      <c r="N3" s="451" t="s">
        <v>158</v>
      </c>
    </row>
    <row r="4" spans="2:14" x14ac:dyDescent="0.25">
      <c r="B4" s="57" t="s">
        <v>29</v>
      </c>
      <c r="C4" s="94">
        <f>'WSRs by State(s) '!X19</f>
        <v>36.4</v>
      </c>
      <c r="D4" s="94">
        <f>'WSRs by State(s) '!Y19</f>
        <v>25</v>
      </c>
      <c r="E4" s="94" t="str">
        <f>'WSRs by State(s) '!Z19</f>
        <v/>
      </c>
      <c r="F4" s="94">
        <f>'WSRs by State(s) '!AA19</f>
        <v>61.4</v>
      </c>
      <c r="G4" s="404">
        <f>'WSRs by State(s) '!AJ17</f>
        <v>1</v>
      </c>
      <c r="I4" s="57" t="str">
        <f>'2(a)(ii) WSRs'!B13</f>
        <v>St. Croix</v>
      </c>
      <c r="J4" s="53" t="str">
        <f>'2(a)(ii) WSRs'!C13</f>
        <v>MN/WI</v>
      </c>
      <c r="K4" s="94" t="str">
        <f>'2(a)(ii) WSRs'!Z13</f>
        <v/>
      </c>
      <c r="L4" s="94">
        <f>'2(a)(ii) WSRs'!AA13</f>
        <v>193</v>
      </c>
      <c r="M4" s="94">
        <f>'2(a)(ii) WSRs'!AB13</f>
        <v>59</v>
      </c>
      <c r="N4" s="427">
        <f>'2(a)(ii) WSRs'!AC13</f>
        <v>252</v>
      </c>
    </row>
    <row r="5" spans="2:14" x14ac:dyDescent="0.25">
      <c r="B5" s="59" t="s">
        <v>34</v>
      </c>
      <c r="C5" s="33">
        <f>'WSRs by State(s) '!X46</f>
        <v>2955</v>
      </c>
      <c r="D5" s="33">
        <f>'WSRs by State(s) '!Y46</f>
        <v>227</v>
      </c>
      <c r="E5" s="33">
        <f>'WSRs by State(s) '!Z46</f>
        <v>28</v>
      </c>
      <c r="F5" s="33">
        <f>'WSRs by State(s) '!AA46</f>
        <v>3210</v>
      </c>
      <c r="G5" s="308">
        <f>'WSRs by State(s) '!AJ18</f>
        <v>25</v>
      </c>
      <c r="I5" s="59" t="str">
        <f>'2(a)(ii) WSRs'!B14</f>
        <v xml:space="preserve">Allagash </v>
      </c>
      <c r="J5" s="31" t="str">
        <f>'2(a)(ii) WSRs'!C14</f>
        <v>ME</v>
      </c>
      <c r="K5" s="33">
        <f>'2(a)(ii) WSRs'!Z14</f>
        <v>92.5</v>
      </c>
      <c r="L5" s="33" t="str">
        <f>'2(a)(ii) WSRs'!AA14</f>
        <v/>
      </c>
      <c r="M5" s="33" t="str">
        <f>'2(a)(ii) WSRs'!AB14</f>
        <v/>
      </c>
      <c r="N5" s="69">
        <f>'2(a)(ii) WSRs'!AC14</f>
        <v>92.5</v>
      </c>
    </row>
    <row r="6" spans="2:14" x14ac:dyDescent="0.25">
      <c r="B6" s="59" t="s">
        <v>64</v>
      </c>
      <c r="C6" s="33">
        <f>'WSRs by State(s) '!X50</f>
        <v>31.5</v>
      </c>
      <c r="D6" s="33">
        <f>'WSRs by State(s) '!Y50</f>
        <v>18.3</v>
      </c>
      <c r="E6" s="33">
        <f>'WSRs by State(s) '!Z50</f>
        <v>7.5</v>
      </c>
      <c r="F6" s="33">
        <f>'WSRs by State(s) '!AA50</f>
        <v>57.3</v>
      </c>
      <c r="G6" s="308">
        <f>'WSRs by State(s) '!AJ19</f>
        <v>2</v>
      </c>
      <c r="I6" s="59" t="str">
        <f>'2(a)(ii) WSRs'!B15</f>
        <v>Little Miami</v>
      </c>
      <c r="J6" s="31" t="str">
        <f>'2(a)(ii) WSRs'!C15</f>
        <v>OH</v>
      </c>
      <c r="K6" s="33" t="str">
        <f>'2(a)(ii) WSRs'!Z15</f>
        <v/>
      </c>
      <c r="L6" s="33">
        <f>'2(a)(ii) WSRs'!AA15</f>
        <v>18</v>
      </c>
      <c r="M6" s="33">
        <f>'2(a)(ii) WSRs'!AB15</f>
        <v>76</v>
      </c>
      <c r="N6" s="69">
        <f>'2(a)(ii) WSRs'!AC15</f>
        <v>94</v>
      </c>
    </row>
    <row r="7" spans="2:14" x14ac:dyDescent="0.25">
      <c r="B7" s="59" t="s">
        <v>72</v>
      </c>
      <c r="C7" s="33">
        <f>'WSRs by State(s) '!X60</f>
        <v>21.500000000000004</v>
      </c>
      <c r="D7" s="33">
        <f>'WSRs by State(s) '!Y60</f>
        <v>147.69999999999999</v>
      </c>
      <c r="E7" s="33">
        <f>'WSRs by State(s) '!Z60</f>
        <v>40.800000000000004</v>
      </c>
      <c r="F7" s="33">
        <f>'WSRs by State(s) '!AA60</f>
        <v>210</v>
      </c>
      <c r="G7" s="308">
        <f>'WSRs by State(s) '!AJ20</f>
        <v>8</v>
      </c>
      <c r="I7" s="59" t="str">
        <f>'2(a)(ii) WSRs'!B16</f>
        <v>Little Beaver Creek</v>
      </c>
      <c r="J7" s="31" t="str">
        <f>'2(a)(ii) WSRs'!C16</f>
        <v>OH</v>
      </c>
      <c r="K7" s="33" t="str">
        <f>'2(a)(ii) WSRs'!Z16</f>
        <v/>
      </c>
      <c r="L7" s="33">
        <f>'2(a)(ii) WSRs'!AA16</f>
        <v>33</v>
      </c>
      <c r="M7" s="33" t="str">
        <f>'2(a)(ii) WSRs'!AB16</f>
        <v/>
      </c>
      <c r="N7" s="69">
        <f>'2(a)(ii) WSRs'!AC16</f>
        <v>33</v>
      </c>
    </row>
    <row r="8" spans="2:14" x14ac:dyDescent="0.25">
      <c r="B8" s="59" t="s">
        <v>80</v>
      </c>
      <c r="C8" s="33">
        <f>'WSRs by State(s) '!X84</f>
        <v>745.50000000000011</v>
      </c>
      <c r="D8" s="33">
        <f>'WSRs by State(s) '!Y84</f>
        <v>184.8</v>
      </c>
      <c r="E8" s="33">
        <f>'WSRs by State(s) '!Z84</f>
        <v>783.3</v>
      </c>
      <c r="F8" s="33">
        <f>'WSRs by State(s) '!AA84</f>
        <v>1713.6000000000001</v>
      </c>
      <c r="G8" s="308">
        <f>'WSRs by State(s) '!AJ21</f>
        <v>22</v>
      </c>
      <c r="I8" s="59" t="str">
        <f>'2(a)(ii) WSRs'!B17</f>
        <v>New</v>
      </c>
      <c r="J8" s="31" t="str">
        <f>'2(a)(ii) WSRs'!C17</f>
        <v>NC</v>
      </c>
      <c r="K8" s="33" t="str">
        <f>'2(a)(ii) WSRs'!Z17</f>
        <v/>
      </c>
      <c r="L8" s="33">
        <f>'2(a)(ii) WSRs'!AA17</f>
        <v>26.5</v>
      </c>
      <c r="M8" s="33" t="str">
        <f>'2(a)(ii) WSRs'!AB17</f>
        <v/>
      </c>
      <c r="N8" s="69">
        <f>'2(a)(ii) WSRs'!AC17</f>
        <v>26.5</v>
      </c>
    </row>
    <row r="9" spans="2:14" x14ac:dyDescent="0.25">
      <c r="B9" s="59" t="s">
        <v>88</v>
      </c>
      <c r="C9" s="33">
        <f>'WSRs by State(s) '!X87</f>
        <v>11.7</v>
      </c>
      <c r="D9" s="33">
        <f>'WSRs by State(s) '!Y87</f>
        <v>34.5</v>
      </c>
      <c r="E9" s="33">
        <f>'WSRs by State(s) '!Z87</f>
        <v>250.8</v>
      </c>
      <c r="F9" s="33">
        <f>'WSRs by State(s) '!AA87</f>
        <v>297</v>
      </c>
      <c r="G9" s="308">
        <f>'WSRs by State(s) '!AJ22</f>
        <v>1</v>
      </c>
      <c r="I9" s="59" t="str">
        <f>'2(a)(ii) WSRs'!B18</f>
        <v>Klamath</v>
      </c>
      <c r="J9" s="31" t="str">
        <f>'2(a)(ii) WSRs'!C18</f>
        <v>CA</v>
      </c>
      <c r="K9" s="33">
        <f>'2(a)(ii) WSRs'!Z18</f>
        <v>11.7</v>
      </c>
      <c r="L9" s="33">
        <f>'2(a)(ii) WSRs'!AA18</f>
        <v>34.5</v>
      </c>
      <c r="M9" s="33">
        <f>'2(a)(ii) WSRs'!AB18</f>
        <v>250.8</v>
      </c>
      <c r="N9" s="69">
        <f>'2(a)(ii) WSRs'!AC18</f>
        <v>297</v>
      </c>
    </row>
    <row r="10" spans="2:14" x14ac:dyDescent="0.25">
      <c r="B10" s="59" t="s">
        <v>90</v>
      </c>
      <c r="C10" s="33">
        <f>'WSRs by State(s) '!X90</f>
        <v>30</v>
      </c>
      <c r="D10" s="33" t="str">
        <f>'WSRs by State(s) '!Y90</f>
        <v/>
      </c>
      <c r="E10" s="33">
        <f>'WSRs by State(s) '!Z90</f>
        <v>46</v>
      </c>
      <c r="F10" s="33">
        <f>'WSRs by State(s) '!AA90</f>
        <v>76</v>
      </c>
      <c r="G10" s="308">
        <f>'WSRs by State(s) '!AJ23</f>
        <v>1</v>
      </c>
      <c r="I10" s="59" t="str">
        <f>'2(a)(ii) WSRs'!B19</f>
        <v>Smith</v>
      </c>
      <c r="J10" s="31" t="str">
        <f>'2(a)(ii) WSRs'!C19</f>
        <v>CA</v>
      </c>
      <c r="K10" s="33">
        <f>'2(a)(ii) WSRs'!Z19</f>
        <v>78</v>
      </c>
      <c r="L10" s="33">
        <f>'2(a)(ii) WSRs'!AA19</f>
        <v>31</v>
      </c>
      <c r="M10" s="33">
        <f>'2(a)(ii) WSRs'!AB19</f>
        <v>216.4</v>
      </c>
      <c r="N10" s="69">
        <f>'2(a)(ii) WSRs'!AC19</f>
        <v>325.39999999999998</v>
      </c>
    </row>
    <row r="11" spans="2:14" x14ac:dyDescent="0.25">
      <c r="B11" s="59" t="s">
        <v>91</v>
      </c>
      <c r="C11" s="33" t="str">
        <f>'WSRs by State(s) '!X94</f>
        <v/>
      </c>
      <c r="D11" s="33">
        <f>'WSRs by State(s) '!Y94</f>
        <v>25.3</v>
      </c>
      <c r="E11" s="33">
        <f>'WSRs by State(s) '!Z94</f>
        <v>14</v>
      </c>
      <c r="F11" s="33">
        <f>'WSRs by State(s) '!AA94</f>
        <v>39.299999999999997</v>
      </c>
      <c r="G11" s="308">
        <f>'WSRs by State(s) '!AJ24</f>
        <v>2</v>
      </c>
      <c r="I11" s="59" t="str">
        <f>'2(a)(ii) WSRs'!B20</f>
        <v>Trinity</v>
      </c>
      <c r="J11" s="31" t="str">
        <f>'2(a)(ii) WSRs'!C20</f>
        <v>CA</v>
      </c>
      <c r="K11" s="33">
        <f>'2(a)(ii) WSRs'!Z20</f>
        <v>44</v>
      </c>
      <c r="L11" s="33">
        <f>'2(a)(ii) WSRs'!AA20</f>
        <v>39</v>
      </c>
      <c r="M11" s="33">
        <f>'2(a)(ii) WSRs'!AB20</f>
        <v>120</v>
      </c>
      <c r="N11" s="69">
        <f>'2(a)(ii) WSRs'!AC20</f>
        <v>203</v>
      </c>
    </row>
    <row r="12" spans="2:14" x14ac:dyDescent="0.25">
      <c r="B12" s="59" t="s">
        <v>92</v>
      </c>
      <c r="C12" s="33" t="str">
        <f>'WSRs by State(s) '!X97</f>
        <v/>
      </c>
      <c r="D12" s="33">
        <f>'WSRs by State(s) '!Y97</f>
        <v>31.4</v>
      </c>
      <c r="E12" s="33">
        <f>'WSRs by State(s) '!Z97</f>
        <v>167.6</v>
      </c>
      <c r="F12" s="33">
        <f>'WSRs by State(s) '!AA97</f>
        <v>199</v>
      </c>
      <c r="G12" s="308">
        <f>'WSRs by State(s) '!AJ25</f>
        <v>1</v>
      </c>
      <c r="I12" s="59" t="str">
        <f>'2(a)(ii) WSRs'!B21</f>
        <v>American (Lower)</v>
      </c>
      <c r="J12" s="31" t="str">
        <f>'2(a)(ii) WSRs'!C21</f>
        <v>CA</v>
      </c>
      <c r="K12" s="33" t="str">
        <f>'2(a)(ii) WSRs'!Z21</f>
        <v/>
      </c>
      <c r="L12" s="33" t="str">
        <f>'2(a)(ii) WSRs'!AA21</f>
        <v/>
      </c>
      <c r="M12" s="33">
        <f>'2(a)(ii) WSRs'!AB21</f>
        <v>23</v>
      </c>
      <c r="N12" s="69">
        <f>'2(a)(ii) WSRs'!AC21</f>
        <v>23</v>
      </c>
    </row>
    <row r="13" spans="2:14" x14ac:dyDescent="0.25">
      <c r="B13" s="59" t="s">
        <v>95</v>
      </c>
      <c r="C13" s="33">
        <f>'WSRs by State(s) '!X101</f>
        <v>32.699999999999996</v>
      </c>
      <c r="D13" s="33">
        <f>'WSRs by State(s) '!Y101</f>
        <v>7.9</v>
      </c>
      <c r="E13" s="33">
        <f>'WSRs by State(s) '!Z101</f>
        <v>8.6</v>
      </c>
      <c r="F13" s="33">
        <f>'WSRs by State(s) '!AA101</f>
        <v>49.199999999999996</v>
      </c>
      <c r="G13" s="308">
        <f>'WSRs by State(s) '!AJ26</f>
        <v>2</v>
      </c>
      <c r="I13" s="59" t="str">
        <f>'2(a)(ii) WSRs'!B22</f>
        <v>Eel</v>
      </c>
      <c r="J13" s="31" t="str">
        <f>'2(a)(ii) WSRs'!C22</f>
        <v>CA</v>
      </c>
      <c r="K13" s="33">
        <f>'2(a)(ii) WSRs'!Z22</f>
        <v>97</v>
      </c>
      <c r="L13" s="33">
        <f>'2(a)(ii) WSRs'!AA22</f>
        <v>28</v>
      </c>
      <c r="M13" s="33">
        <f>'2(a)(ii) WSRs'!AB22</f>
        <v>273</v>
      </c>
      <c r="N13" s="69">
        <f>'2(a)(ii) WSRs'!AC22</f>
        <v>398</v>
      </c>
    </row>
    <row r="14" spans="2:14" x14ac:dyDescent="0.25">
      <c r="B14" s="59" t="s">
        <v>96</v>
      </c>
      <c r="C14" s="33">
        <f>'WSRs by State(s) '!X104</f>
        <v>41.6</v>
      </c>
      <c r="D14" s="33">
        <f>'WSRs by State(s) '!Y104</f>
        <v>2.5</v>
      </c>
      <c r="E14" s="33">
        <f>'WSRs by State(s) '!Z104</f>
        <v>14.6</v>
      </c>
      <c r="F14" s="33">
        <f>'WSRs by State(s) '!AA104</f>
        <v>58.7</v>
      </c>
      <c r="G14" s="308">
        <f>'WSRs by State(s) '!AJ27</f>
        <v>1</v>
      </c>
      <c r="I14" s="59" t="str">
        <f>'2(a)(ii) WSRs'!B23</f>
        <v>Loxahatchee</v>
      </c>
      <c r="J14" s="31" t="str">
        <f>'2(a)(ii) WSRs'!C23</f>
        <v>FL</v>
      </c>
      <c r="K14" s="33">
        <f>'2(a)(ii) WSRs'!Z23</f>
        <v>1.3</v>
      </c>
      <c r="L14" s="33">
        <f>'2(a)(ii) WSRs'!AA23</f>
        <v>5.8</v>
      </c>
      <c r="M14" s="33">
        <f>'2(a)(ii) WSRs'!AB23</f>
        <v>0.5</v>
      </c>
      <c r="N14" s="69">
        <f>'2(a)(ii) WSRs'!AC23</f>
        <v>7.6</v>
      </c>
    </row>
    <row r="15" spans="2:14" x14ac:dyDescent="0.25">
      <c r="B15" s="59" t="s">
        <v>98</v>
      </c>
      <c r="C15" s="33">
        <f>'WSRs by State(s) '!X127</f>
        <v>598.30000000000007</v>
      </c>
      <c r="D15" s="33">
        <f>'WSRs by State(s) '!Y127</f>
        <v>1</v>
      </c>
      <c r="E15" s="33">
        <f>'WSRs by State(s) '!Z127</f>
        <v>224.2</v>
      </c>
      <c r="F15" s="33">
        <f>'WSRs by State(s) '!AA127</f>
        <v>823.5</v>
      </c>
      <c r="G15" s="308">
        <f>'WSRs by State(s) '!AJ28</f>
        <v>21</v>
      </c>
      <c r="I15" s="59" t="str">
        <f>'2(a)(ii) WSRs'!B24</f>
        <v>Middle Fork Vermilion</v>
      </c>
      <c r="J15" s="31" t="str">
        <f>'2(a)(ii) WSRs'!C24</f>
        <v xml:space="preserve">IL </v>
      </c>
      <c r="K15" s="33" t="str">
        <f>'2(a)(ii) WSRs'!Z24</f>
        <v/>
      </c>
      <c r="L15" s="33">
        <f>'2(a)(ii) WSRs'!AA24</f>
        <v>17.100000000000001</v>
      </c>
      <c r="M15" s="33" t="str">
        <f>'2(a)(ii) WSRs'!AB24</f>
        <v/>
      </c>
      <c r="N15" s="69">
        <f>'2(a)(ii) WSRs'!AC24</f>
        <v>17.100000000000001</v>
      </c>
    </row>
    <row r="16" spans="2:14" x14ac:dyDescent="0.25">
      <c r="B16" s="59" t="s">
        <v>107</v>
      </c>
      <c r="C16" s="33">
        <f>'WSRs by State(s) '!X130</f>
        <v>31.5</v>
      </c>
      <c r="D16" s="33">
        <f>'WSRs by State(s) '!Y130</f>
        <v>36</v>
      </c>
      <c r="E16" s="33" t="str">
        <f>'WSRs by State(s) '!Z130</f>
        <v/>
      </c>
      <c r="F16" s="33">
        <f>'WSRs by State(s) '!AA130</f>
        <v>67.5</v>
      </c>
      <c r="G16" s="308">
        <f>'WSRs by State(s) '!AJ29</f>
        <v>1</v>
      </c>
      <c r="I16" s="59" t="str">
        <f>'2(a)(ii) WSRs'!B25</f>
        <v>Cossatot</v>
      </c>
      <c r="J16" s="31" t="str">
        <f>'2(a)(ii) WSRs'!C25</f>
        <v>AR</v>
      </c>
      <c r="K16" s="33" t="str">
        <f>'2(a)(ii) WSRs'!Z25</f>
        <v/>
      </c>
      <c r="L16" s="33">
        <f>'2(a)(ii) WSRs'!AA25</f>
        <v>26.6</v>
      </c>
      <c r="M16" s="33">
        <f>'2(a)(ii) WSRs'!AB25</f>
        <v>4.2</v>
      </c>
      <c r="N16" s="69">
        <f>'2(a)(ii) WSRs'!AC25</f>
        <v>30.8</v>
      </c>
    </row>
    <row r="17" spans="2:14" x14ac:dyDescent="0.25">
      <c r="B17" s="59" t="s">
        <v>109</v>
      </c>
      <c r="C17" s="33" t="str">
        <f>'WSRs by State(s) '!X133</f>
        <v/>
      </c>
      <c r="D17" s="33">
        <f>'WSRs by State(s) '!Y133</f>
        <v>17.100000000000001</v>
      </c>
      <c r="E17" s="33" t="str">
        <f>'WSRs by State(s) '!Z133</f>
        <v/>
      </c>
      <c r="F17" s="33">
        <f>'WSRs by State(s) '!AA133</f>
        <v>17.100000000000001</v>
      </c>
      <c r="G17" s="308">
        <f>'WSRs by State(s) '!AJ30</f>
        <v>1</v>
      </c>
      <c r="I17" s="59" t="str">
        <f>'2(a)(ii) WSRs'!B26</f>
        <v>Westfield</v>
      </c>
      <c r="J17" s="31" t="str">
        <f>'2(a)(ii) WSRs'!C26</f>
        <v>MA</v>
      </c>
      <c r="K17" s="33">
        <f>'2(a)(ii) WSRs'!Z26</f>
        <v>2.6</v>
      </c>
      <c r="L17" s="33">
        <f>'2(a)(ii) WSRs'!AA26</f>
        <v>42.9</v>
      </c>
      <c r="M17" s="33">
        <f>'2(a)(ii) WSRs'!AB26</f>
        <v>32.6</v>
      </c>
      <c r="N17" s="69">
        <f>'2(a)(ii) WSRs'!AC26</f>
        <v>78.099999999999994</v>
      </c>
    </row>
    <row r="18" spans="2:14" x14ac:dyDescent="0.25">
      <c r="B18" s="59" t="s">
        <v>110</v>
      </c>
      <c r="C18" s="33">
        <f>'WSRs by State(s) '!X136</f>
        <v>9.1</v>
      </c>
      <c r="D18" s="33" t="str">
        <f>'WSRs by State(s) '!Y136</f>
        <v/>
      </c>
      <c r="E18" s="33">
        <f>'WSRs by State(s) '!Z136</f>
        <v>10.3</v>
      </c>
      <c r="F18" s="33">
        <f>'WSRs by State(s) '!AA136</f>
        <v>19.399999999999999</v>
      </c>
      <c r="G18" s="308">
        <f>'WSRs by State(s) '!AJ31</f>
        <v>1</v>
      </c>
      <c r="I18" s="59" t="str">
        <f>'2(a)(ii) WSRs'!B27</f>
        <v xml:space="preserve">Big and Little Darby Creeks </v>
      </c>
      <c r="J18" s="31" t="str">
        <f>'2(a)(ii) WSRs'!C27</f>
        <v>OH</v>
      </c>
      <c r="K18" s="33" t="str">
        <f>'2(a)(ii) WSRs'!Z27</f>
        <v/>
      </c>
      <c r="L18" s="33">
        <f>'2(a)(ii) WSRs'!AA27</f>
        <v>85.9</v>
      </c>
      <c r="M18" s="33" t="str">
        <f>'2(a)(ii) WSRs'!AB27</f>
        <v/>
      </c>
      <c r="N18" s="69">
        <f>'2(a)(ii) WSRs'!AC27</f>
        <v>85.9</v>
      </c>
    </row>
    <row r="19" spans="2:14" x14ac:dyDescent="0.25">
      <c r="B19" s="59" t="s">
        <v>111</v>
      </c>
      <c r="C19" s="33" t="str">
        <f>'WSRs by State(s) '!X139</f>
        <v/>
      </c>
      <c r="D19" s="33">
        <f>'WSRs by State(s) '!Y139</f>
        <v>19</v>
      </c>
      <c r="E19" s="33" t="str">
        <f>'WSRs by State(s) '!Z139</f>
        <v/>
      </c>
      <c r="F19" s="33">
        <f>'WSRs by State(s) '!AA139</f>
        <v>19</v>
      </c>
      <c r="G19" s="308">
        <f>'WSRs by State(s) '!AJ32</f>
        <v>1</v>
      </c>
      <c r="I19" s="59" t="str">
        <f>'2(a)(ii) WSRs'!B28</f>
        <v>Wallowa</v>
      </c>
      <c r="J19" s="31" t="str">
        <f>'2(a)(ii) WSRs'!C28</f>
        <v>OR</v>
      </c>
      <c r="K19" s="33" t="str">
        <f>'2(a)(ii) WSRs'!Z28</f>
        <v/>
      </c>
      <c r="L19" s="33" t="str">
        <f>'2(a)(ii) WSRs'!AA28</f>
        <v/>
      </c>
      <c r="M19" s="33">
        <f>'2(a)(ii) WSRs'!AB28</f>
        <v>10</v>
      </c>
      <c r="N19" s="69">
        <f>'2(a)(ii) WSRs'!AC28</f>
        <v>10</v>
      </c>
    </row>
    <row r="20" spans="2:14" ht="15.75" thickBot="1" x14ac:dyDescent="0.3">
      <c r="B20" s="59" t="s">
        <v>113</v>
      </c>
      <c r="C20" s="33">
        <f>'WSRs by State(s) '!X142</f>
        <v>92.5</v>
      </c>
      <c r="D20" s="33" t="str">
        <f>'WSRs by State(s) '!Y142</f>
        <v/>
      </c>
      <c r="E20" s="33" t="str">
        <f>'WSRs by State(s) '!Z142</f>
        <v/>
      </c>
      <c r="F20" s="33">
        <f>'WSRs by State(s) '!AA142</f>
        <v>92.5</v>
      </c>
      <c r="G20" s="308">
        <f>'WSRs by State(s) '!AJ33</f>
        <v>1</v>
      </c>
      <c r="I20" s="61" t="str">
        <f>'2(a)(ii) WSRs'!B29</f>
        <v>Lumber</v>
      </c>
      <c r="J20" s="62" t="str">
        <f>'2(a)(ii) WSRs'!C29</f>
        <v>NC</v>
      </c>
      <c r="K20" s="67" t="str">
        <f>'2(a)(ii) WSRs'!Z29</f>
        <v/>
      </c>
      <c r="L20" s="67">
        <f>'2(a)(ii) WSRs'!AA29</f>
        <v>60</v>
      </c>
      <c r="M20" s="67">
        <f>'2(a)(ii) WSRs'!AB29</f>
        <v>21</v>
      </c>
      <c r="N20" s="70">
        <f>'2(a)(ii) WSRs'!AC29</f>
        <v>81</v>
      </c>
    </row>
    <row r="21" spans="2:14" ht="15.75" thickBot="1" x14ac:dyDescent="0.3">
      <c r="B21" s="59" t="s">
        <v>114</v>
      </c>
      <c r="C21" s="33">
        <f>'WSRs by State(s) '!X147</f>
        <v>2.6</v>
      </c>
      <c r="D21" s="33">
        <f>'WSRs by State(s) '!Y147</f>
        <v>83.8</v>
      </c>
      <c r="E21" s="33">
        <f>'WSRs by State(s) '!Z147</f>
        <v>60.7</v>
      </c>
      <c r="F21" s="33">
        <f>'WSRs by State(s) '!AA147</f>
        <v>147.1</v>
      </c>
      <c r="G21" s="308">
        <f>'WSRs by State(s) '!AJ34</f>
        <v>3</v>
      </c>
      <c r="I21" s="107" t="str">
        <f>'2(a)(ii) WSRs'!B30</f>
        <v>TOTALS</v>
      </c>
      <c r="J21" s="66">
        <f>'2(a)(ii) WSRs'!$C$30</f>
        <v>17</v>
      </c>
      <c r="K21" s="434">
        <f>'2(a)(ii) WSRs'!Z30</f>
        <v>327.10000000000002</v>
      </c>
      <c r="L21" s="434">
        <f>'2(a)(ii) WSRs'!AA30</f>
        <v>641.30000000000007</v>
      </c>
      <c r="M21" s="434">
        <f>'2(a)(ii) WSRs'!AB30</f>
        <v>1086.5</v>
      </c>
      <c r="N21" s="164">
        <f>'2(a)(ii) WSRs'!AC30</f>
        <v>2054.8999999999996</v>
      </c>
    </row>
    <row r="22" spans="2:14" ht="15.75" thickBot="1" x14ac:dyDescent="0.3">
      <c r="B22" s="59" t="s">
        <v>115</v>
      </c>
      <c r="C22" s="33">
        <f>'WSRs by State(s) '!X165</f>
        <v>82.600000000000009</v>
      </c>
      <c r="D22" s="33">
        <f>'WSRs by State(s) '!Y165</f>
        <v>276.39999999999998</v>
      </c>
      <c r="E22" s="33">
        <f>'WSRs by State(s) '!Z165</f>
        <v>297.40000000000003</v>
      </c>
      <c r="F22" s="33">
        <f>'WSRs by State(s) '!AA165</f>
        <v>656.40000000000009</v>
      </c>
      <c r="G22" s="308">
        <f>'WSRs by State(s) '!AJ35</f>
        <v>16</v>
      </c>
    </row>
    <row r="23" spans="2:14" ht="27" thickBot="1" x14ac:dyDescent="0.45">
      <c r="B23" s="59" t="s">
        <v>117</v>
      </c>
      <c r="C23" s="33" t="str">
        <f>'WSRs by State(s) '!X168</f>
        <v/>
      </c>
      <c r="D23" s="33">
        <f>'WSRs by State(s) '!Y168</f>
        <v>193</v>
      </c>
      <c r="E23" s="33">
        <f>'WSRs by State(s) '!Z168</f>
        <v>59</v>
      </c>
      <c r="F23" s="33">
        <f>'WSRs by State(s) '!AA168</f>
        <v>252</v>
      </c>
      <c r="G23" s="308">
        <f>'WSRs by State(s) '!AJ36</f>
        <v>1</v>
      </c>
      <c r="I23" s="566" t="s">
        <v>1016</v>
      </c>
      <c r="J23" s="567"/>
      <c r="K23" s="567"/>
      <c r="L23" s="567"/>
      <c r="M23" s="567"/>
      <c r="N23" s="568"/>
    </row>
    <row r="24" spans="2:14" ht="15.75" thickBot="1" x14ac:dyDescent="0.3">
      <c r="B24" s="59" t="s">
        <v>119</v>
      </c>
      <c r="C24" s="33" t="str">
        <f>'WSRs by State(s) '!X171</f>
        <v/>
      </c>
      <c r="D24" s="33">
        <f>'WSRs by State(s) '!Y171</f>
        <v>21</v>
      </c>
      <c r="E24" s="33" t="str">
        <f>'WSRs by State(s) '!Z171</f>
        <v/>
      </c>
      <c r="F24" s="33">
        <f>'WSRs by State(s) '!AA171</f>
        <v>21</v>
      </c>
      <c r="G24" s="308">
        <f>'WSRs by State(s) '!AJ37</f>
        <v>1</v>
      </c>
      <c r="I24" s="10" t="s">
        <v>1018</v>
      </c>
      <c r="J24" s="413" t="s">
        <v>1015</v>
      </c>
      <c r="K24" s="452" t="s">
        <v>13</v>
      </c>
      <c r="L24" s="452" t="s">
        <v>14</v>
      </c>
      <c r="M24" s="13" t="s">
        <v>158</v>
      </c>
      <c r="N24" s="14" t="s">
        <v>6</v>
      </c>
    </row>
    <row r="25" spans="2:14" x14ac:dyDescent="0.25">
      <c r="B25" s="59" t="s">
        <v>120</v>
      </c>
      <c r="C25" s="33" t="str">
        <f>'WSRs by State(s) '!X174</f>
        <v/>
      </c>
      <c r="D25" s="33">
        <f>'WSRs by State(s) '!Y174</f>
        <v>44.4</v>
      </c>
      <c r="E25" s="33" t="str">
        <f>'WSRs by State(s) '!Z174</f>
        <v/>
      </c>
      <c r="F25" s="33">
        <f>'WSRs by State(s) '!AA174</f>
        <v>44.4</v>
      </c>
      <c r="G25" s="308">
        <f>'WSRs by State(s) '!AJ38</f>
        <v>1</v>
      </c>
      <c r="I25" s="405" t="s">
        <v>16</v>
      </c>
      <c r="J25" s="435">
        <f>'WSRs by Agency(s) '!AH15</f>
        <v>1531.2</v>
      </c>
      <c r="K25" s="435">
        <f>'WSRs by Agency(s) '!AI15</f>
        <v>352.40000000000003</v>
      </c>
      <c r="L25" s="435">
        <f>'WSRs by Agency(s) '!AJ15</f>
        <v>541.59999999999991</v>
      </c>
      <c r="M25" s="435">
        <f>'WSRs by Agency(s) '!AK15</f>
        <v>2425.2000000000003</v>
      </c>
      <c r="N25" s="453">
        <f>'WSRs by Agency(s) '!AL15</f>
        <v>32</v>
      </c>
    </row>
    <row r="26" spans="2:14" x14ac:dyDescent="0.25">
      <c r="B26" s="59" t="s">
        <v>121</v>
      </c>
      <c r="C26" s="33">
        <f>'WSRs by State(s) '!X177</f>
        <v>97.9</v>
      </c>
      <c r="D26" s="33">
        <f>'WSRs by State(s) '!Y177</f>
        <v>40.700000000000003</v>
      </c>
      <c r="E26" s="33">
        <f>'WSRs by State(s) '!Z177</f>
        <v>80.400000000000006</v>
      </c>
      <c r="F26" s="33">
        <f>'WSRs by State(s) '!AA177</f>
        <v>219.00000000000003</v>
      </c>
      <c r="G26" s="308">
        <f>'WSRs by State(s) '!AJ39</f>
        <v>1</v>
      </c>
      <c r="I26" s="406" t="s">
        <v>18</v>
      </c>
      <c r="J26" s="436">
        <f>'WSRs by Agency(s) '!AH16</f>
        <v>1043</v>
      </c>
      <c r="K26" s="436">
        <f>'WSRs by Agency(s) '!AI16</f>
        <v>8</v>
      </c>
      <c r="L26" s="436">
        <f>'WSRs by Agency(s) '!AJ16</f>
        <v>0</v>
      </c>
      <c r="M26" s="436">
        <f>'WSRs by Agency(s) '!AK16</f>
        <v>1051</v>
      </c>
      <c r="N26" s="454">
        <f>'WSRs by Agency(s) '!AL16</f>
        <v>6</v>
      </c>
    </row>
    <row r="27" spans="2:14" x14ac:dyDescent="0.25">
      <c r="B27" s="59" t="s">
        <v>123</v>
      </c>
      <c r="C27" s="33">
        <f>'WSRs by State(s) '!X180</f>
        <v>64</v>
      </c>
      <c r="D27" s="33">
        <f>'WSRs by State(s) '!Y180</f>
        <v>26</v>
      </c>
      <c r="E27" s="33">
        <f>'WSRs by State(s) '!Z180</f>
        <v>157</v>
      </c>
      <c r="F27" s="33">
        <f>'WSRs by State(s) '!AA180</f>
        <v>247</v>
      </c>
      <c r="G27" s="308">
        <f>'WSRs by State(s) '!AJ40</f>
        <v>1</v>
      </c>
      <c r="I27" s="407" t="s">
        <v>17</v>
      </c>
      <c r="J27" s="437">
        <f>'WSRs by Agency(s) '!AH17</f>
        <v>1739.2</v>
      </c>
      <c r="K27" s="437">
        <f>'WSRs by Agency(s) '!AI17</f>
        <v>745.9</v>
      </c>
      <c r="L27" s="437">
        <f>'WSRs by Agency(s) '!AJ17</f>
        <v>735.6</v>
      </c>
      <c r="M27" s="437">
        <f>'WSRs by Agency(s) '!AK17</f>
        <v>3220.7</v>
      </c>
      <c r="N27" s="455">
        <f>'WSRs by Agency(s) '!AL17</f>
        <v>28</v>
      </c>
    </row>
    <row r="28" spans="2:14" x14ac:dyDescent="0.25">
      <c r="B28" s="59" t="s">
        <v>124</v>
      </c>
      <c r="C28" s="33" t="str">
        <f>'WSRs by State(s) '!X183</f>
        <v/>
      </c>
      <c r="D28" s="33">
        <f>'WSRs by State(s) '!Y183</f>
        <v>76</v>
      </c>
      <c r="E28" s="33">
        <f>'WSRs by State(s) '!Z183</f>
        <v>28</v>
      </c>
      <c r="F28" s="33">
        <f>'WSRs by State(s) '!AA183</f>
        <v>104</v>
      </c>
      <c r="G28" s="308">
        <f>'WSRs by State(s) '!AJ41</f>
        <v>1</v>
      </c>
      <c r="I28" s="408" t="s">
        <v>19</v>
      </c>
      <c r="J28" s="438">
        <f>'WSRs by Agency(s) '!AH18</f>
        <v>1754.0999999999997</v>
      </c>
      <c r="K28" s="438">
        <f>'WSRs by Agency(s) '!AI18</f>
        <v>1301.6000000000006</v>
      </c>
      <c r="L28" s="438">
        <f>'WSRs by Agency(s) '!AJ18</f>
        <v>1928.4</v>
      </c>
      <c r="M28" s="438">
        <f>'WSRs by Agency(s) '!AK18</f>
        <v>4984.1000000000013</v>
      </c>
      <c r="N28" s="456">
        <f>'WSRs by Agency(s) '!AL18</f>
        <v>101</v>
      </c>
    </row>
    <row r="29" spans="2:14" x14ac:dyDescent="0.25">
      <c r="B29" s="59" t="s">
        <v>126</v>
      </c>
      <c r="C29" s="33" t="str">
        <f>'WSRs by State(s) '!X187</f>
        <v/>
      </c>
      <c r="D29" s="33">
        <f>'WSRs by State(s) '!Y187</f>
        <v>13.7</v>
      </c>
      <c r="E29" s="33">
        <f>'WSRs by State(s) '!Z187</f>
        <v>24.3</v>
      </c>
      <c r="F29" s="33">
        <f>'WSRs by State(s) '!AA187</f>
        <v>38</v>
      </c>
      <c r="G29" s="308">
        <f>'WSRs by State(s) '!AJ42</f>
        <v>2</v>
      </c>
      <c r="I29" s="409" t="s">
        <v>505</v>
      </c>
      <c r="J29" s="439">
        <f>'WSRs by Agency(s) '!AH19</f>
        <v>139.4</v>
      </c>
      <c r="K29" s="439">
        <f>'WSRs by Agency(s) '!AI19</f>
        <v>343.90000000000003</v>
      </c>
      <c r="L29" s="439">
        <f>'WSRs by Agency(s) '!AJ19</f>
        <v>569.20000000000005</v>
      </c>
      <c r="M29" s="439">
        <f>'WSRs by Agency(s) '!AK19</f>
        <v>1052.5</v>
      </c>
      <c r="N29" s="457">
        <f>'WSRs by Agency(s) '!AL19</f>
        <v>14</v>
      </c>
    </row>
    <row r="30" spans="2:14" x14ac:dyDescent="0.25">
      <c r="B30" s="59" t="s">
        <v>127</v>
      </c>
      <c r="C30" s="33" t="str">
        <f>'WSRs by State(s) '!X192</f>
        <v/>
      </c>
      <c r="D30" s="33">
        <f>'WSRs by State(s) '!Y192</f>
        <v>63</v>
      </c>
      <c r="E30" s="33">
        <f>'WSRs by State(s) '!Z192</f>
        <v>125.60000000000001</v>
      </c>
      <c r="F30" s="33">
        <f>'WSRs by State(s) '!AA192</f>
        <v>188.60000000000002</v>
      </c>
      <c r="G30" s="308">
        <f>'WSRs by State(s) '!AJ43</f>
        <v>3</v>
      </c>
      <c r="I30" s="410" t="s">
        <v>497</v>
      </c>
      <c r="J30" s="440"/>
      <c r="K30" s="440"/>
      <c r="L30" s="440"/>
      <c r="M30" s="440"/>
      <c r="N30" s="458">
        <f>'WSRs by Agency(s) '!AL20</f>
        <v>3</v>
      </c>
    </row>
    <row r="31" spans="2:14" x14ac:dyDescent="0.25">
      <c r="B31" s="59" t="s">
        <v>129</v>
      </c>
      <c r="C31" s="33" t="str">
        <f>'WSRs by State(s) '!X195</f>
        <v/>
      </c>
      <c r="D31" s="33">
        <f>'WSRs by State(s) '!Y195</f>
        <v>83.5</v>
      </c>
      <c r="E31" s="33">
        <f>'WSRs by State(s) '!Z195</f>
        <v>97.199999999999989</v>
      </c>
      <c r="F31" s="33">
        <f>'WSRs by State(s) '!AA195</f>
        <v>180.7</v>
      </c>
      <c r="G31" s="308">
        <f>'WSRs by State(s) '!AJ44</f>
        <v>1</v>
      </c>
      <c r="I31" s="410" t="s">
        <v>498</v>
      </c>
      <c r="J31" s="440"/>
      <c r="K31" s="440"/>
      <c r="L31" s="440"/>
      <c r="M31" s="440"/>
      <c r="N31" s="458">
        <f>'WSRs by Agency(s) '!AL21</f>
        <v>2</v>
      </c>
    </row>
    <row r="32" spans="2:14" x14ac:dyDescent="0.25">
      <c r="B32" s="59" t="s">
        <v>131</v>
      </c>
      <c r="C32" s="33">
        <f>'WSRs by State(s) '!X200</f>
        <v>39.1</v>
      </c>
      <c r="D32" s="33">
        <f>'WSRs by State(s) '!Y200</f>
        <v>8</v>
      </c>
      <c r="E32" s="33">
        <f>'WSRs by State(s) '!Z200</f>
        <v>9</v>
      </c>
      <c r="F32" s="33">
        <f>'WSRs by State(s) '!AA200</f>
        <v>56.1</v>
      </c>
      <c r="G32" s="308">
        <f>'WSRs by State(s) '!AJ45</f>
        <v>3</v>
      </c>
      <c r="I32" s="410" t="s">
        <v>935</v>
      </c>
      <c r="J32" s="440"/>
      <c r="K32" s="440"/>
      <c r="L32" s="440"/>
      <c r="M32" s="440"/>
      <c r="N32" s="458">
        <f>'WSRs by Agency(s) '!AL22</f>
        <v>1</v>
      </c>
    </row>
    <row r="33" spans="2:18" x14ac:dyDescent="0.25">
      <c r="B33" s="59" t="s">
        <v>134</v>
      </c>
      <c r="C33" s="33">
        <f>'WSRs by State(s) '!X203</f>
        <v>150.1</v>
      </c>
      <c r="D33" s="33">
        <f>'WSRs by State(s) '!Y203</f>
        <v>108.5</v>
      </c>
      <c r="E33" s="33">
        <f>'WSRs by State(s) '!Z203</f>
        <v>0.8</v>
      </c>
      <c r="F33" s="33">
        <f>'WSRs by State(s) '!AA203</f>
        <v>259.40000000000003</v>
      </c>
      <c r="G33" s="308">
        <f>'WSRs by State(s) '!AJ46</f>
        <v>1</v>
      </c>
      <c r="I33" s="410" t="s">
        <v>499</v>
      </c>
      <c r="J33" s="440"/>
      <c r="K33" s="440"/>
      <c r="L33" s="440"/>
      <c r="M33" s="440"/>
      <c r="N33" s="458">
        <f>'WSRs by Agency(s) '!AL23</f>
        <v>12</v>
      </c>
    </row>
    <row r="34" spans="2:18" x14ac:dyDescent="0.25">
      <c r="B34" s="59" t="s">
        <v>137</v>
      </c>
      <c r="C34" s="33">
        <f>'WSRs by State(s) '!X209</f>
        <v>4.5999999999999996</v>
      </c>
      <c r="D34" s="33">
        <f>'WSRs by State(s) '!Y209</f>
        <v>93</v>
      </c>
      <c r="E34" s="33">
        <f>'WSRs by State(s) '!Z209</f>
        <v>37.400000000000006</v>
      </c>
      <c r="F34" s="33">
        <f>'WSRs by State(s) '!AA209</f>
        <v>135</v>
      </c>
      <c r="G34" s="308">
        <f>'WSRs by State(s) '!AJ47</f>
        <v>4</v>
      </c>
      <c r="I34" s="410" t="s">
        <v>936</v>
      </c>
      <c r="J34" s="440"/>
      <c r="K34" s="440"/>
      <c r="L34" s="440"/>
      <c r="M34" s="440"/>
      <c r="N34" s="458">
        <f>'WSRs by Agency(s) '!AL24</f>
        <v>1</v>
      </c>
    </row>
    <row r="35" spans="2:18" x14ac:dyDescent="0.25">
      <c r="B35" s="59" t="s">
        <v>140</v>
      </c>
      <c r="C35" s="33" t="str">
        <f>'WSRs by State(s) '!X214</f>
        <v/>
      </c>
      <c r="D35" s="33">
        <f>'WSRs by State(s) '!Y214</f>
        <v>136.9</v>
      </c>
      <c r="E35" s="33">
        <f>'WSRs by State(s) '!Z214</f>
        <v>76</v>
      </c>
      <c r="F35" s="33">
        <f>'WSRs by State(s) '!AA214</f>
        <v>212.9</v>
      </c>
      <c r="G35" s="308">
        <f>'WSRs by State(s) '!AJ48</f>
        <v>3</v>
      </c>
      <c r="I35" s="410" t="s">
        <v>500</v>
      </c>
      <c r="J35" s="440"/>
      <c r="K35" s="440"/>
      <c r="L35" s="440"/>
      <c r="M35" s="440"/>
      <c r="N35" s="458">
        <f>'WSRs by Agency(s) '!AL25</f>
        <v>5</v>
      </c>
    </row>
    <row r="36" spans="2:18" x14ac:dyDescent="0.25">
      <c r="B36" s="59" t="s">
        <v>141</v>
      </c>
      <c r="C36" s="33">
        <f>'WSRs by State(s) '!X272</f>
        <v>653.60000000000014</v>
      </c>
      <c r="D36" s="33">
        <f>'WSRs by State(s) '!Y272</f>
        <v>353.6</v>
      </c>
      <c r="E36" s="33">
        <f>'WSRs by State(s) '!Z272</f>
        <v>831.40000000000009</v>
      </c>
      <c r="F36" s="33">
        <f>'WSRs by State(s) '!AA272</f>
        <v>1838.6000000000004</v>
      </c>
      <c r="G36" s="308">
        <f>'WSRs by State(s) '!AJ49</f>
        <v>56</v>
      </c>
      <c r="I36" s="410" t="s">
        <v>1019</v>
      </c>
      <c r="J36" s="440"/>
      <c r="K36" s="440"/>
      <c r="L36" s="440"/>
      <c r="M36" s="440"/>
      <c r="N36" s="458">
        <f>'WSRs by Agency(s) '!AL26</f>
        <v>1</v>
      </c>
    </row>
    <row r="37" spans="2:18" ht="15.75" thickBot="1" x14ac:dyDescent="0.3">
      <c r="B37" s="59" t="s">
        <v>148</v>
      </c>
      <c r="C37" s="33" t="str">
        <f>'WSRs by State(s) '!X276</f>
        <v/>
      </c>
      <c r="D37" s="33">
        <f>'WSRs by State(s) '!Y276</f>
        <v>17.100000000000001</v>
      </c>
      <c r="E37" s="33">
        <f>'WSRs by State(s) '!Z276</f>
        <v>121.19999999999999</v>
      </c>
      <c r="F37" s="33">
        <f>'WSRs by State(s) '!AA276</f>
        <v>138.29999999999998</v>
      </c>
      <c r="G37" s="308">
        <f>'WSRs by State(s) '!AJ50</f>
        <v>2</v>
      </c>
      <c r="I37" s="411" t="s">
        <v>1020</v>
      </c>
      <c r="J37" s="441"/>
      <c r="K37" s="441"/>
      <c r="L37" s="441"/>
      <c r="M37" s="441"/>
      <c r="N37" s="459">
        <f>'WSRs by Agency(s) '!AL27</f>
        <v>2</v>
      </c>
      <c r="P37" s="403" t="s">
        <v>504</v>
      </c>
    </row>
    <row r="38" spans="2:18" ht="15.75" thickBot="1" x14ac:dyDescent="0.3">
      <c r="B38" s="59" t="s">
        <v>149</v>
      </c>
      <c r="C38" s="33">
        <f>'WSRs by State(s) '!X281</f>
        <v>2.1</v>
      </c>
      <c r="D38" s="33">
        <f>'WSRs by State(s) '!Y281</f>
        <v>4.9000000000000004</v>
      </c>
      <c r="E38" s="33">
        <f>'WSRs by State(s) '!Z281</f>
        <v>1.9</v>
      </c>
      <c r="F38" s="33">
        <f>'WSRs by State(s) '!AA281</f>
        <v>8.9</v>
      </c>
      <c r="G38" s="308">
        <f>'WSRs by State(s) '!AJ51</f>
        <v>3</v>
      </c>
      <c r="I38" s="107" t="str">
        <f>'WSRs by Agency(s) '!AG28</f>
        <v>TOTALS</v>
      </c>
      <c r="J38" s="163">
        <f>'WSRs by Agency(s) '!AH28</f>
        <v>6206.8999999999987</v>
      </c>
      <c r="K38" s="163">
        <f>'WSRs by Agency(s) '!AI28</f>
        <v>2751.8000000000006</v>
      </c>
      <c r="L38" s="163">
        <f>'WSRs by Agency(s) '!AJ28</f>
        <v>3774.8</v>
      </c>
      <c r="M38" s="163">
        <f>'WSRs by Agency(s) '!AK28</f>
        <v>12733.5</v>
      </c>
      <c r="N38" s="164">
        <f>'WSRs by Agency(s) '!AL28</f>
        <v>208</v>
      </c>
      <c r="O38" s="398"/>
      <c r="Q38" s="399"/>
      <c r="R38" s="399"/>
    </row>
    <row r="39" spans="2:18" x14ac:dyDescent="0.25">
      <c r="B39" s="59" t="s">
        <v>150</v>
      </c>
      <c r="C39" s="33">
        <f>'WSRs by State(s) '!X284</f>
        <v>43.3</v>
      </c>
      <c r="D39" s="33">
        <f>'WSRs by State(s) '!Y284</f>
        <v>2</v>
      </c>
      <c r="E39" s="33" t="str">
        <f>'WSRs by State(s) '!Z284</f>
        <v/>
      </c>
      <c r="F39" s="33">
        <f>'WSRs by State(s) '!AA284</f>
        <v>45.3</v>
      </c>
      <c r="G39" s="308">
        <f>'WSRs by State(s) '!AJ52</f>
        <v>1</v>
      </c>
      <c r="I39" s="400" t="s">
        <v>1017</v>
      </c>
      <c r="J39" s="401"/>
      <c r="K39" s="460"/>
      <c r="L39" s="460"/>
      <c r="M39" s="460"/>
      <c r="N39" s="460"/>
      <c r="O39" s="402"/>
      <c r="Q39" s="402"/>
      <c r="R39" s="402"/>
    </row>
    <row r="40" spans="2:18" x14ac:dyDescent="0.25">
      <c r="B40" s="59" t="s">
        <v>151</v>
      </c>
      <c r="C40" s="33">
        <f>'WSRs by State(s) '!X287</f>
        <v>145.4</v>
      </c>
      <c r="D40" s="33">
        <f>'WSRs by State(s) '!Y287</f>
        <v>11.3</v>
      </c>
      <c r="E40" s="33">
        <f>'WSRs by State(s) '!Z287</f>
        <v>12.6</v>
      </c>
      <c r="F40" s="33">
        <f>'WSRs by State(s) '!AA287</f>
        <v>169.3</v>
      </c>
      <c r="G40" s="308">
        <f>'WSRs by State(s) '!AJ53</f>
        <v>1</v>
      </c>
    </row>
    <row r="41" spans="2:18" x14ac:dyDescent="0.25">
      <c r="B41" s="59" t="s">
        <v>152</v>
      </c>
      <c r="C41" s="33" t="str">
        <f>'WSRs by State(s) '!X290</f>
        <v/>
      </c>
      <c r="D41" s="33" t="str">
        <f>'WSRs by State(s) '!Y290</f>
        <v/>
      </c>
      <c r="E41" s="33">
        <f>'WSRs by State(s) '!Z290</f>
        <v>46.1</v>
      </c>
      <c r="F41" s="33">
        <f>'WSRs by State(s) '!AA290</f>
        <v>46.1</v>
      </c>
      <c r="G41" s="308">
        <f>'WSRs by State(s) '!AJ54</f>
        <v>1</v>
      </c>
    </row>
    <row r="42" spans="2:18" x14ac:dyDescent="0.25">
      <c r="B42" s="59" t="s">
        <v>153</v>
      </c>
      <c r="C42" s="33">
        <f>'WSRs by State(s) '!X298</f>
        <v>26.900000000000002</v>
      </c>
      <c r="D42" s="33">
        <f>'WSRs by State(s) '!Y298</f>
        <v>142</v>
      </c>
      <c r="E42" s="33">
        <f>'WSRs by State(s) '!Z298</f>
        <v>79.3</v>
      </c>
      <c r="F42" s="33">
        <f>'WSRs by State(s) '!AA298</f>
        <v>248.2</v>
      </c>
      <c r="G42" s="308">
        <f>'WSRs by State(s) '!AJ55</f>
        <v>6</v>
      </c>
    </row>
    <row r="43" spans="2:18" x14ac:dyDescent="0.25">
      <c r="B43" s="59" t="s">
        <v>154</v>
      </c>
      <c r="C43" s="33" t="str">
        <f>'WSRs by State(s) '!X301</f>
        <v/>
      </c>
      <c r="D43" s="33">
        <f>'WSRs by State(s) '!Y301</f>
        <v>10</v>
      </c>
      <c r="E43" s="33" t="str">
        <f>'WSRs by State(s) '!Z301</f>
        <v/>
      </c>
      <c r="F43" s="33">
        <f>'WSRs by State(s) '!AA301</f>
        <v>10</v>
      </c>
      <c r="G43" s="308">
        <f>'WSRs by State(s) '!AJ56</f>
        <v>1</v>
      </c>
    </row>
    <row r="44" spans="2:18" x14ac:dyDescent="0.25">
      <c r="B44" s="59" t="s">
        <v>155</v>
      </c>
      <c r="C44" s="33" t="str">
        <f>'WSRs by State(s) '!X304</f>
        <v/>
      </c>
      <c r="D44" s="33">
        <f>'WSRs by State(s) '!Y304</f>
        <v>24</v>
      </c>
      <c r="E44" s="33" t="str">
        <f>'WSRs by State(s) '!Z304</f>
        <v/>
      </c>
      <c r="F44" s="33">
        <f>'WSRs by State(s) '!AA304</f>
        <v>24</v>
      </c>
      <c r="G44" s="308">
        <f>'WSRs by State(s) '!AJ57</f>
        <v>1</v>
      </c>
      <c r="R44" s="5"/>
    </row>
    <row r="45" spans="2:18" ht="15.75" thickBot="1" x14ac:dyDescent="0.3">
      <c r="B45" s="61" t="s">
        <v>157</v>
      </c>
      <c r="C45" s="67">
        <f>'WSRs by State(s) '!X308</f>
        <v>257.39999999999998</v>
      </c>
      <c r="D45" s="67">
        <f>'WSRs by State(s) '!Y308</f>
        <v>141.5</v>
      </c>
      <c r="E45" s="67">
        <f>'WSRs by State(s) '!Z308</f>
        <v>33.799999999999997</v>
      </c>
      <c r="F45" s="67">
        <f>'WSRs by State(s) '!AA308</f>
        <v>432.7</v>
      </c>
      <c r="G45" s="320">
        <f>'WSRs by State(s) '!AJ58</f>
        <v>2</v>
      </c>
    </row>
    <row r="46" spans="2:18" ht="15.75" thickBot="1" x14ac:dyDescent="0.3">
      <c r="B46" s="107" t="s">
        <v>1012</v>
      </c>
      <c r="C46" s="434">
        <f>'WSRs by State(s) '!X309</f>
        <v>6206.9000000000015</v>
      </c>
      <c r="D46" s="434">
        <f>'WSRs by State(s) '!Y309</f>
        <v>2751.8</v>
      </c>
      <c r="E46" s="434">
        <f>'WSRs by State(s) '!Z309</f>
        <v>3774.8</v>
      </c>
      <c r="F46" s="163">
        <f>'WSRs by State(s) '!AA309</f>
        <v>12733.5</v>
      </c>
      <c r="G46" s="321">
        <f>'WSRs by State(s) '!AJ59</f>
        <v>208</v>
      </c>
    </row>
  </sheetData>
  <mergeCells count="3">
    <mergeCell ref="B2:G2"/>
    <mergeCell ref="I2:N2"/>
    <mergeCell ref="I23:N2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
  <sheetViews>
    <sheetView zoomScale="110" zoomScaleNormal="110" workbookViewId="0"/>
  </sheetViews>
  <sheetFormatPr defaultRowHeight="15" x14ac:dyDescent="0.25"/>
  <cols>
    <col min="1" max="1" width="1.5703125" customWidth="1"/>
    <col min="2" max="2" width="15.7109375" style="5" customWidth="1"/>
    <col min="3" max="3" width="7.42578125" bestFit="1" customWidth="1"/>
    <col min="4" max="4" width="5.7109375" customWidth="1"/>
    <col min="5" max="5" width="12.140625" bestFit="1" customWidth="1"/>
    <col min="6" max="6" width="5.7109375" customWidth="1"/>
    <col min="7" max="7" width="14.85546875" bestFit="1" customWidth="1"/>
    <col min="8" max="8" width="5.7109375" customWidth="1"/>
    <col min="18" max="18" width="12.140625" bestFit="1" customWidth="1"/>
  </cols>
  <sheetData>
    <row r="1" spans="2:18" ht="6.75" customHeight="1" thickBot="1" x14ac:dyDescent="0.3"/>
    <row r="2" spans="2:18" ht="15.75" thickBot="1" x14ac:dyDescent="0.3">
      <c r="C2" s="84" t="s">
        <v>508</v>
      </c>
      <c r="E2" s="84" t="s">
        <v>508</v>
      </c>
      <c r="G2" s="84" t="s">
        <v>508</v>
      </c>
      <c r="I2" s="535" t="s">
        <v>508</v>
      </c>
      <c r="J2" s="535"/>
      <c r="K2" s="535"/>
      <c r="L2" s="535"/>
      <c r="M2" s="535"/>
      <c r="N2" s="535"/>
      <c r="P2" s="535" t="s">
        <v>508</v>
      </c>
      <c r="Q2" s="535"/>
      <c r="R2" s="535"/>
    </row>
    <row r="3" spans="2:18" ht="15.75" thickBot="1" x14ac:dyDescent="0.3">
      <c r="C3" s="370" t="s">
        <v>1</v>
      </c>
      <c r="E3" s="385" t="s">
        <v>12</v>
      </c>
      <c r="G3" s="366" t="s">
        <v>322</v>
      </c>
      <c r="I3" s="376" t="s">
        <v>1</v>
      </c>
      <c r="J3" s="377" t="s">
        <v>910</v>
      </c>
      <c r="K3" s="378" t="s">
        <v>2</v>
      </c>
      <c r="L3" s="379" t="s">
        <v>3</v>
      </c>
      <c r="M3" s="380" t="s">
        <v>4</v>
      </c>
      <c r="N3" s="381" t="s">
        <v>990</v>
      </c>
      <c r="P3" s="382" t="s">
        <v>12</v>
      </c>
      <c r="Q3" s="383" t="s">
        <v>13</v>
      </c>
      <c r="R3" s="384" t="s">
        <v>14</v>
      </c>
    </row>
    <row r="4" spans="2:18" x14ac:dyDescent="0.25">
      <c r="B4" s="111" t="s">
        <v>968</v>
      </c>
      <c r="C4" s="371" t="s">
        <v>910</v>
      </c>
      <c r="E4" s="386" t="s">
        <v>13</v>
      </c>
      <c r="G4" s="367" t="s">
        <v>489</v>
      </c>
    </row>
    <row r="5" spans="2:18" x14ac:dyDescent="0.25">
      <c r="C5" s="372" t="s">
        <v>2</v>
      </c>
      <c r="E5" s="387" t="s">
        <v>14</v>
      </c>
      <c r="G5" s="368" t="s">
        <v>493</v>
      </c>
    </row>
    <row r="6" spans="2:18" ht="15.75" thickBot="1" x14ac:dyDescent="0.3">
      <c r="C6" s="373" t="s">
        <v>3</v>
      </c>
      <c r="E6" s="388" t="s">
        <v>158</v>
      </c>
      <c r="G6" s="369" t="s">
        <v>158</v>
      </c>
    </row>
    <row r="7" spans="2:18" x14ac:dyDescent="0.25">
      <c r="C7" s="374" t="s">
        <v>4</v>
      </c>
    </row>
    <row r="8" spans="2:18" ht="15.75" thickBot="1" x14ac:dyDescent="0.3">
      <c r="C8" s="375" t="s">
        <v>990</v>
      </c>
    </row>
    <row r="11" spans="2:18" x14ac:dyDescent="0.25">
      <c r="B11" s="111" t="s">
        <v>967</v>
      </c>
    </row>
  </sheetData>
  <mergeCells count="2">
    <mergeCell ref="I2:N2"/>
    <mergeCell ref="P2:R2"/>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E6FA"/>
  </sheetPr>
  <dimension ref="A1:CD573"/>
  <sheetViews>
    <sheetView workbookViewId="0">
      <pane ySplit="4" topLeftCell="A5" activePane="bottomLeft" state="frozen"/>
      <selection activeCell="B1" sqref="B1"/>
      <selection pane="bottomLeft" activeCell="B1" sqref="B1"/>
    </sheetView>
  </sheetViews>
  <sheetFormatPr defaultRowHeight="15" x14ac:dyDescent="0.25"/>
  <cols>
    <col min="1" max="1" width="0.140625" style="16" customWidth="1"/>
    <col min="2" max="2" width="1.7109375" style="16" customWidth="1"/>
    <col min="3" max="3" width="7.140625" style="16" customWidth="1"/>
    <col min="4" max="4" width="13.28515625" style="21" customWidth="1"/>
    <col min="5" max="5" width="20.140625" style="3" customWidth="1"/>
    <col min="6" max="6" width="18" style="3" customWidth="1"/>
    <col min="7" max="7" width="15.7109375" style="16" customWidth="1"/>
    <col min="8" max="8" width="10.140625" style="17" bestFit="1" customWidth="1"/>
    <col min="9" max="9" width="9.140625" style="17" bestFit="1" customWidth="1"/>
    <col min="10" max="10" width="9.28515625" style="17" bestFit="1" customWidth="1"/>
    <col min="11" max="11" width="9.140625" style="17" bestFit="1" customWidth="1"/>
    <col min="12" max="12" width="10.28515625" bestFit="1" customWidth="1"/>
    <col min="13" max="13" width="9.28515625" bestFit="1" customWidth="1"/>
    <col min="14" max="14" width="9.28515625" style="5" bestFit="1" customWidth="1"/>
    <col min="15" max="15" width="9.28515625" bestFit="1" customWidth="1"/>
    <col min="16" max="16" width="9.85546875" style="17" bestFit="1" customWidth="1"/>
    <col min="17" max="17" width="8.85546875" style="17" bestFit="1" customWidth="1"/>
    <col min="18" max="18" width="9" style="17" bestFit="1" customWidth="1"/>
    <col min="19" max="19" width="8.85546875" style="17" bestFit="1" customWidth="1"/>
    <col min="20" max="20" width="10.7109375" style="17" bestFit="1" customWidth="1"/>
    <col min="21" max="21" width="9.7109375" style="17" bestFit="1" customWidth="1"/>
    <col min="22" max="22" width="9.85546875" style="17" bestFit="1" customWidth="1"/>
    <col min="23" max="23" width="9.7109375" style="17" bestFit="1" customWidth="1"/>
    <col min="24" max="24" width="10.85546875" style="17" bestFit="1" customWidth="1"/>
    <col min="25" max="25" width="9.85546875" style="17" bestFit="1" customWidth="1"/>
    <col min="26" max="26" width="10" style="17" bestFit="1" customWidth="1"/>
    <col min="27" max="27" width="9.85546875" style="17" bestFit="1" customWidth="1"/>
    <col min="28" max="28" width="9.7109375" style="17" bestFit="1" customWidth="1"/>
    <col min="29" max="29" width="8.7109375" style="17" bestFit="1" customWidth="1"/>
    <col min="30" max="30" width="8.85546875" style="17" bestFit="1" customWidth="1"/>
    <col min="31" max="31" width="8.7109375" style="17" bestFit="1" customWidth="1"/>
    <col min="32" max="32" width="9" style="17" bestFit="1" customWidth="1"/>
    <col min="33" max="33" width="8" style="17" bestFit="1" customWidth="1"/>
    <col min="34" max="34" width="8.140625" style="17" bestFit="1" customWidth="1"/>
    <col min="35" max="35" width="8.140625" style="17" customWidth="1"/>
    <col min="36" max="36" width="21.85546875" style="17" customWidth="1"/>
    <col min="37" max="37" width="8.140625" style="29" customWidth="1"/>
    <col min="38" max="38" width="14.140625" style="17" bestFit="1" customWidth="1"/>
    <col min="39" max="39" width="14.140625" style="17" customWidth="1"/>
    <col min="40" max="40" width="14.28515625" style="17" customWidth="1"/>
    <col min="41" max="41" width="33.28515625" style="17" customWidth="1"/>
    <col min="42" max="42" width="8" style="17" bestFit="1" customWidth="1"/>
    <col min="43" max="43" width="16.140625" style="16" bestFit="1" customWidth="1"/>
    <col min="44" max="44" width="14" style="16" customWidth="1"/>
    <col min="45" max="45" width="9.28515625" style="16" bestFit="1" customWidth="1"/>
    <col min="46" max="46" width="18.85546875" style="24" bestFit="1" customWidth="1"/>
    <col min="47" max="47" width="7.28515625" style="16" bestFit="1" customWidth="1"/>
    <col min="48" max="48" width="11.140625" style="16" bestFit="1" customWidth="1"/>
    <col min="49" max="49" width="10.85546875" style="16" bestFit="1" customWidth="1"/>
    <col min="50" max="50" width="10.42578125" style="16" bestFit="1" customWidth="1"/>
    <col min="51" max="51" width="11.140625" style="17" bestFit="1" customWidth="1"/>
    <col min="52" max="52" width="14.85546875" style="17" bestFit="1" customWidth="1"/>
    <col min="53" max="53" width="12.42578125" style="22" bestFit="1" customWidth="1"/>
    <col min="54" max="54" width="13.28515625" style="22" bestFit="1" customWidth="1"/>
    <col min="55" max="55" width="18" style="19" customWidth="1"/>
    <col min="56" max="56" width="12" style="19" customWidth="1"/>
    <col min="57" max="57" width="15.140625" style="16" customWidth="1"/>
    <col min="58" max="58" width="14.140625" style="18" bestFit="1" customWidth="1"/>
    <col min="59" max="59" width="19.7109375" style="16" customWidth="1"/>
    <col min="60" max="60" width="16.28515625" style="18" bestFit="1" customWidth="1"/>
    <col min="61" max="61" width="15.140625" style="16" bestFit="1" customWidth="1"/>
    <col min="62" max="62" width="18.42578125" style="18" bestFit="1" customWidth="1"/>
    <col min="63" max="63" width="20.5703125" style="16" bestFit="1" customWidth="1"/>
    <col min="64" max="64" width="13.85546875" style="17" bestFit="1" customWidth="1"/>
    <col min="65" max="65" width="14.7109375" style="17" bestFit="1" customWidth="1"/>
    <col min="66" max="66" width="14.85546875" style="17" customWidth="1"/>
    <col min="67" max="67" width="7.85546875" style="16" bestFit="1" customWidth="1"/>
    <col min="68" max="68" width="6.85546875" style="18" bestFit="1" customWidth="1"/>
    <col min="69" max="69" width="7" style="23" bestFit="1" customWidth="1"/>
    <col min="70" max="70" width="6.85546875" style="16" bestFit="1" customWidth="1"/>
    <col min="71" max="71" width="8.85546875" style="17" bestFit="1" customWidth="1"/>
    <col min="72" max="72" width="7.85546875" style="17" bestFit="1" customWidth="1"/>
    <col min="73" max="73" width="8" style="17" bestFit="1" customWidth="1"/>
    <col min="74" max="74" width="7.85546875" style="17" bestFit="1" customWidth="1"/>
    <col min="75" max="75" width="10.42578125" style="16" bestFit="1" customWidth="1"/>
    <col min="76" max="76" width="9.42578125" style="16" bestFit="1" customWidth="1"/>
    <col min="77" max="77" width="9.5703125" style="16" bestFit="1" customWidth="1"/>
    <col min="78" max="78" width="9.42578125" style="16" bestFit="1" customWidth="1"/>
    <col min="79" max="79" width="10.42578125" style="17" bestFit="1" customWidth="1"/>
    <col min="80" max="80" width="9.42578125" style="17" bestFit="1" customWidth="1"/>
    <col min="81" max="81" width="9.5703125" style="17" bestFit="1" customWidth="1"/>
    <col min="82" max="82" width="9.42578125" style="17" bestFit="1" customWidth="1"/>
    <col min="83" max="16384" width="9.140625" style="16"/>
  </cols>
  <sheetData>
    <row r="1" spans="1:82" ht="6" customHeight="1" thickBot="1" x14ac:dyDescent="0.3">
      <c r="L1" s="17"/>
      <c r="M1" s="17"/>
      <c r="N1" s="17"/>
      <c r="O1" s="17"/>
      <c r="AL1" s="16"/>
      <c r="AM1" s="16"/>
      <c r="AN1" s="16"/>
      <c r="AO1" s="16"/>
      <c r="AP1" s="24"/>
      <c r="AT1" s="16"/>
      <c r="AU1" s="20"/>
      <c r="AV1" s="19"/>
      <c r="AW1" s="22"/>
      <c r="AX1" s="22"/>
      <c r="AY1" s="19"/>
      <c r="AZ1" s="19"/>
      <c r="BA1" s="16"/>
      <c r="BB1" s="18"/>
      <c r="BC1" s="16"/>
      <c r="BD1" s="18"/>
      <c r="BH1" s="17"/>
      <c r="BI1" s="17"/>
      <c r="BJ1" s="17"/>
      <c r="BL1" s="18"/>
      <c r="BM1" s="23"/>
      <c r="BN1" s="16"/>
      <c r="BO1" s="17"/>
      <c r="BP1" s="17"/>
      <c r="BQ1" s="17"/>
      <c r="BR1" s="17"/>
      <c r="BS1" s="16"/>
      <c r="BT1" s="16"/>
      <c r="BU1" s="16"/>
      <c r="BV1" s="16"/>
      <c r="BW1" s="17"/>
      <c r="BX1" s="17"/>
      <c r="BY1" s="17"/>
      <c r="BZ1" s="17"/>
      <c r="CA1" s="16"/>
      <c r="CB1" s="16"/>
      <c r="CC1" s="16"/>
      <c r="CD1" s="16"/>
    </row>
    <row r="2" spans="1:82" ht="15.75" thickBot="1" x14ac:dyDescent="0.3">
      <c r="C2" s="181"/>
      <c r="D2" s="181"/>
      <c r="E2" s="182" t="s">
        <v>866</v>
      </c>
      <c r="F2" s="183">
        <v>43081</v>
      </c>
      <c r="G2" s="181"/>
      <c r="H2" s="184" t="s">
        <v>867</v>
      </c>
      <c r="I2" s="185"/>
      <c r="J2" s="185"/>
      <c r="K2" s="185"/>
      <c r="L2" s="185"/>
      <c r="M2" s="185"/>
      <c r="N2" s="185"/>
      <c r="O2" s="185"/>
      <c r="P2" s="185"/>
      <c r="Q2" s="186"/>
      <c r="R2" s="187"/>
      <c r="S2" s="187"/>
      <c r="T2" s="187"/>
      <c r="U2" s="187"/>
      <c r="V2" s="187"/>
      <c r="W2" s="187"/>
      <c r="X2" s="187"/>
      <c r="Y2" s="187"/>
      <c r="Z2" s="187"/>
      <c r="AA2" s="187"/>
      <c r="AB2" s="187"/>
      <c r="AC2" s="187"/>
      <c r="AD2" s="187"/>
      <c r="AE2" s="187"/>
      <c r="AF2" s="187"/>
      <c r="AG2" s="187"/>
      <c r="AH2" s="187"/>
      <c r="AI2" s="187"/>
      <c r="AJ2" s="187"/>
      <c r="AK2" s="188"/>
      <c r="AL2" s="181"/>
      <c r="AM2" s="181"/>
      <c r="AN2" s="181"/>
      <c r="AO2" s="181"/>
      <c r="AP2" s="181"/>
      <c r="AQ2" s="181"/>
      <c r="AR2" s="181"/>
      <c r="AS2" s="181"/>
      <c r="AT2" s="181"/>
      <c r="AU2" s="189"/>
      <c r="AV2" s="190"/>
      <c r="AW2" s="191"/>
      <c r="AX2" s="191"/>
      <c r="AY2" s="190"/>
      <c r="AZ2" s="190"/>
      <c r="BA2" s="181"/>
      <c r="BB2" s="192"/>
      <c r="BC2" s="181"/>
      <c r="BD2" s="192"/>
      <c r="BE2" s="181"/>
      <c r="BF2" s="192"/>
      <c r="BG2" s="181"/>
      <c r="BH2" s="187"/>
      <c r="BI2" s="187"/>
      <c r="BJ2" s="187"/>
      <c r="BK2" s="181"/>
      <c r="BL2" s="192"/>
      <c r="BM2" s="193"/>
      <c r="BN2" s="181"/>
      <c r="BO2" s="187"/>
      <c r="BP2" s="187"/>
      <c r="BQ2" s="187"/>
      <c r="BR2" s="187"/>
      <c r="BS2" s="181"/>
      <c r="BT2" s="181"/>
      <c r="BU2" s="181"/>
      <c r="BV2" s="181"/>
      <c r="BW2" s="187"/>
      <c r="BX2" s="187"/>
      <c r="BY2" s="187"/>
      <c r="BZ2" s="187"/>
      <c r="CA2" s="16"/>
      <c r="CB2" s="16"/>
      <c r="CC2" s="16"/>
      <c r="CD2" s="16"/>
    </row>
    <row r="3" spans="1:82" s="20" customFormat="1" x14ac:dyDescent="0.25">
      <c r="C3" s="170" t="s">
        <v>834</v>
      </c>
      <c r="D3" s="171" t="s">
        <v>833</v>
      </c>
      <c r="E3" s="172" t="s">
        <v>835</v>
      </c>
      <c r="F3" s="172" t="s">
        <v>898</v>
      </c>
      <c r="G3" s="173" t="s">
        <v>836</v>
      </c>
      <c r="H3" s="174" t="s">
        <v>546</v>
      </c>
      <c r="I3" s="175" t="s">
        <v>547</v>
      </c>
      <c r="J3" s="175" t="s">
        <v>548</v>
      </c>
      <c r="K3" s="175" t="s">
        <v>549</v>
      </c>
      <c r="L3" s="174" t="s">
        <v>856</v>
      </c>
      <c r="M3" s="175" t="s">
        <v>857</v>
      </c>
      <c r="N3" s="175" t="s">
        <v>858</v>
      </c>
      <c r="O3" s="175" t="s">
        <v>859</v>
      </c>
      <c r="P3" s="174" t="s">
        <v>550</v>
      </c>
      <c r="Q3" s="175" t="s">
        <v>551</v>
      </c>
      <c r="R3" s="175" t="s">
        <v>552</v>
      </c>
      <c r="S3" s="175" t="s">
        <v>553</v>
      </c>
      <c r="T3" s="174" t="s">
        <v>765</v>
      </c>
      <c r="U3" s="175" t="s">
        <v>766</v>
      </c>
      <c r="V3" s="175" t="s">
        <v>767</v>
      </c>
      <c r="W3" s="175" t="s">
        <v>768</v>
      </c>
      <c r="X3" s="174" t="s">
        <v>554</v>
      </c>
      <c r="Y3" s="175" t="s">
        <v>555</v>
      </c>
      <c r="Z3" s="175" t="s">
        <v>556</v>
      </c>
      <c r="AA3" s="175" t="s">
        <v>557</v>
      </c>
      <c r="AB3" s="174" t="s">
        <v>558</v>
      </c>
      <c r="AC3" s="175" t="s">
        <v>559</v>
      </c>
      <c r="AD3" s="175" t="s">
        <v>560</v>
      </c>
      <c r="AE3" s="175" t="s">
        <v>561</v>
      </c>
      <c r="AF3" s="174" t="s">
        <v>578</v>
      </c>
      <c r="AG3" s="175" t="s">
        <v>579</v>
      </c>
      <c r="AH3" s="175" t="s">
        <v>580</v>
      </c>
      <c r="AI3" s="175" t="s">
        <v>581</v>
      </c>
      <c r="AJ3" s="175" t="s">
        <v>904</v>
      </c>
      <c r="AK3" s="176" t="s">
        <v>899</v>
      </c>
      <c r="AL3" s="171" t="s">
        <v>837</v>
      </c>
      <c r="AM3" s="172" t="s">
        <v>938</v>
      </c>
      <c r="AN3" s="172" t="s">
        <v>865</v>
      </c>
      <c r="AO3" s="172" t="s">
        <v>838</v>
      </c>
      <c r="AP3" s="172" t="s">
        <v>764</v>
      </c>
      <c r="AQ3" s="172" t="s">
        <v>839</v>
      </c>
      <c r="AR3" s="172" t="s">
        <v>840</v>
      </c>
      <c r="AS3" s="172" t="s">
        <v>0</v>
      </c>
      <c r="AT3" s="172" t="s">
        <v>841</v>
      </c>
      <c r="AU3" s="171" t="s">
        <v>483</v>
      </c>
      <c r="AV3" s="175" t="s">
        <v>604</v>
      </c>
      <c r="AW3" s="176" t="s">
        <v>605</v>
      </c>
      <c r="AX3" s="176" t="s">
        <v>606</v>
      </c>
      <c r="AY3" s="175" t="s">
        <v>607</v>
      </c>
      <c r="AZ3" s="177" t="s">
        <v>608</v>
      </c>
      <c r="BA3" s="171" t="s">
        <v>842</v>
      </c>
      <c r="BB3" s="178" t="s">
        <v>843</v>
      </c>
      <c r="BC3" s="172" t="s">
        <v>844</v>
      </c>
      <c r="BD3" s="178" t="s">
        <v>845</v>
      </c>
      <c r="BE3" s="172" t="s">
        <v>846</v>
      </c>
      <c r="BF3" s="178" t="s">
        <v>847</v>
      </c>
      <c r="BG3" s="172" t="s">
        <v>848</v>
      </c>
      <c r="BH3" s="175" t="s">
        <v>849</v>
      </c>
      <c r="BI3" s="175" t="s">
        <v>850</v>
      </c>
      <c r="BJ3" s="175" t="s">
        <v>851</v>
      </c>
      <c r="BK3" s="172" t="s">
        <v>852</v>
      </c>
      <c r="BL3" s="178" t="s">
        <v>902</v>
      </c>
      <c r="BM3" s="179" t="s">
        <v>853</v>
      </c>
      <c r="BN3" s="173" t="s">
        <v>854</v>
      </c>
      <c r="BO3" s="174" t="s">
        <v>566</v>
      </c>
      <c r="BP3" s="175" t="s">
        <v>567</v>
      </c>
      <c r="BQ3" s="175" t="s">
        <v>568</v>
      </c>
      <c r="BR3" s="177" t="s">
        <v>569</v>
      </c>
      <c r="BS3" s="172" t="s">
        <v>562</v>
      </c>
      <c r="BT3" s="172" t="s">
        <v>563</v>
      </c>
      <c r="BU3" s="172" t="s">
        <v>564</v>
      </c>
      <c r="BV3" s="172" t="s">
        <v>565</v>
      </c>
      <c r="BW3" s="174" t="s">
        <v>571</v>
      </c>
      <c r="BX3" s="175" t="s">
        <v>572</v>
      </c>
      <c r="BY3" s="175" t="s">
        <v>573</v>
      </c>
      <c r="BZ3" s="177" t="s">
        <v>574</v>
      </c>
    </row>
    <row r="4" spans="1:82" ht="16.5" customHeight="1" x14ac:dyDescent="0.25">
      <c r="C4" s="194">
        <v>1</v>
      </c>
      <c r="D4" s="195"/>
      <c r="E4" s="196" t="s">
        <v>29</v>
      </c>
      <c r="F4" s="197"/>
      <c r="G4" s="198"/>
      <c r="H4" s="199"/>
      <c r="I4" s="200"/>
      <c r="J4" s="200"/>
      <c r="K4" s="200"/>
      <c r="L4" s="199"/>
      <c r="M4" s="200"/>
      <c r="N4" s="200"/>
      <c r="O4" s="200"/>
      <c r="P4" s="199"/>
      <c r="Q4" s="200"/>
      <c r="R4" s="200"/>
      <c r="S4" s="200"/>
      <c r="T4" s="199"/>
      <c r="U4" s="200"/>
      <c r="V4" s="200"/>
      <c r="W4" s="200"/>
      <c r="X4" s="199"/>
      <c r="Y4" s="200"/>
      <c r="Z4" s="200"/>
      <c r="AA4" s="200"/>
      <c r="AB4" s="199" t="str">
        <f t="shared" ref="AB4:AD6" si="0">IF(H4+L4+P4+T4+X4=0,"",H4+L4+P4+T4+X4)</f>
        <v/>
      </c>
      <c r="AC4" s="200" t="str">
        <f t="shared" si="0"/>
        <v/>
      </c>
      <c r="AD4" s="200" t="str">
        <f t="shared" si="0"/>
        <v/>
      </c>
      <c r="AE4" s="200" t="str">
        <f t="shared" ref="AE4:AE10" si="1">IF(SUM(AB4:AD4)=0,"",SUM(AB4:AD4))</f>
        <v/>
      </c>
      <c r="AF4" s="199"/>
      <c r="AG4" s="200"/>
      <c r="AH4" s="200"/>
      <c r="AI4" s="200" t="str">
        <f t="shared" ref="AI4:AI67" si="2">IF(SUM(AF4:AH4)=0,"",SUM(AF4:AH4))</f>
        <v/>
      </c>
      <c r="AJ4" s="200"/>
      <c r="AK4" s="201"/>
      <c r="AL4" s="202"/>
      <c r="AM4" s="198" t="str">
        <f t="shared" ref="AM4:AM67" si="3">IF(ISBLANK(AL4),"",IF(AL4=0,"Study Only",""))</f>
        <v/>
      </c>
      <c r="AN4" s="198" t="s">
        <v>937</v>
      </c>
      <c r="AO4" s="198"/>
      <c r="AP4" s="198"/>
      <c r="AQ4" s="198"/>
      <c r="AR4" s="198"/>
      <c r="AS4" s="198"/>
      <c r="AT4" s="198"/>
      <c r="AU4" s="203" t="str">
        <f t="shared" ref="AU4:AU67" si="4">IF(AND(ISBLANK(BK4),ISBLANK(BK4)),"",YEAR(BL4))</f>
        <v/>
      </c>
      <c r="AV4" s="204" t="str">
        <f t="shared" ref="AV4:AV67" si="5">IF(MAX(INDEX((AU$4:AU$498=AU4)*ROW(AU$4:AU$498),0))=ROW(),"Yes","")</f>
        <v/>
      </c>
      <c r="AW4" s="205" t="str">
        <f>IF(AV4="Yes",AU4,"")</f>
        <v/>
      </c>
      <c r="AX4" s="205" t="str">
        <f>IF(AW4="","",RANK(AW4,AW$4:AW498,1))</f>
        <v/>
      </c>
      <c r="AY4" s="204" t="str">
        <f>IF(AV4="Yes",SUMIF(AU$4:AU498,AW4,AI$4:AI498),"")</f>
        <v/>
      </c>
      <c r="AZ4" s="204" t="str">
        <f>IF(AY4="","",SUMIF(AX$4:AX498,"&lt;="&amp;AX4,AY$4:AY498))</f>
        <v/>
      </c>
      <c r="BA4" s="202"/>
      <c r="BB4" s="206"/>
      <c r="BC4" s="198"/>
      <c r="BD4" s="206"/>
      <c r="BE4" s="198"/>
      <c r="BF4" s="206"/>
      <c r="BG4" s="198"/>
      <c r="BH4" s="200"/>
      <c r="BI4" s="200"/>
      <c r="BJ4" s="200" t="str">
        <f>IF(BI4="","",(BI4/BH4)*100)</f>
        <v/>
      </c>
      <c r="BK4" s="198"/>
      <c r="BL4" s="206"/>
      <c r="BM4" s="207"/>
      <c r="BN4" s="198"/>
      <c r="BO4" s="208" t="str">
        <f t="shared" ref="BO4:BO18" si="6">IF(AB4="","",(AB4/AE4)*100)</f>
        <v/>
      </c>
      <c r="BP4" s="209" t="str">
        <f t="shared" ref="BP4:BP18" si="7">IF(AC4="","",(AC4/AE4)*100)</f>
        <v/>
      </c>
      <c r="BQ4" s="209" t="str">
        <f t="shared" ref="BQ4:BQ18" si="8">IF(AD4="","",(AD4/AE4)*100)</f>
        <v/>
      </c>
      <c r="BR4" s="210" t="str">
        <f t="shared" ref="BR4:BR18" si="9">IF(AE4="","",SUM(BO4:BQ4))</f>
        <v/>
      </c>
      <c r="BS4" s="199"/>
      <c r="BT4" s="200"/>
      <c r="BU4" s="200"/>
      <c r="BV4" s="211" t="str">
        <f t="shared" ref="BV4:BV18" si="10">IF(SUM(BS4:BU4)=0,"",SUM(BS4:BU4))</f>
        <v/>
      </c>
      <c r="BW4" s="208" t="str">
        <f t="shared" ref="BW4:BW18" si="11">IF(ISBLANK(BS4),"",BS4/BV4*100)</f>
        <v/>
      </c>
      <c r="BX4" s="209" t="str">
        <f t="shared" ref="BX4:BX18" si="12">IF(ISBLANK(BT4),"",BT4/BV4*100)</f>
        <v/>
      </c>
      <c r="BY4" s="209" t="str">
        <f t="shared" ref="BY4:BY18" si="13">IF(ISBLANK(BU4),"",BU4/BV4*100)</f>
        <v/>
      </c>
      <c r="BZ4" s="209" t="str">
        <f t="shared" ref="BZ4:BZ18" si="14">IF(BV4="","",SUM(BW4:BY4))</f>
        <v/>
      </c>
      <c r="CA4" s="16"/>
      <c r="CB4" s="16"/>
      <c r="CC4" s="16"/>
      <c r="CD4" s="16"/>
    </row>
    <row r="5" spans="1:82" x14ac:dyDescent="0.25">
      <c r="A5" s="16">
        <v>1</v>
      </c>
      <c r="C5" s="194">
        <v>2</v>
      </c>
      <c r="D5" s="195"/>
      <c r="E5" s="212" t="s">
        <v>638</v>
      </c>
      <c r="F5" s="197"/>
      <c r="G5" s="198" t="s">
        <v>3</v>
      </c>
      <c r="H5" s="199"/>
      <c r="I5" s="200"/>
      <c r="J5" s="200"/>
      <c r="K5" s="200"/>
      <c r="L5" s="199"/>
      <c r="M5" s="200"/>
      <c r="N5" s="200"/>
      <c r="O5" s="200"/>
      <c r="P5" s="199"/>
      <c r="Q5" s="200"/>
      <c r="R5" s="200"/>
      <c r="S5" s="200"/>
      <c r="T5" s="199"/>
      <c r="U5" s="200"/>
      <c r="V5" s="200"/>
      <c r="W5" s="200"/>
      <c r="X5" s="199"/>
      <c r="Y5" s="200"/>
      <c r="Z5" s="200"/>
      <c r="AA5" s="200"/>
      <c r="AB5" s="199" t="str">
        <f t="shared" si="0"/>
        <v/>
      </c>
      <c r="AC5" s="200" t="str">
        <f t="shared" si="0"/>
        <v/>
      </c>
      <c r="AD5" s="200" t="str">
        <f t="shared" si="0"/>
        <v/>
      </c>
      <c r="AE5" s="200" t="str">
        <f t="shared" si="1"/>
        <v/>
      </c>
      <c r="AF5" s="199"/>
      <c r="AG5" s="200"/>
      <c r="AH5" s="200"/>
      <c r="AI5" s="200" t="str">
        <f t="shared" si="2"/>
        <v/>
      </c>
      <c r="AJ5" s="200"/>
      <c r="AK5" s="201"/>
      <c r="AL5" s="202"/>
      <c r="AM5" s="198" t="str">
        <f t="shared" si="3"/>
        <v/>
      </c>
      <c r="AN5" s="198"/>
      <c r="AO5" s="198"/>
      <c r="AP5" s="198"/>
      <c r="AQ5" s="198" t="s">
        <v>30</v>
      </c>
      <c r="AR5" s="198" t="s">
        <v>509</v>
      </c>
      <c r="AS5" s="198"/>
      <c r="AT5" s="198"/>
      <c r="AU5" s="203" t="str">
        <f t="shared" si="4"/>
        <v/>
      </c>
      <c r="AV5" s="200" t="str">
        <f t="shared" si="5"/>
        <v/>
      </c>
      <c r="AW5" s="201" t="str">
        <f>IF(AV5="Yes",AU5,"")</f>
        <v/>
      </c>
      <c r="AX5" s="201" t="str">
        <f>IF(AW5="","",RANK(AW5,AW$4:AW498,1))</f>
        <v/>
      </c>
      <c r="AY5" s="200" t="str">
        <f>IF(AV5="Yes",SUMIF(AU$4:AU498,AW5,AI$4:AI498),"")</f>
        <v/>
      </c>
      <c r="AZ5" s="200" t="str">
        <f>IF(AY5="","",SUMIF(AX$4:AX498,"&lt;="&amp;AX5,AY$4:AY498))</f>
        <v/>
      </c>
      <c r="BA5" s="202" t="s">
        <v>195</v>
      </c>
      <c r="BB5" s="206">
        <v>27397</v>
      </c>
      <c r="BC5" s="198" t="s">
        <v>3</v>
      </c>
      <c r="BD5" s="206">
        <v>29130</v>
      </c>
      <c r="BE5" s="198" t="s">
        <v>171</v>
      </c>
      <c r="BF5" s="206">
        <v>29203</v>
      </c>
      <c r="BG5" s="198" t="s">
        <v>168</v>
      </c>
      <c r="BH5" s="200">
        <v>116</v>
      </c>
      <c r="BI5" s="200"/>
      <c r="BJ5" s="200" t="str">
        <f>IF(BI5="","",(BI5/BH5)*100)</f>
        <v/>
      </c>
      <c r="BK5" s="198"/>
      <c r="BL5" s="206"/>
      <c r="BM5" s="207">
        <v>2</v>
      </c>
      <c r="BN5" s="198"/>
      <c r="BO5" s="199" t="str">
        <f t="shared" si="6"/>
        <v/>
      </c>
      <c r="BP5" s="200" t="str">
        <f t="shared" si="7"/>
        <v/>
      </c>
      <c r="BQ5" s="200" t="str">
        <f t="shared" si="8"/>
        <v/>
      </c>
      <c r="BR5" s="211" t="str">
        <f t="shared" si="9"/>
        <v/>
      </c>
      <c r="BS5" s="199"/>
      <c r="BT5" s="200"/>
      <c r="BU5" s="200"/>
      <c r="BV5" s="211" t="str">
        <f t="shared" si="10"/>
        <v/>
      </c>
      <c r="BW5" s="199" t="str">
        <f t="shared" si="11"/>
        <v/>
      </c>
      <c r="BX5" s="200" t="str">
        <f t="shared" si="12"/>
        <v/>
      </c>
      <c r="BY5" s="200" t="str">
        <f t="shared" si="13"/>
        <v/>
      </c>
      <c r="BZ5" s="200" t="str">
        <f t="shared" si="14"/>
        <v/>
      </c>
      <c r="CA5" s="16"/>
      <c r="CB5" s="16"/>
      <c r="CC5" s="16"/>
      <c r="CD5" s="16"/>
    </row>
    <row r="6" spans="1:82" x14ac:dyDescent="0.25">
      <c r="A6" s="16">
        <v>1</v>
      </c>
      <c r="C6" s="194">
        <v>3</v>
      </c>
      <c r="D6" s="195">
        <v>66</v>
      </c>
      <c r="E6" s="212" t="s">
        <v>942</v>
      </c>
      <c r="F6" s="197" t="s">
        <v>3</v>
      </c>
      <c r="G6" s="198" t="s">
        <v>3</v>
      </c>
      <c r="H6" s="199"/>
      <c r="I6" s="200"/>
      <c r="J6" s="200"/>
      <c r="K6" s="200" t="str">
        <f>IF(SUM(H6:J6)=0,"",SUM(H6:J6))</f>
        <v/>
      </c>
      <c r="L6" s="199"/>
      <c r="M6" s="200"/>
      <c r="N6" s="200"/>
      <c r="O6" s="200" t="str">
        <f>IF(SUM(L6:N6)=0,"",SUM(L6:N6))</f>
        <v/>
      </c>
      <c r="P6" s="199"/>
      <c r="Q6" s="200"/>
      <c r="R6" s="200"/>
      <c r="S6" s="200" t="str">
        <f>IF(SUM(P6:R6)=0,"",SUM(P6:R6))</f>
        <v/>
      </c>
      <c r="T6" s="199">
        <v>36.4</v>
      </c>
      <c r="U6" s="200">
        <v>25</v>
      </c>
      <c r="V6" s="200"/>
      <c r="W6" s="200">
        <f>IF(SUM(T6:V6)=0,"",SUM(T6:V6))</f>
        <v>61.4</v>
      </c>
      <c r="X6" s="199"/>
      <c r="Y6" s="200"/>
      <c r="Z6" s="200"/>
      <c r="AA6" s="200" t="str">
        <f>IF(SUM(X6:Z6)=0,"",SUM(X6:Z6))</f>
        <v/>
      </c>
      <c r="AB6" s="199">
        <f t="shared" si="0"/>
        <v>36.4</v>
      </c>
      <c r="AC6" s="200">
        <f t="shared" si="0"/>
        <v>25</v>
      </c>
      <c r="AD6" s="200" t="str">
        <f t="shared" si="0"/>
        <v/>
      </c>
      <c r="AE6" s="200">
        <f t="shared" si="1"/>
        <v>61.4</v>
      </c>
      <c r="AF6" s="199">
        <v>36.4</v>
      </c>
      <c r="AG6" s="200">
        <v>25</v>
      </c>
      <c r="AH6" s="200" t="s">
        <v>509</v>
      </c>
      <c r="AI6" s="200">
        <f t="shared" si="2"/>
        <v>61.4</v>
      </c>
      <c r="AJ6" s="200" t="s">
        <v>382</v>
      </c>
      <c r="AK6" s="201">
        <v>174</v>
      </c>
      <c r="AL6" s="202"/>
      <c r="AM6" s="198" t="str">
        <f t="shared" si="3"/>
        <v/>
      </c>
      <c r="AN6" s="198"/>
      <c r="AO6" s="198"/>
      <c r="AP6" s="213" t="s">
        <v>687</v>
      </c>
      <c r="AQ6" s="198" t="s">
        <v>30</v>
      </c>
      <c r="AR6" s="198" t="s">
        <v>324</v>
      </c>
      <c r="AS6" s="198"/>
      <c r="AT6" s="198"/>
      <c r="AU6" s="203">
        <f t="shared" si="4"/>
        <v>1988</v>
      </c>
      <c r="AV6" s="214" t="str">
        <f t="shared" si="5"/>
        <v/>
      </c>
      <c r="AW6" s="205" t="str">
        <f>IF(AV6="Yes",AU6,"")</f>
        <v/>
      </c>
      <c r="AX6" s="205" t="str">
        <f>IF(AW6="","",RANK(AW6,AW$4:AW498,1))</f>
        <v/>
      </c>
      <c r="AY6" s="204" t="str">
        <f>IF(AV6="Yes",SUMIF(AU$4:AU498,AW6,AI$4:AI498),"")</f>
        <v/>
      </c>
      <c r="AZ6" s="204" t="str">
        <f>IF(AY6="","",SUMIF(AX$4:AX498,"&lt;="&amp;AX6,AY$4:AY498))</f>
        <v/>
      </c>
      <c r="BA6" s="202" t="s">
        <v>195</v>
      </c>
      <c r="BB6" s="206">
        <v>27397</v>
      </c>
      <c r="BC6" s="198" t="s">
        <v>3</v>
      </c>
      <c r="BD6" s="206">
        <v>29130</v>
      </c>
      <c r="BE6" s="198"/>
      <c r="BF6" s="206"/>
      <c r="BG6" s="198"/>
      <c r="BH6" s="200">
        <v>71</v>
      </c>
      <c r="BI6" s="200">
        <v>61</v>
      </c>
      <c r="BJ6" s="200">
        <f>IF(BI6="","",(BI6/BH6)*100)</f>
        <v>85.91549295774648</v>
      </c>
      <c r="BK6" s="198" t="s">
        <v>210</v>
      </c>
      <c r="BL6" s="206">
        <v>32444</v>
      </c>
      <c r="BM6" s="207">
        <v>1</v>
      </c>
      <c r="BN6" s="198"/>
      <c r="BO6" s="199">
        <f t="shared" si="6"/>
        <v>59.283387622149839</v>
      </c>
      <c r="BP6" s="200">
        <f t="shared" si="7"/>
        <v>40.716612377850161</v>
      </c>
      <c r="BQ6" s="200" t="str">
        <f t="shared" si="8"/>
        <v/>
      </c>
      <c r="BR6" s="211">
        <f t="shared" si="9"/>
        <v>100</v>
      </c>
      <c r="BS6" s="199"/>
      <c r="BT6" s="200"/>
      <c r="BU6" s="200"/>
      <c r="BV6" s="211" t="str">
        <f t="shared" si="10"/>
        <v/>
      </c>
      <c r="BW6" s="199" t="str">
        <f t="shared" si="11"/>
        <v/>
      </c>
      <c r="BX6" s="200" t="str">
        <f t="shared" si="12"/>
        <v/>
      </c>
      <c r="BY6" s="200" t="str">
        <f t="shared" si="13"/>
        <v/>
      </c>
      <c r="BZ6" s="200" t="str">
        <f t="shared" si="14"/>
        <v/>
      </c>
      <c r="CA6" s="16"/>
      <c r="CB6" s="16"/>
      <c r="CC6" s="16"/>
      <c r="CD6" s="16"/>
    </row>
    <row r="7" spans="1:82" x14ac:dyDescent="0.25">
      <c r="A7" s="16">
        <v>1</v>
      </c>
      <c r="C7" s="194">
        <v>4</v>
      </c>
      <c r="D7" s="195"/>
      <c r="E7" s="212" t="s">
        <v>227</v>
      </c>
      <c r="F7" s="197"/>
      <c r="G7" s="198"/>
      <c r="H7" s="199"/>
      <c r="I7" s="200"/>
      <c r="J7" s="200"/>
      <c r="K7" s="200"/>
      <c r="L7" s="199"/>
      <c r="M7" s="200"/>
      <c r="N7" s="200"/>
      <c r="O7" s="200"/>
      <c r="P7" s="199"/>
      <c r="Q7" s="200"/>
      <c r="R7" s="200"/>
      <c r="S7" s="200"/>
      <c r="T7" s="199"/>
      <c r="U7" s="200"/>
      <c r="V7" s="200"/>
      <c r="W7" s="200"/>
      <c r="X7" s="199"/>
      <c r="Y7" s="200"/>
      <c r="Z7" s="200"/>
      <c r="AA7" s="200"/>
      <c r="AB7" s="199"/>
      <c r="AC7" s="200"/>
      <c r="AD7" s="200"/>
      <c r="AE7" s="200" t="str">
        <f t="shared" si="1"/>
        <v/>
      </c>
      <c r="AF7" s="199"/>
      <c r="AG7" s="200"/>
      <c r="AH7" s="200"/>
      <c r="AI7" s="200" t="str">
        <f t="shared" si="2"/>
        <v/>
      </c>
      <c r="AJ7" s="200"/>
      <c r="AK7" s="201"/>
      <c r="AL7" s="202"/>
      <c r="AM7" s="198" t="str">
        <f t="shared" si="3"/>
        <v/>
      </c>
      <c r="AN7" s="198"/>
      <c r="AO7" s="198"/>
      <c r="AP7" s="198"/>
      <c r="AQ7" s="198" t="s">
        <v>30</v>
      </c>
      <c r="AR7" s="198" t="s">
        <v>509</v>
      </c>
      <c r="AS7" s="198"/>
      <c r="AT7" s="198"/>
      <c r="AU7" s="203" t="str">
        <f t="shared" si="4"/>
        <v/>
      </c>
      <c r="AV7" s="200" t="str">
        <f t="shared" si="5"/>
        <v/>
      </c>
      <c r="AW7" s="201"/>
      <c r="AX7" s="201" t="str">
        <f>IF(AW7="","",RANK(AW7,AW$4:AW498,1))</f>
        <v/>
      </c>
      <c r="AY7" s="200" t="str">
        <f>IF(AV7="Yes",SUMIF(AU$4:AU498,AW7,AI$4:AI498),"")</f>
        <v/>
      </c>
      <c r="AZ7" s="200" t="str">
        <f>IF(AY7="","",SUMIF(AX$4:AX498,"&lt;="&amp;AX7,AY$4:AY498))</f>
        <v/>
      </c>
      <c r="BA7" s="202" t="s">
        <v>176</v>
      </c>
      <c r="BB7" s="206">
        <v>28804</v>
      </c>
      <c r="BC7" s="198" t="s">
        <v>2</v>
      </c>
      <c r="BD7" s="206">
        <v>30956</v>
      </c>
      <c r="BE7" s="198" t="s">
        <v>171</v>
      </c>
      <c r="BF7" s="206">
        <v>31163</v>
      </c>
      <c r="BG7" s="198" t="s">
        <v>168</v>
      </c>
      <c r="BH7" s="200">
        <v>0.2</v>
      </c>
      <c r="BI7" s="200"/>
      <c r="BJ7" s="200" t="str">
        <f>IF(BI7="","",(BI7/BH7)*100)</f>
        <v/>
      </c>
      <c r="BK7" s="198"/>
      <c r="BL7" s="206"/>
      <c r="BM7" s="207">
        <v>2</v>
      </c>
      <c r="BN7" s="198"/>
      <c r="BO7" s="199" t="str">
        <f t="shared" si="6"/>
        <v/>
      </c>
      <c r="BP7" s="200" t="str">
        <f t="shared" si="7"/>
        <v/>
      </c>
      <c r="BQ7" s="200" t="str">
        <f t="shared" si="8"/>
        <v/>
      </c>
      <c r="BR7" s="211" t="str">
        <f t="shared" si="9"/>
        <v/>
      </c>
      <c r="BS7" s="199"/>
      <c r="BT7" s="200"/>
      <c r="BU7" s="200"/>
      <c r="BV7" s="211" t="str">
        <f t="shared" si="10"/>
        <v/>
      </c>
      <c r="BW7" s="199" t="str">
        <f t="shared" si="11"/>
        <v/>
      </c>
      <c r="BX7" s="200" t="str">
        <f t="shared" si="12"/>
        <v/>
      </c>
      <c r="BY7" s="200" t="str">
        <f t="shared" si="13"/>
        <v/>
      </c>
      <c r="BZ7" s="200" t="str">
        <f t="shared" si="14"/>
        <v/>
      </c>
      <c r="CA7" s="5"/>
      <c r="CB7" s="16"/>
      <c r="CC7" s="16"/>
      <c r="CD7" s="16"/>
    </row>
    <row r="8" spans="1:82" x14ac:dyDescent="0.25">
      <c r="A8" s="16">
        <v>1</v>
      </c>
      <c r="C8" s="215">
        <v>5</v>
      </c>
      <c r="D8" s="216"/>
      <c r="E8" s="216" t="s">
        <v>5</v>
      </c>
      <c r="F8" s="180"/>
      <c r="G8" s="217"/>
      <c r="H8" s="218"/>
      <c r="I8" s="219"/>
      <c r="J8" s="219"/>
      <c r="K8" s="219" t="str">
        <f>IF(SUM(H8:J8)=0,"",SUM(H8:J8))</f>
        <v/>
      </c>
      <c r="L8" s="218"/>
      <c r="M8" s="219"/>
      <c r="N8" s="219"/>
      <c r="O8" s="219" t="str">
        <f>IF(SUM(L8:N8)=0,"",SUM(L8:N8))</f>
        <v/>
      </c>
      <c r="P8" s="218"/>
      <c r="Q8" s="219"/>
      <c r="R8" s="219"/>
      <c r="S8" s="219" t="str">
        <f>IF(SUM(P8:R8)=0,"",SUM(P8:R8))</f>
        <v/>
      </c>
      <c r="T8" s="218"/>
      <c r="U8" s="219"/>
      <c r="V8" s="219"/>
      <c r="W8" s="219" t="str">
        <f>IF(SUM(T8:V8)=0,"",SUM(T8:V8))</f>
        <v/>
      </c>
      <c r="X8" s="218"/>
      <c r="Y8" s="219"/>
      <c r="Z8" s="219"/>
      <c r="AA8" s="219" t="str">
        <f>IF(SUM(X8:Z8)=0,"",SUM(X8:Z8))</f>
        <v/>
      </c>
      <c r="AB8" s="218">
        <f>IF(SUM(AB6:AB6)=0,"",SUM(AB6:AB6))</f>
        <v>36.4</v>
      </c>
      <c r="AC8" s="219">
        <f>IF(SUM(AC6:AC6)=0,"",SUM(AC6:AC6))</f>
        <v>25</v>
      </c>
      <c r="AD8" s="219" t="str">
        <f>IF(SUM(AD6:AD6)=0,"",SUM(AD6:AD6))</f>
        <v/>
      </c>
      <c r="AE8" s="219">
        <f t="shared" si="1"/>
        <v>61.4</v>
      </c>
      <c r="AF8" s="218"/>
      <c r="AG8" s="219"/>
      <c r="AH8" s="219"/>
      <c r="AI8" s="219" t="str">
        <f t="shared" si="2"/>
        <v/>
      </c>
      <c r="AJ8" s="219"/>
      <c r="AK8" s="220"/>
      <c r="AL8" s="221">
        <f>COUNT(AE5:AE7)</f>
        <v>1</v>
      </c>
      <c r="AM8" s="217" t="str">
        <f t="shared" si="3"/>
        <v/>
      </c>
      <c r="AN8" s="217" t="s">
        <v>937</v>
      </c>
      <c r="AO8" s="217"/>
      <c r="AP8" s="180"/>
      <c r="AQ8" s="217"/>
      <c r="AR8" s="217" t="s">
        <v>509</v>
      </c>
      <c r="AS8" s="217"/>
      <c r="AT8" s="217"/>
      <c r="AU8" s="222" t="str">
        <f t="shared" si="4"/>
        <v/>
      </c>
      <c r="AV8" s="219" t="str">
        <f t="shared" si="5"/>
        <v/>
      </c>
      <c r="AW8" s="220"/>
      <c r="AX8" s="220" t="str">
        <f>IF(AW8="","",RANK(AW8,AW$4:AW498,1))</f>
        <v/>
      </c>
      <c r="AY8" s="219" t="str">
        <f>IF(AV8="Yes",SUMIF(AU$4:AU498,AW8,AI$4:AI498),"")</f>
        <v/>
      </c>
      <c r="AZ8" s="219" t="str">
        <f>IF(AY8="","",SUMIF(AX$4:AX498,"&lt;="&amp;AX8,AY$4:AY498))</f>
        <v/>
      </c>
      <c r="BA8" s="221"/>
      <c r="BB8" s="223"/>
      <c r="BC8" s="217"/>
      <c r="BD8" s="223"/>
      <c r="BE8" s="217"/>
      <c r="BF8" s="223"/>
      <c r="BG8" s="217"/>
      <c r="BH8" s="219"/>
      <c r="BI8" s="219"/>
      <c r="BJ8" s="219" t="str">
        <f>IF(BI8="","",(BI8/BH8)*100)</f>
        <v/>
      </c>
      <c r="BK8" s="217"/>
      <c r="BL8" s="223"/>
      <c r="BM8" s="224"/>
      <c r="BN8" s="217"/>
      <c r="BO8" s="218">
        <f t="shared" si="6"/>
        <v>59.283387622149839</v>
      </c>
      <c r="BP8" s="219">
        <f t="shared" si="7"/>
        <v>40.716612377850161</v>
      </c>
      <c r="BQ8" s="219" t="str">
        <f t="shared" si="8"/>
        <v/>
      </c>
      <c r="BR8" s="225">
        <f t="shared" si="9"/>
        <v>100</v>
      </c>
      <c r="BS8" s="218"/>
      <c r="BT8" s="219"/>
      <c r="BU8" s="219"/>
      <c r="BV8" s="225" t="str">
        <f t="shared" si="10"/>
        <v/>
      </c>
      <c r="BW8" s="218" t="str">
        <f t="shared" si="11"/>
        <v/>
      </c>
      <c r="BX8" s="219" t="str">
        <f t="shared" si="12"/>
        <v/>
      </c>
      <c r="BY8" s="219" t="str">
        <f t="shared" si="13"/>
        <v/>
      </c>
      <c r="BZ8" s="219" t="str">
        <f t="shared" si="14"/>
        <v/>
      </c>
      <c r="CA8" s="5"/>
      <c r="CB8" s="16"/>
      <c r="CC8" s="16"/>
      <c r="CD8" s="16"/>
    </row>
    <row r="9" spans="1:82" x14ac:dyDescent="0.25">
      <c r="A9" s="16">
        <v>1</v>
      </c>
      <c r="C9" s="194">
        <v>6</v>
      </c>
      <c r="D9" s="195"/>
      <c r="E9" s="226" t="s">
        <v>519</v>
      </c>
      <c r="F9" s="227"/>
      <c r="G9" s="228"/>
      <c r="H9" s="199"/>
      <c r="I9" s="200"/>
      <c r="J9" s="200"/>
      <c r="K9" s="200"/>
      <c r="L9" s="199"/>
      <c r="M9" s="200"/>
      <c r="N9" s="200"/>
      <c r="O9" s="200"/>
      <c r="P9" s="199"/>
      <c r="Q9" s="200"/>
      <c r="R9" s="200"/>
      <c r="S9" s="200"/>
      <c r="T9" s="199"/>
      <c r="U9" s="200"/>
      <c r="V9" s="200"/>
      <c r="W9" s="200"/>
      <c r="X9" s="199"/>
      <c r="Y9" s="200"/>
      <c r="Z9" s="200"/>
      <c r="AA9" s="200"/>
      <c r="AB9" s="199"/>
      <c r="AC9" s="200"/>
      <c r="AD9" s="200"/>
      <c r="AE9" s="200" t="str">
        <f t="shared" si="1"/>
        <v/>
      </c>
      <c r="AF9" s="199"/>
      <c r="AG9" s="200"/>
      <c r="AH9" s="200"/>
      <c r="AI9" s="200" t="str">
        <f t="shared" si="2"/>
        <v/>
      </c>
      <c r="AJ9" s="200"/>
      <c r="AK9" s="201"/>
      <c r="AL9" s="202"/>
      <c r="AM9" s="198" t="str">
        <f t="shared" si="3"/>
        <v/>
      </c>
      <c r="AN9" s="198"/>
      <c r="AO9" s="198"/>
      <c r="AP9" s="198"/>
      <c r="AQ9" s="228"/>
      <c r="AR9" s="198" t="s">
        <v>509</v>
      </c>
      <c r="AS9" s="198"/>
      <c r="AT9" s="198"/>
      <c r="AU9" s="203" t="str">
        <f t="shared" si="4"/>
        <v/>
      </c>
      <c r="AV9" s="200" t="str">
        <f t="shared" si="5"/>
        <v/>
      </c>
      <c r="AW9" s="201"/>
      <c r="AX9" s="201" t="str">
        <f>IF(AW9="","",RANK(AW9,AW$4:AW498,1))</f>
        <v/>
      </c>
      <c r="AY9" s="200" t="str">
        <f>IF(AV9="Yes",SUMIF(AU$4:AU498,AW9,AI$4:AI498),"")</f>
        <v/>
      </c>
      <c r="AZ9" s="200" t="str">
        <f>IF(AY9="","",SUMIF(AX$4:AX498,"&lt;="&amp;AX9,AY$4:AY498))</f>
        <v/>
      </c>
      <c r="BA9" s="202"/>
      <c r="BB9" s="206"/>
      <c r="BC9" s="198"/>
      <c r="BD9" s="206"/>
      <c r="BE9" s="198"/>
      <c r="BF9" s="206"/>
      <c r="BG9" s="198"/>
      <c r="BH9" s="200"/>
      <c r="BI9" s="200"/>
      <c r="BJ9" s="200"/>
      <c r="BK9" s="198"/>
      <c r="BL9" s="206"/>
      <c r="BM9" s="207"/>
      <c r="BN9" s="198"/>
      <c r="BO9" s="199" t="str">
        <f t="shared" si="6"/>
        <v/>
      </c>
      <c r="BP9" s="200" t="str">
        <f t="shared" si="7"/>
        <v/>
      </c>
      <c r="BQ9" s="200" t="str">
        <f t="shared" si="8"/>
        <v/>
      </c>
      <c r="BR9" s="211" t="str">
        <f t="shared" si="9"/>
        <v/>
      </c>
      <c r="BS9" s="199"/>
      <c r="BT9" s="200"/>
      <c r="BU9" s="200"/>
      <c r="BV9" s="211" t="str">
        <f t="shared" si="10"/>
        <v/>
      </c>
      <c r="BW9" s="199" t="str">
        <f t="shared" si="11"/>
        <v/>
      </c>
      <c r="BX9" s="200" t="str">
        <f t="shared" si="12"/>
        <v/>
      </c>
      <c r="BY9" s="200" t="str">
        <f t="shared" si="13"/>
        <v/>
      </c>
      <c r="BZ9" s="200" t="str">
        <f t="shared" si="14"/>
        <v/>
      </c>
      <c r="CA9" s="5"/>
      <c r="CB9" s="16"/>
      <c r="CC9" s="16"/>
      <c r="CD9" s="16"/>
    </row>
    <row r="10" spans="1:82" x14ac:dyDescent="0.25">
      <c r="A10" s="16">
        <v>1</v>
      </c>
      <c r="C10" s="194">
        <v>7</v>
      </c>
      <c r="D10" s="195"/>
      <c r="E10" s="212" t="s">
        <v>226</v>
      </c>
      <c r="F10" s="197"/>
      <c r="G10" s="198" t="s">
        <v>2</v>
      </c>
      <c r="H10" s="199"/>
      <c r="I10" s="200"/>
      <c r="J10" s="200"/>
      <c r="K10" s="200"/>
      <c r="L10" s="199"/>
      <c r="M10" s="200"/>
      <c r="N10" s="200"/>
      <c r="O10" s="200"/>
      <c r="P10" s="199"/>
      <c r="Q10" s="200"/>
      <c r="R10" s="200"/>
      <c r="S10" s="200"/>
      <c r="T10" s="199"/>
      <c r="U10" s="200"/>
      <c r="V10" s="200"/>
      <c r="W10" s="200"/>
      <c r="X10" s="199"/>
      <c r="Y10" s="200"/>
      <c r="Z10" s="200"/>
      <c r="AA10" s="200"/>
      <c r="AB10" s="199"/>
      <c r="AC10" s="200"/>
      <c r="AD10" s="200"/>
      <c r="AE10" s="200" t="str">
        <f t="shared" si="1"/>
        <v/>
      </c>
      <c r="AF10" s="199"/>
      <c r="AG10" s="200"/>
      <c r="AH10" s="200"/>
      <c r="AI10" s="200" t="str">
        <f t="shared" si="2"/>
        <v/>
      </c>
      <c r="AJ10" s="200"/>
      <c r="AK10" s="201"/>
      <c r="AL10" s="202"/>
      <c r="AM10" s="198" t="str">
        <f t="shared" si="3"/>
        <v/>
      </c>
      <c r="AN10" s="198"/>
      <c r="AO10" s="198"/>
      <c r="AP10" s="198"/>
      <c r="AQ10" s="198" t="s">
        <v>675</v>
      </c>
      <c r="AR10" s="198" t="s">
        <v>509</v>
      </c>
      <c r="AS10" s="198"/>
      <c r="AT10" s="198"/>
      <c r="AU10" s="203" t="str">
        <f t="shared" si="4"/>
        <v/>
      </c>
      <c r="AV10" s="200" t="str">
        <f t="shared" si="5"/>
        <v/>
      </c>
      <c r="AW10" s="201"/>
      <c r="AX10" s="201" t="str">
        <f>IF(AW10="","",RANK(AW10,AW$4:AW498,1))</f>
        <v/>
      </c>
      <c r="AY10" s="200" t="str">
        <f>IF(AV10="Yes",SUMIF(AU$4:AU498,AW10,AI$4:AI498),"")</f>
        <v/>
      </c>
      <c r="AZ10" s="200" t="str">
        <f>IF(AY10="","",SUMIF(AX$4:AX498,"&lt;="&amp;AX10,AY$4:AY498))</f>
        <v/>
      </c>
      <c r="BA10" s="202" t="s">
        <v>520</v>
      </c>
      <c r="BB10" s="206">
        <v>28805</v>
      </c>
      <c r="BC10" s="198" t="s">
        <v>2</v>
      </c>
      <c r="BD10" s="206">
        <v>30957</v>
      </c>
      <c r="BE10" s="198" t="s">
        <v>171</v>
      </c>
      <c r="BF10" s="206">
        <v>31164</v>
      </c>
      <c r="BG10" s="198" t="s">
        <v>684</v>
      </c>
      <c r="BH10" s="200">
        <v>73</v>
      </c>
      <c r="BI10" s="200"/>
      <c r="BJ10" s="200" t="s">
        <v>509</v>
      </c>
      <c r="BK10" s="198"/>
      <c r="BL10" s="206"/>
      <c r="BM10" s="207">
        <v>2</v>
      </c>
      <c r="BN10" s="198"/>
      <c r="BO10" s="199" t="str">
        <f t="shared" si="6"/>
        <v/>
      </c>
      <c r="BP10" s="200" t="str">
        <f t="shared" si="7"/>
        <v/>
      </c>
      <c r="BQ10" s="200" t="str">
        <f t="shared" si="8"/>
        <v/>
      </c>
      <c r="BR10" s="211" t="str">
        <f t="shared" si="9"/>
        <v/>
      </c>
      <c r="BS10" s="199"/>
      <c r="BT10" s="200"/>
      <c r="BU10" s="200"/>
      <c r="BV10" s="211" t="str">
        <f t="shared" si="10"/>
        <v/>
      </c>
      <c r="BW10" s="199" t="str">
        <f t="shared" si="11"/>
        <v/>
      </c>
      <c r="BX10" s="200" t="str">
        <f t="shared" si="12"/>
        <v/>
      </c>
      <c r="BY10" s="200" t="str">
        <f t="shared" si="13"/>
        <v/>
      </c>
      <c r="BZ10" s="200" t="str">
        <f t="shared" si="14"/>
        <v/>
      </c>
      <c r="CA10" s="5"/>
      <c r="CB10" s="16"/>
      <c r="CC10" s="16"/>
      <c r="CD10" s="16"/>
    </row>
    <row r="11" spans="1:82" x14ac:dyDescent="0.25">
      <c r="A11" s="16">
        <v>1</v>
      </c>
      <c r="C11" s="229">
        <v>8</v>
      </c>
      <c r="D11" s="230"/>
      <c r="E11" s="230" t="s">
        <v>5</v>
      </c>
      <c r="F11" s="231"/>
      <c r="G11" s="232"/>
      <c r="H11" s="233"/>
      <c r="I11" s="234"/>
      <c r="J11" s="234"/>
      <c r="K11" s="234"/>
      <c r="L11" s="233"/>
      <c r="M11" s="234"/>
      <c r="N11" s="234"/>
      <c r="O11" s="234"/>
      <c r="P11" s="233"/>
      <c r="Q11" s="234"/>
      <c r="R11" s="234"/>
      <c r="S11" s="234"/>
      <c r="T11" s="233"/>
      <c r="U11" s="234"/>
      <c r="V11" s="234"/>
      <c r="W11" s="234"/>
      <c r="X11" s="233"/>
      <c r="Y11" s="234"/>
      <c r="Z11" s="234"/>
      <c r="AA11" s="234"/>
      <c r="AB11" s="233"/>
      <c r="AC11" s="234"/>
      <c r="AD11" s="234"/>
      <c r="AE11" s="234"/>
      <c r="AF11" s="233"/>
      <c r="AG11" s="234"/>
      <c r="AH11" s="234"/>
      <c r="AI11" s="234" t="str">
        <f t="shared" si="2"/>
        <v/>
      </c>
      <c r="AJ11" s="234"/>
      <c r="AK11" s="235"/>
      <c r="AL11" s="236">
        <f>COUNT(AE10)</f>
        <v>0</v>
      </c>
      <c r="AM11" s="232" t="str">
        <f t="shared" si="3"/>
        <v>Study Only</v>
      </c>
      <c r="AN11" s="232" t="s">
        <v>519</v>
      </c>
      <c r="AO11" s="232"/>
      <c r="AP11" s="232"/>
      <c r="AQ11" s="232"/>
      <c r="AR11" s="232" t="s">
        <v>509</v>
      </c>
      <c r="AS11" s="232"/>
      <c r="AT11" s="232"/>
      <c r="AU11" s="237" t="str">
        <f t="shared" si="4"/>
        <v/>
      </c>
      <c r="AV11" s="234" t="str">
        <f t="shared" si="5"/>
        <v/>
      </c>
      <c r="AW11" s="235"/>
      <c r="AX11" s="235" t="str">
        <f>IF(AW11="","",RANK(AW11,AW$4:AW498,1))</f>
        <v/>
      </c>
      <c r="AY11" s="234" t="str">
        <f>IF(AV11="Yes",SUMIF(AU$4:AU498,AW11,AI$4:AI498),"")</f>
        <v/>
      </c>
      <c r="AZ11" s="234" t="str">
        <f>IF(AY11="","",SUMIF(AX$4:AX498,"&lt;="&amp;AX11,AY$4:AY498))</f>
        <v/>
      </c>
      <c r="BA11" s="236"/>
      <c r="BB11" s="238"/>
      <c r="BC11" s="232"/>
      <c r="BD11" s="238"/>
      <c r="BE11" s="232"/>
      <c r="BF11" s="238"/>
      <c r="BG11" s="232"/>
      <c r="BH11" s="234"/>
      <c r="BI11" s="234"/>
      <c r="BJ11" s="234" t="str">
        <f t="shared" ref="BJ11:BJ74" si="15">IF(BI11="","",(BI11/BH11)*100)</f>
        <v/>
      </c>
      <c r="BK11" s="232"/>
      <c r="BL11" s="238"/>
      <c r="BM11" s="239"/>
      <c r="BN11" s="232"/>
      <c r="BO11" s="233" t="str">
        <f t="shared" si="6"/>
        <v/>
      </c>
      <c r="BP11" s="234" t="str">
        <f t="shared" si="7"/>
        <v/>
      </c>
      <c r="BQ11" s="234" t="str">
        <f t="shared" si="8"/>
        <v/>
      </c>
      <c r="BR11" s="240" t="str">
        <f t="shared" si="9"/>
        <v/>
      </c>
      <c r="BS11" s="233"/>
      <c r="BT11" s="234"/>
      <c r="BU11" s="234"/>
      <c r="BV11" s="240" t="str">
        <f t="shared" si="10"/>
        <v/>
      </c>
      <c r="BW11" s="233" t="str">
        <f t="shared" si="11"/>
        <v/>
      </c>
      <c r="BX11" s="234" t="str">
        <f t="shared" si="12"/>
        <v/>
      </c>
      <c r="BY11" s="234" t="str">
        <f t="shared" si="13"/>
        <v/>
      </c>
      <c r="BZ11" s="234" t="str">
        <f t="shared" si="14"/>
        <v/>
      </c>
      <c r="CA11" s="5"/>
      <c r="CB11" s="16"/>
      <c r="CC11" s="16"/>
      <c r="CD11" s="16"/>
    </row>
    <row r="12" spans="1:82" x14ac:dyDescent="0.25">
      <c r="A12" s="16">
        <v>1</v>
      </c>
      <c r="C12" s="241">
        <v>9</v>
      </c>
      <c r="D12" s="242"/>
      <c r="E12" s="346" t="s">
        <v>34</v>
      </c>
      <c r="F12" s="243"/>
      <c r="G12" s="244"/>
      <c r="H12" s="245"/>
      <c r="I12" s="246"/>
      <c r="J12" s="246"/>
      <c r="K12" s="246" t="str">
        <f t="shared" ref="K12:K17" si="16">IF(SUM(H12:J12)=0,"",SUM(H12:J12))</f>
        <v/>
      </c>
      <c r="L12" s="245"/>
      <c r="M12" s="246"/>
      <c r="N12" s="246"/>
      <c r="O12" s="246" t="str">
        <f t="shared" ref="O12:O17" si="17">IF(SUM(L12:N12)=0,"",SUM(L12:N12))</f>
        <v/>
      </c>
      <c r="P12" s="245"/>
      <c r="Q12" s="246"/>
      <c r="R12" s="246"/>
      <c r="S12" s="246" t="str">
        <f t="shared" ref="S12:S17" si="18">IF(SUM(P12:R12)=0,"",SUM(P12:R12))</f>
        <v/>
      </c>
      <c r="T12" s="245"/>
      <c r="U12" s="246"/>
      <c r="V12" s="246"/>
      <c r="W12" s="246" t="str">
        <f t="shared" ref="W12:W17" si="19">IF(SUM(T12:V12)=0,"",SUM(T12:V12))</f>
        <v/>
      </c>
      <c r="X12" s="245"/>
      <c r="Y12" s="246"/>
      <c r="Z12" s="246"/>
      <c r="AA12" s="246" t="str">
        <f t="shared" ref="AA12:AA17" si="20">IF(SUM(X12:Z12)=0,"",SUM(X12:Z12))</f>
        <v/>
      </c>
      <c r="AB12" s="245"/>
      <c r="AC12" s="246"/>
      <c r="AD12" s="246"/>
      <c r="AE12" s="246" t="str">
        <f t="shared" ref="AE12:AE17" si="21">IF(SUM(AB12:AD12)=0,"",SUM(AB12:AD12))</f>
        <v/>
      </c>
      <c r="AF12" s="245"/>
      <c r="AG12" s="246"/>
      <c r="AH12" s="246"/>
      <c r="AI12" s="246" t="str">
        <f t="shared" si="2"/>
        <v/>
      </c>
      <c r="AJ12" s="246"/>
      <c r="AK12" s="247"/>
      <c r="AL12" s="248"/>
      <c r="AM12" s="244" t="str">
        <f t="shared" si="3"/>
        <v/>
      </c>
      <c r="AN12" s="244" t="s">
        <v>34</v>
      </c>
      <c r="AO12" s="244"/>
      <c r="AP12" s="244"/>
      <c r="AQ12" s="244"/>
      <c r="AR12" s="244" t="s">
        <v>509</v>
      </c>
      <c r="AS12" s="244"/>
      <c r="AT12" s="244"/>
      <c r="AU12" s="249" t="str">
        <f t="shared" si="4"/>
        <v/>
      </c>
      <c r="AV12" s="246" t="str">
        <f t="shared" si="5"/>
        <v/>
      </c>
      <c r="AW12" s="247"/>
      <c r="AX12" s="247" t="str">
        <f>IF(AW12="","",RANK(AW12,AW$4:AW498,1))</f>
        <v/>
      </c>
      <c r="AY12" s="246" t="str">
        <f>IF(AV12="Yes",SUMIF(AU$4:AU498,AW12,AI$4:AI498),"")</f>
        <v/>
      </c>
      <c r="AZ12" s="246" t="str">
        <f>IF(AY12="","",SUMIF(AX$4:AX498,"&lt;="&amp;AX12,AY$4:AY498))</f>
        <v/>
      </c>
      <c r="BA12" s="248"/>
      <c r="BB12" s="250"/>
      <c r="BC12" s="244"/>
      <c r="BD12" s="250"/>
      <c r="BE12" s="244"/>
      <c r="BF12" s="250"/>
      <c r="BG12" s="244"/>
      <c r="BH12" s="246"/>
      <c r="BI12" s="246"/>
      <c r="BJ12" s="246" t="str">
        <f t="shared" si="15"/>
        <v/>
      </c>
      <c r="BK12" s="244"/>
      <c r="BL12" s="250"/>
      <c r="BM12" s="251"/>
      <c r="BN12" s="244"/>
      <c r="BO12" s="245" t="str">
        <f t="shared" si="6"/>
        <v/>
      </c>
      <c r="BP12" s="246" t="str">
        <f t="shared" si="7"/>
        <v/>
      </c>
      <c r="BQ12" s="246" t="str">
        <f t="shared" si="8"/>
        <v/>
      </c>
      <c r="BR12" s="252" t="str">
        <f t="shared" si="9"/>
        <v/>
      </c>
      <c r="BS12" s="245"/>
      <c r="BT12" s="246"/>
      <c r="BU12" s="246"/>
      <c r="BV12" s="252" t="str">
        <f t="shared" si="10"/>
        <v/>
      </c>
      <c r="BW12" s="245" t="str">
        <f t="shared" si="11"/>
        <v/>
      </c>
      <c r="BX12" s="246" t="str">
        <f t="shared" si="12"/>
        <v/>
      </c>
      <c r="BY12" s="246" t="str">
        <f t="shared" si="13"/>
        <v/>
      </c>
      <c r="BZ12" s="246" t="str">
        <f t="shared" si="14"/>
        <v/>
      </c>
      <c r="CA12" s="5"/>
      <c r="CB12" s="16"/>
      <c r="CC12" s="16"/>
      <c r="CD12" s="16"/>
    </row>
    <row r="13" spans="1:82" x14ac:dyDescent="0.25">
      <c r="A13" s="16">
        <v>1</v>
      </c>
      <c r="C13" s="194">
        <v>10</v>
      </c>
      <c r="D13" s="195" t="s">
        <v>533</v>
      </c>
      <c r="E13" s="212" t="s">
        <v>346</v>
      </c>
      <c r="F13" s="197" t="s">
        <v>2</v>
      </c>
      <c r="G13" s="198" t="s">
        <v>2</v>
      </c>
      <c r="H13" s="199"/>
      <c r="I13" s="200"/>
      <c r="J13" s="200"/>
      <c r="K13" s="200" t="str">
        <f t="shared" si="16"/>
        <v/>
      </c>
      <c r="L13" s="199"/>
      <c r="M13" s="200"/>
      <c r="N13" s="200"/>
      <c r="O13" s="200" t="str">
        <f t="shared" si="17"/>
        <v/>
      </c>
      <c r="P13" s="199">
        <v>67</v>
      </c>
      <c r="Q13" s="200"/>
      <c r="R13" s="200"/>
      <c r="S13" s="200">
        <f t="shared" si="18"/>
        <v>67</v>
      </c>
      <c r="T13" s="199"/>
      <c r="U13" s="200"/>
      <c r="V13" s="200"/>
      <c r="W13" s="200" t="str">
        <f t="shared" si="19"/>
        <v/>
      </c>
      <c r="X13" s="199"/>
      <c r="Y13" s="200"/>
      <c r="Z13" s="200"/>
      <c r="AA13" s="200" t="str">
        <f t="shared" si="20"/>
        <v/>
      </c>
      <c r="AB13" s="199">
        <f t="shared" ref="AB13:AD17" si="22">IF(H13+L13+P13+T13+X13=0,"",H13+L13+P13+T13+X13)</f>
        <v>67</v>
      </c>
      <c r="AC13" s="200" t="str">
        <f t="shared" si="22"/>
        <v/>
      </c>
      <c r="AD13" s="200" t="str">
        <f t="shared" si="22"/>
        <v/>
      </c>
      <c r="AE13" s="200">
        <f t="shared" si="21"/>
        <v>67</v>
      </c>
      <c r="AF13" s="199">
        <v>67</v>
      </c>
      <c r="AG13" s="200" t="s">
        <v>509</v>
      </c>
      <c r="AH13" s="200" t="s">
        <v>509</v>
      </c>
      <c r="AI13" s="200">
        <f t="shared" si="2"/>
        <v>67</v>
      </c>
      <c r="AJ13" s="200" t="s">
        <v>346</v>
      </c>
      <c r="AK13" s="201">
        <v>46</v>
      </c>
      <c r="AL13" s="202"/>
      <c r="AM13" s="198" t="str">
        <f t="shared" si="3"/>
        <v/>
      </c>
      <c r="AN13" s="198"/>
      <c r="AO13" s="198" t="s">
        <v>1030</v>
      </c>
      <c r="AP13" s="213" t="s">
        <v>688</v>
      </c>
      <c r="AQ13" s="198" t="s">
        <v>31</v>
      </c>
      <c r="AR13" s="198" t="s">
        <v>17</v>
      </c>
      <c r="AS13" s="198"/>
      <c r="AT13" s="198" t="s">
        <v>509</v>
      </c>
      <c r="AU13" s="203">
        <f t="shared" si="4"/>
        <v>1980</v>
      </c>
      <c r="AV13" s="204" t="str">
        <f t="shared" si="5"/>
        <v/>
      </c>
      <c r="AW13" s="205" t="str">
        <f t="shared" ref="AW13:AW18" si="23">IF(AV13="Yes",AU13,"")</f>
        <v/>
      </c>
      <c r="AX13" s="205" t="str">
        <f>IF(AW13="","",RANK(AW13,AW$4:AW498,1))</f>
        <v/>
      </c>
      <c r="AY13" s="204" t="str">
        <f>IF(AV13="Yes",SUMIF(AU$4:AU498,AW13,AI$4:AI498),"")</f>
        <v/>
      </c>
      <c r="AZ13" s="204" t="str">
        <f>IF(AY13="","",SUMIF(AX$4:AX498,"&lt;="&amp;AX13,AY$4:AY498))</f>
        <v/>
      </c>
      <c r="BA13" s="202"/>
      <c r="BB13" s="206"/>
      <c r="BC13" s="198"/>
      <c r="BD13" s="206"/>
      <c r="BE13" s="198"/>
      <c r="BF13" s="206"/>
      <c r="BG13" s="198"/>
      <c r="BH13" s="200"/>
      <c r="BI13" s="200"/>
      <c r="BJ13" s="200" t="str">
        <f t="shared" si="15"/>
        <v/>
      </c>
      <c r="BK13" s="198" t="s">
        <v>233</v>
      </c>
      <c r="BL13" s="206">
        <v>29557</v>
      </c>
      <c r="BM13" s="207"/>
      <c r="BN13" s="198"/>
      <c r="BO13" s="199">
        <f t="shared" si="6"/>
        <v>100</v>
      </c>
      <c r="BP13" s="200" t="str">
        <f t="shared" si="7"/>
        <v/>
      </c>
      <c r="BQ13" s="200" t="str">
        <f t="shared" si="8"/>
        <v/>
      </c>
      <c r="BR13" s="211">
        <f t="shared" si="9"/>
        <v>100</v>
      </c>
      <c r="BS13" s="199"/>
      <c r="BT13" s="200"/>
      <c r="BU13" s="200"/>
      <c r="BV13" s="211" t="str">
        <f t="shared" si="10"/>
        <v/>
      </c>
      <c r="BW13" s="199" t="str">
        <f t="shared" si="11"/>
        <v/>
      </c>
      <c r="BX13" s="200" t="str">
        <f t="shared" si="12"/>
        <v/>
      </c>
      <c r="BY13" s="200" t="str">
        <f t="shared" si="13"/>
        <v/>
      </c>
      <c r="BZ13" s="200" t="str">
        <f t="shared" si="14"/>
        <v/>
      </c>
      <c r="CA13" s="5"/>
      <c r="CB13" s="16"/>
      <c r="CC13" s="16"/>
      <c r="CD13" s="16"/>
    </row>
    <row r="14" spans="1:82" x14ac:dyDescent="0.25">
      <c r="A14" s="16">
        <v>1</v>
      </c>
      <c r="C14" s="194">
        <v>11</v>
      </c>
      <c r="D14" s="195">
        <v>26</v>
      </c>
      <c r="E14" s="212" t="s">
        <v>347</v>
      </c>
      <c r="F14" s="197" t="s">
        <v>2</v>
      </c>
      <c r="G14" s="198" t="s">
        <v>2</v>
      </c>
      <c r="H14" s="199"/>
      <c r="I14" s="200"/>
      <c r="J14" s="200"/>
      <c r="K14" s="200" t="str">
        <f t="shared" si="16"/>
        <v/>
      </c>
      <c r="L14" s="199"/>
      <c r="M14" s="200"/>
      <c r="N14" s="200"/>
      <c r="O14" s="200" t="str">
        <f t="shared" si="17"/>
        <v/>
      </c>
      <c r="P14" s="199">
        <v>83</v>
      </c>
      <c r="Q14" s="200"/>
      <c r="R14" s="200"/>
      <c r="S14" s="200">
        <f t="shared" si="18"/>
        <v>83</v>
      </c>
      <c r="T14" s="199"/>
      <c r="U14" s="200"/>
      <c r="V14" s="200"/>
      <c r="W14" s="200" t="str">
        <f t="shared" si="19"/>
        <v/>
      </c>
      <c r="X14" s="199"/>
      <c r="Y14" s="200"/>
      <c r="Z14" s="200"/>
      <c r="AA14" s="200" t="str">
        <f t="shared" si="20"/>
        <v/>
      </c>
      <c r="AB14" s="199">
        <f t="shared" si="22"/>
        <v>83</v>
      </c>
      <c r="AC14" s="200" t="str">
        <f t="shared" si="22"/>
        <v/>
      </c>
      <c r="AD14" s="200" t="str">
        <f t="shared" si="22"/>
        <v/>
      </c>
      <c r="AE14" s="200">
        <f t="shared" si="21"/>
        <v>83</v>
      </c>
      <c r="AF14" s="199">
        <v>83</v>
      </c>
      <c r="AG14" s="200" t="s">
        <v>509</v>
      </c>
      <c r="AH14" s="200" t="s">
        <v>509</v>
      </c>
      <c r="AI14" s="200">
        <f t="shared" si="2"/>
        <v>83</v>
      </c>
      <c r="AJ14" s="200" t="s">
        <v>347</v>
      </c>
      <c r="AK14" s="201">
        <v>47</v>
      </c>
      <c r="AL14" s="202"/>
      <c r="AM14" s="198" t="str">
        <f t="shared" si="3"/>
        <v/>
      </c>
      <c r="AN14" s="198"/>
      <c r="AO14" s="198"/>
      <c r="AP14" s="213" t="s">
        <v>689</v>
      </c>
      <c r="AQ14" s="198" t="s">
        <v>31</v>
      </c>
      <c r="AR14" s="198" t="s">
        <v>17</v>
      </c>
      <c r="AS14" s="198"/>
      <c r="AT14" s="198" t="s">
        <v>509</v>
      </c>
      <c r="AU14" s="203">
        <f t="shared" si="4"/>
        <v>1980</v>
      </c>
      <c r="AV14" s="204" t="str">
        <f t="shared" si="5"/>
        <v/>
      </c>
      <c r="AW14" s="205" t="str">
        <f t="shared" si="23"/>
        <v/>
      </c>
      <c r="AX14" s="205" t="str">
        <f>IF(AW14="","",RANK(AW14,AW$4:AW498,1))</f>
        <v/>
      </c>
      <c r="AY14" s="204" t="str">
        <f>IF(AV14="Yes",SUMIF(AU$4:AU498,AW14,AI$4:AI498),"")</f>
        <v/>
      </c>
      <c r="AZ14" s="204" t="str">
        <f>IF(AY14="","",SUMIF(AX$4:AX498,"&lt;="&amp;AX14,AY$4:AY498))</f>
        <v/>
      </c>
      <c r="BA14" s="202"/>
      <c r="BB14" s="206"/>
      <c r="BC14" s="198"/>
      <c r="BD14" s="206"/>
      <c r="BE14" s="198"/>
      <c r="BF14" s="206"/>
      <c r="BG14" s="198"/>
      <c r="BH14" s="200"/>
      <c r="BI14" s="200"/>
      <c r="BJ14" s="200" t="str">
        <f t="shared" si="15"/>
        <v/>
      </c>
      <c r="BK14" s="198" t="s">
        <v>233</v>
      </c>
      <c r="BL14" s="206">
        <v>29557</v>
      </c>
      <c r="BM14" s="207"/>
      <c r="BN14" s="198"/>
      <c r="BO14" s="199">
        <f t="shared" si="6"/>
        <v>100</v>
      </c>
      <c r="BP14" s="200" t="str">
        <f t="shared" si="7"/>
        <v/>
      </c>
      <c r="BQ14" s="200" t="str">
        <f t="shared" si="8"/>
        <v/>
      </c>
      <c r="BR14" s="211">
        <f t="shared" si="9"/>
        <v>100</v>
      </c>
      <c r="BS14" s="199"/>
      <c r="BT14" s="200"/>
      <c r="BU14" s="200"/>
      <c r="BV14" s="211" t="str">
        <f t="shared" si="10"/>
        <v/>
      </c>
      <c r="BW14" s="199" t="str">
        <f t="shared" si="11"/>
        <v/>
      </c>
      <c r="BX14" s="200" t="str">
        <f t="shared" si="12"/>
        <v/>
      </c>
      <c r="BY14" s="200" t="str">
        <f t="shared" si="13"/>
        <v/>
      </c>
      <c r="BZ14" s="200" t="str">
        <f t="shared" si="14"/>
        <v/>
      </c>
      <c r="CA14" s="5"/>
      <c r="CB14" s="16"/>
      <c r="CC14" s="16"/>
      <c r="CD14" s="16"/>
    </row>
    <row r="15" spans="1:82" x14ac:dyDescent="0.25">
      <c r="A15" s="16">
        <v>1</v>
      </c>
      <c r="C15" s="194">
        <v>12</v>
      </c>
      <c r="D15" s="195">
        <v>38</v>
      </c>
      <c r="E15" s="212" t="s">
        <v>357</v>
      </c>
      <c r="F15" s="197" t="s">
        <v>910</v>
      </c>
      <c r="G15" s="198" t="s">
        <v>910</v>
      </c>
      <c r="H15" s="199"/>
      <c r="I15" s="200"/>
      <c r="J15" s="200"/>
      <c r="K15" s="200" t="str">
        <f t="shared" si="16"/>
        <v/>
      </c>
      <c r="L15" s="199">
        <v>262</v>
      </c>
      <c r="M15" s="200"/>
      <c r="N15" s="200"/>
      <c r="O15" s="200">
        <f t="shared" si="17"/>
        <v>262</v>
      </c>
      <c r="P15" s="199"/>
      <c r="Q15" s="200"/>
      <c r="R15" s="200"/>
      <c r="S15" s="200" t="str">
        <f t="shared" si="18"/>
        <v/>
      </c>
      <c r="T15" s="199"/>
      <c r="U15" s="200"/>
      <c r="V15" s="200"/>
      <c r="W15" s="200" t="str">
        <f t="shared" si="19"/>
        <v/>
      </c>
      <c r="X15" s="199"/>
      <c r="Y15" s="200"/>
      <c r="Z15" s="200"/>
      <c r="AA15" s="200" t="str">
        <f t="shared" si="20"/>
        <v/>
      </c>
      <c r="AB15" s="199">
        <f t="shared" si="22"/>
        <v>262</v>
      </c>
      <c r="AC15" s="200" t="str">
        <f t="shared" si="22"/>
        <v/>
      </c>
      <c r="AD15" s="200" t="str">
        <f t="shared" si="22"/>
        <v/>
      </c>
      <c r="AE15" s="200">
        <f t="shared" si="21"/>
        <v>262</v>
      </c>
      <c r="AF15" s="199">
        <v>262</v>
      </c>
      <c r="AG15" s="200" t="s">
        <v>509</v>
      </c>
      <c r="AH15" s="200" t="s">
        <v>509</v>
      </c>
      <c r="AI15" s="200">
        <f t="shared" si="2"/>
        <v>262</v>
      </c>
      <c r="AJ15" s="200" t="s">
        <v>357</v>
      </c>
      <c r="AK15" s="201">
        <v>48</v>
      </c>
      <c r="AL15" s="202"/>
      <c r="AM15" s="198" t="str">
        <f t="shared" si="3"/>
        <v/>
      </c>
      <c r="AN15" s="198"/>
      <c r="AO15" s="198"/>
      <c r="AP15" s="198"/>
      <c r="AQ15" s="198" t="s">
        <v>31</v>
      </c>
      <c r="AR15" s="198" t="s">
        <v>358</v>
      </c>
      <c r="AS15" s="198"/>
      <c r="AT15" s="198" t="s">
        <v>509</v>
      </c>
      <c r="AU15" s="203">
        <f t="shared" si="4"/>
        <v>1980</v>
      </c>
      <c r="AV15" s="204" t="str">
        <f t="shared" si="5"/>
        <v/>
      </c>
      <c r="AW15" s="205" t="str">
        <f t="shared" si="23"/>
        <v/>
      </c>
      <c r="AX15" s="205" t="str">
        <f>IF(AW15="","",RANK(AW15,AW$4:AW498,1))</f>
        <v/>
      </c>
      <c r="AY15" s="204" t="str">
        <f>IF(AV15="Yes",SUMIF(AU$4:AU498,AW15,AI$4:AI498),"")</f>
        <v/>
      </c>
      <c r="AZ15" s="204" t="str">
        <f>IF(AY15="","",SUMIF(AX$4:AX498,"&lt;="&amp;AX15,AY$4:AY498))</f>
        <v/>
      </c>
      <c r="BA15" s="202"/>
      <c r="BB15" s="206"/>
      <c r="BC15" s="198"/>
      <c r="BD15" s="206"/>
      <c r="BE15" s="198"/>
      <c r="BF15" s="206"/>
      <c r="BG15" s="198"/>
      <c r="BH15" s="200"/>
      <c r="BI15" s="200"/>
      <c r="BJ15" s="200" t="str">
        <f t="shared" si="15"/>
        <v/>
      </c>
      <c r="BK15" s="198" t="s">
        <v>233</v>
      </c>
      <c r="BL15" s="206">
        <v>29557</v>
      </c>
      <c r="BM15" s="207"/>
      <c r="BN15" s="198"/>
      <c r="BO15" s="199">
        <f t="shared" si="6"/>
        <v>100</v>
      </c>
      <c r="BP15" s="200" t="str">
        <f t="shared" si="7"/>
        <v/>
      </c>
      <c r="BQ15" s="200" t="str">
        <f t="shared" si="8"/>
        <v/>
      </c>
      <c r="BR15" s="211">
        <f t="shared" si="9"/>
        <v>100</v>
      </c>
      <c r="BS15" s="199"/>
      <c r="BT15" s="200"/>
      <c r="BU15" s="200"/>
      <c r="BV15" s="211" t="str">
        <f t="shared" si="10"/>
        <v/>
      </c>
      <c r="BW15" s="199" t="str">
        <f t="shared" si="11"/>
        <v/>
      </c>
      <c r="BX15" s="200" t="str">
        <f t="shared" si="12"/>
        <v/>
      </c>
      <c r="BY15" s="200" t="str">
        <f t="shared" si="13"/>
        <v/>
      </c>
      <c r="BZ15" s="200" t="str">
        <f t="shared" si="14"/>
        <v/>
      </c>
      <c r="CA15" s="5"/>
      <c r="CB15" s="16"/>
      <c r="CC15" s="16"/>
      <c r="CD15" s="16"/>
    </row>
    <row r="16" spans="1:82" x14ac:dyDescent="0.25">
      <c r="A16" s="16">
        <v>1</v>
      </c>
      <c r="C16" s="194">
        <v>13</v>
      </c>
      <c r="D16" s="195">
        <v>27</v>
      </c>
      <c r="E16" s="212" t="s">
        <v>348</v>
      </c>
      <c r="F16" s="197" t="s">
        <v>2</v>
      </c>
      <c r="G16" s="198" t="s">
        <v>2</v>
      </c>
      <c r="H16" s="199"/>
      <c r="I16" s="200"/>
      <c r="J16" s="200"/>
      <c r="K16" s="200" t="str">
        <f t="shared" si="16"/>
        <v/>
      </c>
      <c r="L16" s="199"/>
      <c r="M16" s="200"/>
      <c r="N16" s="200"/>
      <c r="O16" s="200" t="str">
        <f t="shared" si="17"/>
        <v/>
      </c>
      <c r="P16" s="199">
        <v>63</v>
      </c>
      <c r="Q16" s="200"/>
      <c r="R16" s="200"/>
      <c r="S16" s="200">
        <f t="shared" si="18"/>
        <v>63</v>
      </c>
      <c r="T16" s="199"/>
      <c r="U16" s="200"/>
      <c r="V16" s="200"/>
      <c r="W16" s="200" t="str">
        <f t="shared" si="19"/>
        <v/>
      </c>
      <c r="X16" s="199"/>
      <c r="Y16" s="200"/>
      <c r="Z16" s="200"/>
      <c r="AA16" s="200" t="str">
        <f t="shared" si="20"/>
        <v/>
      </c>
      <c r="AB16" s="199">
        <f t="shared" si="22"/>
        <v>63</v>
      </c>
      <c r="AC16" s="200" t="str">
        <f t="shared" si="22"/>
        <v/>
      </c>
      <c r="AD16" s="200" t="str">
        <f t="shared" si="22"/>
        <v/>
      </c>
      <c r="AE16" s="200">
        <f t="shared" si="21"/>
        <v>63</v>
      </c>
      <c r="AF16" s="199">
        <v>63</v>
      </c>
      <c r="AG16" s="200" t="s">
        <v>509</v>
      </c>
      <c r="AH16" s="200" t="s">
        <v>509</v>
      </c>
      <c r="AI16" s="200">
        <f t="shared" si="2"/>
        <v>63</v>
      </c>
      <c r="AJ16" s="200" t="s">
        <v>348</v>
      </c>
      <c r="AK16" s="201">
        <v>49</v>
      </c>
      <c r="AL16" s="202"/>
      <c r="AM16" s="198" t="str">
        <f t="shared" si="3"/>
        <v/>
      </c>
      <c r="AN16" s="198"/>
      <c r="AO16" s="198"/>
      <c r="AP16" s="213" t="s">
        <v>690</v>
      </c>
      <c r="AQ16" s="198" t="s">
        <v>31</v>
      </c>
      <c r="AR16" s="198" t="s">
        <v>17</v>
      </c>
      <c r="AS16" s="198"/>
      <c r="AT16" s="198" t="s">
        <v>509</v>
      </c>
      <c r="AU16" s="203">
        <f t="shared" si="4"/>
        <v>1980</v>
      </c>
      <c r="AV16" s="204" t="str">
        <f t="shared" si="5"/>
        <v/>
      </c>
      <c r="AW16" s="205" t="str">
        <f t="shared" si="23"/>
        <v/>
      </c>
      <c r="AX16" s="205" t="str">
        <f>IF(AW16="","",RANK(AW16,AW$4:AW498,1))</f>
        <v/>
      </c>
      <c r="AY16" s="204" t="str">
        <f>IF(AV16="Yes",SUMIF(AU$4:AU498,AW16,AI$4:AI498),"")</f>
        <v/>
      </c>
      <c r="AZ16" s="204" t="str">
        <f>IF(AY16="","",SUMIF(AX$4:AX498,"&lt;="&amp;AX16,AY$4:AY498))</f>
        <v/>
      </c>
      <c r="BA16" s="202"/>
      <c r="BB16" s="206"/>
      <c r="BC16" s="198"/>
      <c r="BD16" s="206"/>
      <c r="BE16" s="198"/>
      <c r="BF16" s="206"/>
      <c r="BG16" s="198"/>
      <c r="BH16" s="200"/>
      <c r="BI16" s="200"/>
      <c r="BJ16" s="200" t="str">
        <f t="shared" si="15"/>
        <v/>
      </c>
      <c r="BK16" s="198" t="s">
        <v>233</v>
      </c>
      <c r="BL16" s="206">
        <v>29557</v>
      </c>
      <c r="BM16" s="207"/>
      <c r="BN16" s="198"/>
      <c r="BO16" s="199">
        <f t="shared" si="6"/>
        <v>100</v>
      </c>
      <c r="BP16" s="200" t="str">
        <f t="shared" si="7"/>
        <v/>
      </c>
      <c r="BQ16" s="200" t="str">
        <f t="shared" si="8"/>
        <v/>
      </c>
      <c r="BR16" s="211">
        <f t="shared" si="9"/>
        <v>100</v>
      </c>
      <c r="BS16" s="199"/>
      <c r="BT16" s="200"/>
      <c r="BU16" s="200"/>
      <c r="BV16" s="211" t="str">
        <f t="shared" si="10"/>
        <v/>
      </c>
      <c r="BW16" s="199" t="str">
        <f t="shared" si="11"/>
        <v/>
      </c>
      <c r="BX16" s="200" t="str">
        <f t="shared" si="12"/>
        <v/>
      </c>
      <c r="BY16" s="200" t="str">
        <f t="shared" si="13"/>
        <v/>
      </c>
      <c r="BZ16" s="200" t="str">
        <f t="shared" si="14"/>
        <v/>
      </c>
      <c r="CA16" s="5"/>
      <c r="CB16" s="16"/>
      <c r="CC16" s="16"/>
      <c r="CD16" s="16"/>
    </row>
    <row r="17" spans="1:82" x14ac:dyDescent="0.25">
      <c r="A17" s="16">
        <v>1</v>
      </c>
      <c r="C17" s="194">
        <v>14</v>
      </c>
      <c r="D17" s="195">
        <v>45</v>
      </c>
      <c r="E17" s="212" t="s">
        <v>40</v>
      </c>
      <c r="F17" s="197" t="s">
        <v>911</v>
      </c>
      <c r="G17" s="198" t="s">
        <v>1</v>
      </c>
      <c r="H17" s="199">
        <v>111</v>
      </c>
      <c r="I17" s="200"/>
      <c r="J17" s="200"/>
      <c r="K17" s="200">
        <f t="shared" si="16"/>
        <v>111</v>
      </c>
      <c r="L17" s="199">
        <v>16</v>
      </c>
      <c r="M17" s="200"/>
      <c r="N17" s="200"/>
      <c r="O17" s="200">
        <f t="shared" si="17"/>
        <v>16</v>
      </c>
      <c r="P17" s="199"/>
      <c r="Q17" s="200"/>
      <c r="R17" s="200"/>
      <c r="S17" s="200" t="str">
        <f t="shared" si="18"/>
        <v/>
      </c>
      <c r="T17" s="199"/>
      <c r="U17" s="200"/>
      <c r="V17" s="200"/>
      <c r="W17" s="200" t="str">
        <f t="shared" si="19"/>
        <v/>
      </c>
      <c r="X17" s="199"/>
      <c r="Y17" s="200"/>
      <c r="Z17" s="200"/>
      <c r="AA17" s="200" t="str">
        <f t="shared" si="20"/>
        <v/>
      </c>
      <c r="AB17" s="199">
        <f t="shared" si="22"/>
        <v>127</v>
      </c>
      <c r="AC17" s="200" t="str">
        <f t="shared" si="22"/>
        <v/>
      </c>
      <c r="AD17" s="200" t="str">
        <f t="shared" si="22"/>
        <v/>
      </c>
      <c r="AE17" s="200">
        <f t="shared" si="21"/>
        <v>127</v>
      </c>
      <c r="AF17" s="199">
        <v>111</v>
      </c>
      <c r="AG17" s="200" t="s">
        <v>509</v>
      </c>
      <c r="AH17" s="200" t="s">
        <v>509</v>
      </c>
      <c r="AI17" s="200">
        <f t="shared" si="2"/>
        <v>111</v>
      </c>
      <c r="AJ17" s="200" t="s">
        <v>40</v>
      </c>
      <c r="AK17" s="201">
        <v>50</v>
      </c>
      <c r="AL17" s="202"/>
      <c r="AM17" s="198" t="str">
        <f t="shared" si="3"/>
        <v/>
      </c>
      <c r="AN17" s="198"/>
      <c r="AO17" s="198"/>
      <c r="AP17" s="213" t="s">
        <v>691</v>
      </c>
      <c r="AQ17" s="198" t="s">
        <v>31</v>
      </c>
      <c r="AR17" s="198" t="s">
        <v>16</v>
      </c>
      <c r="AS17" s="198"/>
      <c r="AT17" s="198" t="s">
        <v>509</v>
      </c>
      <c r="AU17" s="203">
        <f t="shared" si="4"/>
        <v>1980</v>
      </c>
      <c r="AV17" s="204" t="str">
        <f t="shared" si="5"/>
        <v/>
      </c>
      <c r="AW17" s="205" t="str">
        <f t="shared" si="23"/>
        <v/>
      </c>
      <c r="AX17" s="205" t="str">
        <f>IF(AW17="","",RANK(AW17,AW$4:AW498,1))</f>
        <v/>
      </c>
      <c r="AY17" s="204" t="str">
        <f>IF(AV17="Yes",SUMIF(AU$4:AU498,AW17,AI$4:AI498),"")</f>
        <v/>
      </c>
      <c r="AZ17" s="204" t="str">
        <f>IF(AY17="","",SUMIF(AX$4:AX498,"&lt;="&amp;AX17,AY$4:AY498))</f>
        <v/>
      </c>
      <c r="BA17" s="202"/>
      <c r="BB17" s="206"/>
      <c r="BC17" s="198"/>
      <c r="BD17" s="206"/>
      <c r="BE17" s="198"/>
      <c r="BF17" s="206"/>
      <c r="BG17" s="198"/>
      <c r="BH17" s="200"/>
      <c r="BI17" s="200"/>
      <c r="BJ17" s="200" t="str">
        <f t="shared" si="15"/>
        <v/>
      </c>
      <c r="BK17" s="198" t="s">
        <v>233</v>
      </c>
      <c r="BL17" s="206">
        <v>29557</v>
      </c>
      <c r="BM17" s="207"/>
      <c r="BN17" s="198"/>
      <c r="BO17" s="199">
        <f t="shared" si="6"/>
        <v>100</v>
      </c>
      <c r="BP17" s="200" t="str">
        <f t="shared" si="7"/>
        <v/>
      </c>
      <c r="BQ17" s="200" t="str">
        <f t="shared" si="8"/>
        <v/>
      </c>
      <c r="BR17" s="211">
        <f t="shared" si="9"/>
        <v>100</v>
      </c>
      <c r="BS17" s="199"/>
      <c r="BT17" s="200"/>
      <c r="BU17" s="200"/>
      <c r="BV17" s="211" t="str">
        <f t="shared" si="10"/>
        <v/>
      </c>
      <c r="BW17" s="199" t="str">
        <f t="shared" si="11"/>
        <v/>
      </c>
      <c r="BX17" s="200" t="str">
        <f t="shared" si="12"/>
        <v/>
      </c>
      <c r="BY17" s="200" t="str">
        <f t="shared" si="13"/>
        <v/>
      </c>
      <c r="BZ17" s="200" t="str">
        <f t="shared" si="14"/>
        <v/>
      </c>
      <c r="CA17" s="5"/>
      <c r="CB17" s="16"/>
      <c r="CC17" s="16"/>
      <c r="CD17" s="16"/>
    </row>
    <row r="18" spans="1:82" x14ac:dyDescent="0.25">
      <c r="A18" s="16">
        <v>1</v>
      </c>
      <c r="C18" s="194">
        <v>15</v>
      </c>
      <c r="D18" s="195"/>
      <c r="E18" s="212" t="s">
        <v>40</v>
      </c>
      <c r="F18" s="197"/>
      <c r="G18" s="198" t="s">
        <v>910</v>
      </c>
      <c r="H18" s="199"/>
      <c r="I18" s="200"/>
      <c r="J18" s="200"/>
      <c r="K18" s="200"/>
      <c r="L18" s="199"/>
      <c r="M18" s="200"/>
      <c r="N18" s="200"/>
      <c r="O18" s="200"/>
      <c r="P18" s="199"/>
      <c r="Q18" s="200"/>
      <c r="R18" s="200"/>
      <c r="S18" s="200"/>
      <c r="T18" s="199"/>
      <c r="U18" s="200"/>
      <c r="V18" s="200"/>
      <c r="W18" s="200"/>
      <c r="X18" s="199"/>
      <c r="Y18" s="200"/>
      <c r="Z18" s="200"/>
      <c r="AA18" s="200"/>
      <c r="AB18" s="199"/>
      <c r="AC18" s="200"/>
      <c r="AD18" s="200"/>
      <c r="AE18" s="200"/>
      <c r="AF18" s="199">
        <v>16</v>
      </c>
      <c r="AG18" s="200"/>
      <c r="AH18" s="200"/>
      <c r="AI18" s="200">
        <f t="shared" si="2"/>
        <v>16</v>
      </c>
      <c r="AJ18" s="200"/>
      <c r="AK18" s="201">
        <v>51</v>
      </c>
      <c r="AL18" s="202"/>
      <c r="AM18" s="198" t="str">
        <f t="shared" si="3"/>
        <v/>
      </c>
      <c r="AN18" s="198"/>
      <c r="AO18" s="198"/>
      <c r="AP18" s="198"/>
      <c r="AQ18" s="198" t="s">
        <v>31</v>
      </c>
      <c r="AR18" s="198" t="s">
        <v>358</v>
      </c>
      <c r="AS18" s="198"/>
      <c r="AT18" s="198"/>
      <c r="AU18" s="203">
        <f t="shared" si="4"/>
        <v>1980</v>
      </c>
      <c r="AV18" s="204" t="str">
        <f t="shared" si="5"/>
        <v/>
      </c>
      <c r="AW18" s="205" t="str">
        <f t="shared" si="23"/>
        <v/>
      </c>
      <c r="AX18" s="205" t="str">
        <f>IF(AW18="","",RANK(AW18,AW$4:AW498,1))</f>
        <v/>
      </c>
      <c r="AY18" s="204" t="str">
        <f>IF(AV18="Yes",SUMIF(AU$4:AU498,AW18,AI$4:AI498),"")</f>
        <v/>
      </c>
      <c r="AZ18" s="204" t="str">
        <f>IF(AY18="","",SUMIF(AX$4:AX498,"&lt;="&amp;AX18,AY$4:AY498))</f>
        <v/>
      </c>
      <c r="BA18" s="202"/>
      <c r="BB18" s="206"/>
      <c r="BC18" s="198"/>
      <c r="BD18" s="206"/>
      <c r="BE18" s="198"/>
      <c r="BF18" s="206"/>
      <c r="BG18" s="198"/>
      <c r="BH18" s="200"/>
      <c r="BI18" s="200"/>
      <c r="BJ18" s="200" t="str">
        <f t="shared" si="15"/>
        <v/>
      </c>
      <c r="BK18" s="198" t="s">
        <v>233</v>
      </c>
      <c r="BL18" s="206">
        <v>29557</v>
      </c>
      <c r="BM18" s="207"/>
      <c r="BN18" s="198"/>
      <c r="BO18" s="199" t="str">
        <f t="shared" si="6"/>
        <v/>
      </c>
      <c r="BP18" s="200" t="str">
        <f t="shared" si="7"/>
        <v/>
      </c>
      <c r="BQ18" s="200" t="str">
        <f t="shared" si="8"/>
        <v/>
      </c>
      <c r="BR18" s="211" t="str">
        <f t="shared" si="9"/>
        <v/>
      </c>
      <c r="BS18" s="199"/>
      <c r="BT18" s="200"/>
      <c r="BU18" s="200"/>
      <c r="BV18" s="211" t="str">
        <f t="shared" si="10"/>
        <v/>
      </c>
      <c r="BW18" s="199" t="str">
        <f t="shared" si="11"/>
        <v/>
      </c>
      <c r="BX18" s="200" t="str">
        <f t="shared" si="12"/>
        <v/>
      </c>
      <c r="BY18" s="200" t="str">
        <f t="shared" si="13"/>
        <v/>
      </c>
      <c r="BZ18" s="200" t="str">
        <f t="shared" si="14"/>
        <v/>
      </c>
      <c r="CA18" s="5"/>
      <c r="CB18" s="16"/>
      <c r="CC18" s="16"/>
      <c r="CD18" s="16"/>
    </row>
    <row r="19" spans="1:82" x14ac:dyDescent="0.25">
      <c r="A19" s="16">
        <v>1</v>
      </c>
      <c r="C19" s="194">
        <v>16</v>
      </c>
      <c r="D19" s="195"/>
      <c r="E19" s="197" t="s">
        <v>364</v>
      </c>
      <c r="F19" s="197"/>
      <c r="G19" s="198"/>
      <c r="H19" s="199"/>
      <c r="I19" s="200"/>
      <c r="J19" s="200"/>
      <c r="K19" s="200"/>
      <c r="L19" s="199"/>
      <c r="M19" s="200"/>
      <c r="N19" s="200"/>
      <c r="O19" s="200"/>
      <c r="P19" s="199"/>
      <c r="Q19" s="200"/>
      <c r="R19" s="200"/>
      <c r="S19" s="200"/>
      <c r="T19" s="199"/>
      <c r="U19" s="200"/>
      <c r="V19" s="200"/>
      <c r="W19" s="200"/>
      <c r="X19" s="199"/>
      <c r="Y19" s="200"/>
      <c r="Z19" s="200"/>
      <c r="AA19" s="200"/>
      <c r="AB19" s="199"/>
      <c r="AC19" s="200"/>
      <c r="AD19" s="200"/>
      <c r="AE19" s="200"/>
      <c r="AF19" s="199">
        <v>127</v>
      </c>
      <c r="AG19" s="200"/>
      <c r="AH19" s="200"/>
      <c r="AI19" s="200">
        <f t="shared" si="2"/>
        <v>127</v>
      </c>
      <c r="AJ19" s="200" t="s">
        <v>364</v>
      </c>
      <c r="AK19" s="253">
        <v>52</v>
      </c>
      <c r="AL19" s="202"/>
      <c r="AM19" s="198" t="str">
        <f t="shared" si="3"/>
        <v/>
      </c>
      <c r="AN19" s="198"/>
      <c r="AO19" s="198"/>
      <c r="AP19" s="198"/>
      <c r="AQ19" s="198"/>
      <c r="AR19" s="198"/>
      <c r="AS19" s="198"/>
      <c r="AT19" s="198"/>
      <c r="AU19" s="203" t="str">
        <f t="shared" si="4"/>
        <v/>
      </c>
      <c r="AV19" s="200" t="str">
        <f t="shared" si="5"/>
        <v/>
      </c>
      <c r="AW19" s="201"/>
      <c r="AX19" s="201" t="str">
        <f>IF(AW19="","",RANK(AW19,AW$4:AW498,1))</f>
        <v/>
      </c>
      <c r="AY19" s="200" t="str">
        <f>IF(AV19="Yes",SUMIF(AU$4:AU498,AW19,AI$4:AI498),"")</f>
        <v/>
      </c>
      <c r="AZ19" s="200" t="str">
        <f>IF(AY19="","",SUMIF(AX$4:AX498,"&lt;="&amp;AX19,AY$4:AY498))</f>
        <v/>
      </c>
      <c r="BA19" s="202"/>
      <c r="BB19" s="206"/>
      <c r="BC19" s="198"/>
      <c r="BD19" s="206"/>
      <c r="BE19" s="198"/>
      <c r="BF19" s="206"/>
      <c r="BG19" s="198"/>
      <c r="BH19" s="200"/>
      <c r="BI19" s="200"/>
      <c r="BJ19" s="200" t="str">
        <f t="shared" si="15"/>
        <v/>
      </c>
      <c r="BK19" s="198"/>
      <c r="BL19" s="206"/>
      <c r="BM19" s="207"/>
      <c r="BN19" s="198"/>
      <c r="BO19" s="199"/>
      <c r="BP19" s="200"/>
      <c r="BQ19" s="200"/>
      <c r="BR19" s="211"/>
      <c r="BS19" s="199"/>
      <c r="BT19" s="200"/>
      <c r="BU19" s="200"/>
      <c r="BV19" s="211"/>
      <c r="BW19" s="199"/>
      <c r="BX19" s="200"/>
      <c r="BY19" s="200"/>
      <c r="BZ19" s="200"/>
      <c r="CA19" s="5"/>
      <c r="CB19" s="16"/>
      <c r="CC19" s="16"/>
      <c r="CD19" s="16"/>
    </row>
    <row r="20" spans="1:82" x14ac:dyDescent="0.25">
      <c r="A20" s="16">
        <v>1</v>
      </c>
      <c r="C20" s="194">
        <v>17</v>
      </c>
      <c r="D20" s="195">
        <v>46</v>
      </c>
      <c r="E20" s="212" t="s">
        <v>582</v>
      </c>
      <c r="F20" s="197" t="s">
        <v>1</v>
      </c>
      <c r="G20" s="198" t="s">
        <v>1</v>
      </c>
      <c r="H20" s="199">
        <v>126</v>
      </c>
      <c r="I20" s="200"/>
      <c r="J20" s="200"/>
      <c r="K20" s="200">
        <f>IF(SUM(H20:J20)=0,"",SUM(H20:J20))</f>
        <v>126</v>
      </c>
      <c r="L20" s="199"/>
      <c r="M20" s="200"/>
      <c r="N20" s="200"/>
      <c r="O20" s="200" t="str">
        <f>IF(SUM(L20:N20)=0,"",SUM(L20:N20))</f>
        <v/>
      </c>
      <c r="P20" s="199"/>
      <c r="Q20" s="200"/>
      <c r="R20" s="200"/>
      <c r="S20" s="200" t="str">
        <f>IF(SUM(P20:R20)=0,"",SUM(P20:R20))</f>
        <v/>
      </c>
      <c r="T20" s="199"/>
      <c r="U20" s="200"/>
      <c r="V20" s="200"/>
      <c r="W20" s="200" t="str">
        <f>IF(SUM(T20:V20)=0,"",SUM(T20:V20))</f>
        <v/>
      </c>
      <c r="X20" s="199"/>
      <c r="Y20" s="200"/>
      <c r="Z20" s="200"/>
      <c r="AA20" s="200" t="str">
        <f>IF(SUM(X20:Z20)=0,"",SUM(X20:Z20))</f>
        <v/>
      </c>
      <c r="AB20" s="199">
        <f t="shared" ref="AB20:AD22" si="24">IF(H20+L20+P20+T20+X20=0,"",H20+L20+P20+T20+X20)</f>
        <v>126</v>
      </c>
      <c r="AC20" s="200" t="str">
        <f t="shared" si="24"/>
        <v/>
      </c>
      <c r="AD20" s="200" t="str">
        <f t="shared" si="24"/>
        <v/>
      </c>
      <c r="AE20" s="200">
        <f>IF(SUM(AB20:AD20)=0,"",SUM(AB20:AD20))</f>
        <v>126</v>
      </c>
      <c r="AF20" s="199">
        <v>126</v>
      </c>
      <c r="AG20" s="200" t="s">
        <v>509</v>
      </c>
      <c r="AH20" s="200" t="s">
        <v>509</v>
      </c>
      <c r="AI20" s="200">
        <f t="shared" si="2"/>
        <v>126</v>
      </c>
      <c r="AJ20" s="200" t="s">
        <v>582</v>
      </c>
      <c r="AK20" s="201">
        <v>53</v>
      </c>
      <c r="AL20" s="202"/>
      <c r="AM20" s="198" t="str">
        <f t="shared" si="3"/>
        <v/>
      </c>
      <c r="AN20" s="198"/>
      <c r="AO20" s="198"/>
      <c r="AP20" s="213" t="s">
        <v>692</v>
      </c>
      <c r="AQ20" s="198" t="s">
        <v>31</v>
      </c>
      <c r="AR20" s="198" t="s">
        <v>16</v>
      </c>
      <c r="AS20" s="198"/>
      <c r="AT20" s="198" t="s">
        <v>509</v>
      </c>
      <c r="AU20" s="203">
        <f t="shared" si="4"/>
        <v>1980</v>
      </c>
      <c r="AV20" s="204" t="str">
        <f t="shared" si="5"/>
        <v/>
      </c>
      <c r="AW20" s="205" t="str">
        <f>IF(AV20="Yes",AU20,"")</f>
        <v/>
      </c>
      <c r="AX20" s="205" t="str">
        <f>IF(AW20="","",RANK(AW20,AW$4:AW498,1))</f>
        <v/>
      </c>
      <c r="AY20" s="204" t="str">
        <f>IF(AV20="Yes",SUMIF(AU$4:AU498,AW20,AI$4:AI498),"")</f>
        <v/>
      </c>
      <c r="AZ20" s="204" t="str">
        <f>IF(AY20="","",SUMIF(AX$4:AX498,"&lt;="&amp;AX20,AY$4:AY498))</f>
        <v/>
      </c>
      <c r="BA20" s="202"/>
      <c r="BB20" s="206"/>
      <c r="BC20" s="198"/>
      <c r="BD20" s="206"/>
      <c r="BE20" s="198"/>
      <c r="BF20" s="206"/>
      <c r="BG20" s="198"/>
      <c r="BH20" s="200"/>
      <c r="BI20" s="200"/>
      <c r="BJ20" s="200" t="str">
        <f t="shared" si="15"/>
        <v/>
      </c>
      <c r="BK20" s="198" t="s">
        <v>233</v>
      </c>
      <c r="BL20" s="206">
        <v>29557</v>
      </c>
      <c r="BM20" s="207"/>
      <c r="BN20" s="198"/>
      <c r="BO20" s="199">
        <f t="shared" ref="BO20:BO62" si="25">IF(AB20="","",(AB20/AE20)*100)</f>
        <v>100</v>
      </c>
      <c r="BP20" s="200" t="str">
        <f t="shared" ref="BP20:BP62" si="26">IF(AC20="","",(AC20/AE20)*100)</f>
        <v/>
      </c>
      <c r="BQ20" s="200" t="str">
        <f t="shared" ref="BQ20:BQ62" si="27">IF(AD20="","",(AD20/AE20)*100)</f>
        <v/>
      </c>
      <c r="BR20" s="211">
        <f t="shared" ref="BR20:BR62" si="28">IF(AE20="","",SUM(BO20:BQ20))</f>
        <v>100</v>
      </c>
      <c r="BS20" s="199"/>
      <c r="BT20" s="200"/>
      <c r="BU20" s="200"/>
      <c r="BV20" s="211" t="str">
        <f t="shared" ref="BV20:BV62" si="29">IF(SUM(BS20:BU20)=0,"",SUM(BS20:BU20))</f>
        <v/>
      </c>
      <c r="BW20" s="199" t="str">
        <f t="shared" ref="BW20:BW62" si="30">IF(ISBLANK(BS20),"",BS20/BV20*100)</f>
        <v/>
      </c>
      <c r="BX20" s="200" t="str">
        <f t="shared" ref="BX20:BX62" si="31">IF(ISBLANK(BT20),"",BT20/BV20*100)</f>
        <v/>
      </c>
      <c r="BY20" s="200" t="str">
        <f t="shared" ref="BY20:BY62" si="32">IF(ISBLANK(BU20),"",BU20/BV20*100)</f>
        <v/>
      </c>
      <c r="BZ20" s="200" t="str">
        <f t="shared" ref="BZ20:BZ62" si="33">IF(BV20="","",SUM(BW20:BY20))</f>
        <v/>
      </c>
      <c r="CA20" s="5"/>
      <c r="CB20" s="16"/>
      <c r="CC20" s="16"/>
      <c r="CD20" s="16"/>
    </row>
    <row r="21" spans="1:82" x14ac:dyDescent="0.25">
      <c r="A21" s="16">
        <v>1</v>
      </c>
      <c r="C21" s="194">
        <v>18</v>
      </c>
      <c r="D21" s="195">
        <v>28</v>
      </c>
      <c r="E21" s="212" t="s">
        <v>349</v>
      </c>
      <c r="F21" s="197" t="s">
        <v>2</v>
      </c>
      <c r="G21" s="198" t="s">
        <v>2</v>
      </c>
      <c r="H21" s="199"/>
      <c r="I21" s="200"/>
      <c r="J21" s="200"/>
      <c r="K21" s="200" t="str">
        <f>IF(SUM(H21:J21)=0,"",SUM(H21:J21))</f>
        <v/>
      </c>
      <c r="L21" s="199"/>
      <c r="M21" s="200"/>
      <c r="N21" s="200"/>
      <c r="O21" s="200" t="str">
        <f>IF(SUM(L21:N21)=0,"",SUM(L21:N21))</f>
        <v/>
      </c>
      <c r="P21" s="199">
        <v>208</v>
      </c>
      <c r="Q21" s="200"/>
      <c r="R21" s="200"/>
      <c r="S21" s="200">
        <f>IF(SUM(P21:R21)=0,"",SUM(P21:R21))</f>
        <v>208</v>
      </c>
      <c r="T21" s="199"/>
      <c r="U21" s="200"/>
      <c r="V21" s="200"/>
      <c r="W21" s="200" t="str">
        <f>IF(SUM(T21:V21)=0,"",SUM(T21:V21))</f>
        <v/>
      </c>
      <c r="X21" s="199"/>
      <c r="Y21" s="200"/>
      <c r="Z21" s="200"/>
      <c r="AA21" s="200" t="str">
        <f>IF(SUM(X21:Z21)=0,"",SUM(X21:Z21))</f>
        <v/>
      </c>
      <c r="AB21" s="199">
        <f t="shared" si="24"/>
        <v>208</v>
      </c>
      <c r="AC21" s="200" t="str">
        <f t="shared" si="24"/>
        <v/>
      </c>
      <c r="AD21" s="200" t="str">
        <f t="shared" si="24"/>
        <v/>
      </c>
      <c r="AE21" s="200">
        <f>IF(SUM(AB21:AD21)=0,"",SUM(AB21:AD21))</f>
        <v>208</v>
      </c>
      <c r="AF21" s="199">
        <v>208</v>
      </c>
      <c r="AG21" s="200" t="s">
        <v>509</v>
      </c>
      <c r="AH21" s="200" t="s">
        <v>509</v>
      </c>
      <c r="AI21" s="200">
        <f t="shared" si="2"/>
        <v>208</v>
      </c>
      <c r="AJ21" s="200" t="s">
        <v>349</v>
      </c>
      <c r="AK21" s="201">
        <v>54</v>
      </c>
      <c r="AL21" s="202"/>
      <c r="AM21" s="198" t="str">
        <f t="shared" si="3"/>
        <v/>
      </c>
      <c r="AN21" s="198"/>
      <c r="AO21" s="198"/>
      <c r="AP21" s="213" t="s">
        <v>693</v>
      </c>
      <c r="AQ21" s="198" t="s">
        <v>31</v>
      </c>
      <c r="AR21" s="198" t="s">
        <v>17</v>
      </c>
      <c r="AS21" s="198"/>
      <c r="AT21" s="198" t="s">
        <v>509</v>
      </c>
      <c r="AU21" s="203">
        <f t="shared" si="4"/>
        <v>1980</v>
      </c>
      <c r="AV21" s="204" t="str">
        <f t="shared" si="5"/>
        <v/>
      </c>
      <c r="AW21" s="205" t="str">
        <f>IF(AV21="Yes",AU21,"")</f>
        <v/>
      </c>
      <c r="AX21" s="205" t="str">
        <f>IF(AW21="","",RANK(AW21,AW$4:AW498,1))</f>
        <v/>
      </c>
      <c r="AY21" s="204" t="str">
        <f>IF(AV21="Yes",SUMIF(AU$4:AU498,AW21,AI$4:AI498),"")</f>
        <v/>
      </c>
      <c r="AZ21" s="204" t="str">
        <f>IF(AY21="","",SUMIF(AX$4:AX498,"&lt;="&amp;AX21,AY$4:AY498))</f>
        <v/>
      </c>
      <c r="BA21" s="202"/>
      <c r="BB21" s="206"/>
      <c r="BC21" s="198"/>
      <c r="BD21" s="206"/>
      <c r="BE21" s="198"/>
      <c r="BF21" s="206"/>
      <c r="BG21" s="198"/>
      <c r="BH21" s="200"/>
      <c r="BI21" s="200"/>
      <c r="BJ21" s="200" t="str">
        <f t="shared" si="15"/>
        <v/>
      </c>
      <c r="BK21" s="198" t="s">
        <v>233</v>
      </c>
      <c r="BL21" s="206">
        <v>29557</v>
      </c>
      <c r="BM21" s="207"/>
      <c r="BN21" s="198"/>
      <c r="BO21" s="199">
        <f t="shared" si="25"/>
        <v>100</v>
      </c>
      <c r="BP21" s="200" t="str">
        <f t="shared" si="26"/>
        <v/>
      </c>
      <c r="BQ21" s="200" t="str">
        <f t="shared" si="27"/>
        <v/>
      </c>
      <c r="BR21" s="211">
        <f t="shared" si="28"/>
        <v>100</v>
      </c>
      <c r="BS21" s="199"/>
      <c r="BT21" s="200"/>
      <c r="BU21" s="200"/>
      <c r="BV21" s="211" t="str">
        <f t="shared" si="29"/>
        <v/>
      </c>
      <c r="BW21" s="199" t="str">
        <f t="shared" si="30"/>
        <v/>
      </c>
      <c r="BX21" s="200" t="str">
        <f t="shared" si="31"/>
        <v/>
      </c>
      <c r="BY21" s="200" t="str">
        <f t="shared" si="32"/>
        <v/>
      </c>
      <c r="BZ21" s="200" t="str">
        <f t="shared" si="33"/>
        <v/>
      </c>
      <c r="CA21" s="5"/>
      <c r="CB21" s="16"/>
      <c r="CC21" s="16"/>
      <c r="CD21" s="16"/>
    </row>
    <row r="22" spans="1:82" x14ac:dyDescent="0.25">
      <c r="A22" s="16">
        <v>1</v>
      </c>
      <c r="C22" s="194">
        <v>19</v>
      </c>
      <c r="D22" s="195">
        <v>29</v>
      </c>
      <c r="E22" s="212" t="s">
        <v>350</v>
      </c>
      <c r="F22" s="197" t="s">
        <v>2</v>
      </c>
      <c r="G22" s="198" t="s">
        <v>2</v>
      </c>
      <c r="H22" s="199"/>
      <c r="I22" s="200"/>
      <c r="J22" s="200"/>
      <c r="K22" s="200" t="str">
        <f>IF(SUM(H22:J22)=0,"",SUM(H22:J22))</f>
        <v/>
      </c>
      <c r="L22" s="199"/>
      <c r="M22" s="200"/>
      <c r="N22" s="200"/>
      <c r="O22" s="200" t="str">
        <f>IF(SUM(L22:N22)=0,"",SUM(L22:N22))</f>
        <v/>
      </c>
      <c r="P22" s="199">
        <v>11</v>
      </c>
      <c r="Q22" s="200"/>
      <c r="R22" s="200"/>
      <c r="S22" s="200">
        <f>IF(SUM(P22:R22)=0,"",SUM(P22:R22))</f>
        <v>11</v>
      </c>
      <c r="T22" s="199"/>
      <c r="U22" s="200"/>
      <c r="V22" s="200"/>
      <c r="W22" s="200" t="str">
        <f>IF(SUM(T22:V22)=0,"",SUM(T22:V22))</f>
        <v/>
      </c>
      <c r="X22" s="199"/>
      <c r="Y22" s="200"/>
      <c r="Z22" s="200"/>
      <c r="AA22" s="200" t="str">
        <f>IF(SUM(X22:Z22)=0,"",SUM(X22:Z22))</f>
        <v/>
      </c>
      <c r="AB22" s="199">
        <f t="shared" si="24"/>
        <v>11</v>
      </c>
      <c r="AC22" s="200" t="str">
        <f t="shared" si="24"/>
        <v/>
      </c>
      <c r="AD22" s="200" t="str">
        <f t="shared" si="24"/>
        <v/>
      </c>
      <c r="AE22" s="200">
        <f>IF(SUM(AB22:AD22)=0,"",SUM(AB22:AD22))</f>
        <v>11</v>
      </c>
      <c r="AF22" s="199">
        <v>11</v>
      </c>
      <c r="AG22" s="200" t="s">
        <v>509</v>
      </c>
      <c r="AH22" s="200" t="s">
        <v>509</v>
      </c>
      <c r="AI22" s="200">
        <f t="shared" si="2"/>
        <v>11</v>
      </c>
      <c r="AJ22" s="200" t="s">
        <v>350</v>
      </c>
      <c r="AK22" s="201">
        <v>55</v>
      </c>
      <c r="AL22" s="202"/>
      <c r="AM22" s="198" t="str">
        <f t="shared" si="3"/>
        <v/>
      </c>
      <c r="AN22" s="198"/>
      <c r="AO22" s="198"/>
      <c r="AP22" s="213" t="s">
        <v>694</v>
      </c>
      <c r="AQ22" s="198" t="s">
        <v>31</v>
      </c>
      <c r="AR22" s="198" t="s">
        <v>17</v>
      </c>
      <c r="AS22" s="198"/>
      <c r="AT22" s="198" t="s">
        <v>509</v>
      </c>
      <c r="AU22" s="203">
        <f t="shared" si="4"/>
        <v>1980</v>
      </c>
      <c r="AV22" s="204" t="str">
        <f t="shared" si="5"/>
        <v/>
      </c>
      <c r="AW22" s="205" t="str">
        <f>IF(AV22="Yes",AU22,"")</f>
        <v/>
      </c>
      <c r="AX22" s="205" t="str">
        <f>IF(AW22="","",RANK(AW22,AW$4:AW498,1))</f>
        <v/>
      </c>
      <c r="AY22" s="204" t="str">
        <f>IF(AV22="Yes",SUMIF(AU$4:AU498,AW22,AI$4:AI498),"")</f>
        <v/>
      </c>
      <c r="AZ22" s="204" t="str">
        <f>IF(AY22="","",SUMIF(AX$4:AX498,"&lt;="&amp;AX22,AY$4:AY498))</f>
        <v/>
      </c>
      <c r="BA22" s="202"/>
      <c r="BB22" s="206"/>
      <c r="BC22" s="198"/>
      <c r="BD22" s="206"/>
      <c r="BE22" s="198"/>
      <c r="BF22" s="206"/>
      <c r="BG22" s="198"/>
      <c r="BH22" s="200"/>
      <c r="BI22" s="200"/>
      <c r="BJ22" s="200" t="str">
        <f t="shared" si="15"/>
        <v/>
      </c>
      <c r="BK22" s="198" t="s">
        <v>233</v>
      </c>
      <c r="BL22" s="206">
        <v>29557</v>
      </c>
      <c r="BM22" s="207"/>
      <c r="BN22" s="198"/>
      <c r="BO22" s="199">
        <f t="shared" si="25"/>
        <v>100</v>
      </c>
      <c r="BP22" s="200" t="str">
        <f t="shared" si="26"/>
        <v/>
      </c>
      <c r="BQ22" s="200" t="str">
        <f t="shared" si="27"/>
        <v/>
      </c>
      <c r="BR22" s="211">
        <f t="shared" si="28"/>
        <v>100</v>
      </c>
      <c r="BS22" s="199"/>
      <c r="BT22" s="200"/>
      <c r="BU22" s="200"/>
      <c r="BV22" s="211" t="str">
        <f t="shared" si="29"/>
        <v/>
      </c>
      <c r="BW22" s="199" t="str">
        <f t="shared" si="30"/>
        <v/>
      </c>
      <c r="BX22" s="200" t="str">
        <f t="shared" si="31"/>
        <v/>
      </c>
      <c r="BY22" s="200" t="str">
        <f t="shared" si="32"/>
        <v/>
      </c>
      <c r="BZ22" s="200" t="str">
        <f t="shared" si="33"/>
        <v/>
      </c>
      <c r="CA22" s="5"/>
      <c r="CB22" s="16"/>
      <c r="CC22" s="16"/>
      <c r="CD22" s="16"/>
    </row>
    <row r="23" spans="1:82" x14ac:dyDescent="0.25">
      <c r="A23" s="16">
        <v>1</v>
      </c>
      <c r="C23" s="194">
        <v>20</v>
      </c>
      <c r="D23" s="195"/>
      <c r="E23" s="212" t="s">
        <v>625</v>
      </c>
      <c r="F23" s="197"/>
      <c r="G23" s="198" t="s">
        <v>2</v>
      </c>
      <c r="H23" s="199"/>
      <c r="I23" s="200"/>
      <c r="J23" s="200"/>
      <c r="K23" s="200"/>
      <c r="L23" s="199"/>
      <c r="M23" s="200"/>
      <c r="N23" s="200"/>
      <c r="O23" s="200"/>
      <c r="P23" s="199"/>
      <c r="Q23" s="200"/>
      <c r="R23" s="200"/>
      <c r="S23" s="200"/>
      <c r="T23" s="199"/>
      <c r="U23" s="200"/>
      <c r="V23" s="200"/>
      <c r="W23" s="200"/>
      <c r="X23" s="199"/>
      <c r="Y23" s="200"/>
      <c r="Z23" s="200"/>
      <c r="AA23" s="200"/>
      <c r="AB23" s="199"/>
      <c r="AC23" s="200"/>
      <c r="AD23" s="200"/>
      <c r="AE23" s="200"/>
      <c r="AF23" s="199"/>
      <c r="AG23" s="200"/>
      <c r="AH23" s="200"/>
      <c r="AI23" s="200" t="str">
        <f t="shared" si="2"/>
        <v/>
      </c>
      <c r="AJ23" s="200"/>
      <c r="AK23" s="253"/>
      <c r="AL23" s="202"/>
      <c r="AM23" s="198" t="str">
        <f t="shared" si="3"/>
        <v/>
      </c>
      <c r="AN23" s="198"/>
      <c r="AO23" s="198"/>
      <c r="AP23" s="198"/>
      <c r="AQ23" s="198" t="s">
        <v>31</v>
      </c>
      <c r="AR23" s="198" t="s">
        <v>509</v>
      </c>
      <c r="AS23" s="198"/>
      <c r="AT23" s="198"/>
      <c r="AU23" s="203" t="str">
        <f t="shared" si="4"/>
        <v/>
      </c>
      <c r="AV23" s="204" t="str">
        <f t="shared" si="5"/>
        <v/>
      </c>
      <c r="AW23" s="205"/>
      <c r="AX23" s="205" t="str">
        <f>IF(AW23="","",RANK(AW23,AW$4:AW498,1))</f>
        <v/>
      </c>
      <c r="AY23" s="204" t="str">
        <f>IF(AV23="Yes",SUMIF(AU$4:AU498,AW23,AI$4:AI498),"")</f>
        <v/>
      </c>
      <c r="AZ23" s="204" t="str">
        <f>IF(AY23="","",SUMIF(AX$4:AX498,"&lt;="&amp;AX23,AY$4:AY498))</f>
        <v/>
      </c>
      <c r="BA23" s="202" t="s">
        <v>233</v>
      </c>
      <c r="BB23" s="206">
        <v>29557</v>
      </c>
      <c r="BC23" s="198" t="s">
        <v>2</v>
      </c>
      <c r="BD23" s="206">
        <v>30956</v>
      </c>
      <c r="BE23" s="198" t="s">
        <v>234</v>
      </c>
      <c r="BF23" s="206">
        <v>28957</v>
      </c>
      <c r="BG23" s="198"/>
      <c r="BH23" s="200">
        <v>428</v>
      </c>
      <c r="BI23" s="200"/>
      <c r="BJ23" s="200" t="str">
        <f t="shared" si="15"/>
        <v/>
      </c>
      <c r="BK23" s="198"/>
      <c r="BL23" s="206"/>
      <c r="BM23" s="207">
        <v>2</v>
      </c>
      <c r="BN23" s="198" t="s">
        <v>235</v>
      </c>
      <c r="BO23" s="199" t="str">
        <f t="shared" si="25"/>
        <v/>
      </c>
      <c r="BP23" s="200" t="str">
        <f t="shared" si="26"/>
        <v/>
      </c>
      <c r="BQ23" s="200" t="str">
        <f t="shared" si="27"/>
        <v/>
      </c>
      <c r="BR23" s="211" t="str">
        <f t="shared" si="28"/>
        <v/>
      </c>
      <c r="BS23" s="199"/>
      <c r="BT23" s="200"/>
      <c r="BU23" s="200"/>
      <c r="BV23" s="211" t="str">
        <f t="shared" si="29"/>
        <v/>
      </c>
      <c r="BW23" s="199" t="str">
        <f t="shared" si="30"/>
        <v/>
      </c>
      <c r="BX23" s="200" t="str">
        <f t="shared" si="31"/>
        <v/>
      </c>
      <c r="BY23" s="200" t="str">
        <f t="shared" si="32"/>
        <v/>
      </c>
      <c r="BZ23" s="200" t="str">
        <f t="shared" si="33"/>
        <v/>
      </c>
      <c r="CA23" s="5"/>
      <c r="CB23" s="16"/>
      <c r="CC23" s="16"/>
      <c r="CD23" s="16"/>
    </row>
    <row r="24" spans="1:82" x14ac:dyDescent="0.25">
      <c r="A24" s="16">
        <v>1</v>
      </c>
      <c r="C24" s="194">
        <v>21</v>
      </c>
      <c r="D24" s="195">
        <v>47</v>
      </c>
      <c r="E24" s="212" t="s">
        <v>365</v>
      </c>
      <c r="F24" s="197" t="s">
        <v>1</v>
      </c>
      <c r="G24" s="198" t="s">
        <v>1</v>
      </c>
      <c r="H24" s="199">
        <v>20</v>
      </c>
      <c r="I24" s="200">
        <v>24</v>
      </c>
      <c r="J24" s="200">
        <v>18</v>
      </c>
      <c r="K24" s="200">
        <f>IF(SUM(H24:J24)=0,"",SUM(H24:J24))</f>
        <v>62</v>
      </c>
      <c r="L24" s="199"/>
      <c r="M24" s="200"/>
      <c r="N24" s="200"/>
      <c r="O24" s="200" t="str">
        <f>IF(SUM(L24:N24)=0,"",SUM(L24:N24))</f>
        <v/>
      </c>
      <c r="P24" s="199"/>
      <c r="Q24" s="200"/>
      <c r="R24" s="200"/>
      <c r="S24" s="200" t="str">
        <f>IF(SUM(P24:R24)=0,"",SUM(P24:R24))</f>
        <v/>
      </c>
      <c r="T24" s="199"/>
      <c r="U24" s="200"/>
      <c r="V24" s="200"/>
      <c r="W24" s="200" t="str">
        <f>IF(SUM(T24:V24)=0,"",SUM(T24:V24))</f>
        <v/>
      </c>
      <c r="X24" s="199"/>
      <c r="Y24" s="200"/>
      <c r="Z24" s="200"/>
      <c r="AA24" s="200" t="str">
        <f>IF(SUM(X24:Z24)=0,"",SUM(X24:Z24))</f>
        <v/>
      </c>
      <c r="AB24" s="199">
        <f t="shared" ref="AB24:AD28" si="34">IF(H24+L24+P24+T24+X24=0,"",H24+L24+P24+T24+X24)</f>
        <v>20</v>
      </c>
      <c r="AC24" s="200">
        <f t="shared" si="34"/>
        <v>24</v>
      </c>
      <c r="AD24" s="200">
        <f t="shared" si="34"/>
        <v>18</v>
      </c>
      <c r="AE24" s="200">
        <f>IF(SUM(AB24:AD24)=0,"",SUM(AB24:AD24))</f>
        <v>62</v>
      </c>
      <c r="AF24" s="199">
        <v>20</v>
      </c>
      <c r="AG24" s="200">
        <v>24</v>
      </c>
      <c r="AH24" s="200">
        <v>18</v>
      </c>
      <c r="AI24" s="200">
        <f t="shared" si="2"/>
        <v>62</v>
      </c>
      <c r="AJ24" s="200" t="s">
        <v>365</v>
      </c>
      <c r="AK24" s="201">
        <v>56</v>
      </c>
      <c r="AL24" s="202"/>
      <c r="AM24" s="198" t="str">
        <f t="shared" si="3"/>
        <v/>
      </c>
      <c r="AN24" s="198"/>
      <c r="AO24" s="198"/>
      <c r="AP24" s="213" t="s">
        <v>688</v>
      </c>
      <c r="AQ24" s="198" t="s">
        <v>31</v>
      </c>
      <c r="AR24" s="198" t="s">
        <v>16</v>
      </c>
      <c r="AS24" s="198"/>
      <c r="AT24" s="198" t="s">
        <v>509</v>
      </c>
      <c r="AU24" s="203">
        <f t="shared" si="4"/>
        <v>1980</v>
      </c>
      <c r="AV24" s="204" t="str">
        <f t="shared" si="5"/>
        <v/>
      </c>
      <c r="AW24" s="205" t="str">
        <f>IF(AV24="Yes",AU24,"")</f>
        <v/>
      </c>
      <c r="AX24" s="205" t="str">
        <f>IF(AW24="","",RANK(AW24,AW$4:AW498,1))</f>
        <v/>
      </c>
      <c r="AY24" s="204" t="str">
        <f>IF(AV24="Yes",SUMIF(AU$4:AU498,AW24,AI$4:AI498),"")</f>
        <v/>
      </c>
      <c r="AZ24" s="204" t="str">
        <f>IF(AY24="","",SUMIF(AX$4:AX498,"&lt;="&amp;AX24,AY$4:AY498))</f>
        <v/>
      </c>
      <c r="BA24" s="202"/>
      <c r="BB24" s="206"/>
      <c r="BC24" s="198"/>
      <c r="BD24" s="206"/>
      <c r="BE24" s="198"/>
      <c r="BF24" s="206"/>
      <c r="BG24" s="198"/>
      <c r="BH24" s="200"/>
      <c r="BI24" s="200"/>
      <c r="BJ24" s="200" t="str">
        <f t="shared" si="15"/>
        <v/>
      </c>
      <c r="BK24" s="198" t="s">
        <v>233</v>
      </c>
      <c r="BL24" s="206">
        <v>29557</v>
      </c>
      <c r="BM24" s="207"/>
      <c r="BN24" s="198"/>
      <c r="BO24" s="199">
        <f t="shared" si="25"/>
        <v>32.258064516129032</v>
      </c>
      <c r="BP24" s="200">
        <f t="shared" si="26"/>
        <v>38.70967741935484</v>
      </c>
      <c r="BQ24" s="200">
        <f t="shared" si="27"/>
        <v>29.032258064516132</v>
      </c>
      <c r="BR24" s="211">
        <f t="shared" si="28"/>
        <v>100</v>
      </c>
      <c r="BS24" s="199"/>
      <c r="BT24" s="200"/>
      <c r="BU24" s="200"/>
      <c r="BV24" s="211" t="str">
        <f t="shared" si="29"/>
        <v/>
      </c>
      <c r="BW24" s="199" t="str">
        <f t="shared" si="30"/>
        <v/>
      </c>
      <c r="BX24" s="200" t="str">
        <f t="shared" si="31"/>
        <v/>
      </c>
      <c r="BY24" s="200" t="str">
        <f t="shared" si="32"/>
        <v/>
      </c>
      <c r="BZ24" s="200" t="str">
        <f t="shared" si="33"/>
        <v/>
      </c>
      <c r="CA24" s="5"/>
      <c r="CB24" s="16"/>
      <c r="CC24" s="16"/>
      <c r="CD24" s="16"/>
    </row>
    <row r="25" spans="1:82" x14ac:dyDescent="0.25">
      <c r="A25" s="16">
        <v>1</v>
      </c>
      <c r="C25" s="194">
        <v>22</v>
      </c>
      <c r="D25" s="195">
        <v>48</v>
      </c>
      <c r="E25" s="212" t="s">
        <v>366</v>
      </c>
      <c r="F25" s="197" t="s">
        <v>1</v>
      </c>
      <c r="G25" s="198" t="s">
        <v>1</v>
      </c>
      <c r="H25" s="199">
        <v>179</v>
      </c>
      <c r="I25" s="200">
        <v>203</v>
      </c>
      <c r="J25" s="200">
        <v>10</v>
      </c>
      <c r="K25" s="200">
        <f>IF(SUM(H25:J25)=0,"",SUM(H25:J25))</f>
        <v>392</v>
      </c>
      <c r="L25" s="199"/>
      <c r="M25" s="200"/>
      <c r="N25" s="200"/>
      <c r="O25" s="200" t="str">
        <f>IF(SUM(L25:N25)=0,"",SUM(L25:N25))</f>
        <v/>
      </c>
      <c r="P25" s="199"/>
      <c r="Q25" s="200"/>
      <c r="R25" s="200"/>
      <c r="S25" s="200" t="str">
        <f>IF(SUM(P25:R25)=0,"",SUM(P25:R25))</f>
        <v/>
      </c>
      <c r="T25" s="199"/>
      <c r="U25" s="200"/>
      <c r="V25" s="200"/>
      <c r="W25" s="200" t="str">
        <f>IF(SUM(T25:V25)=0,"",SUM(T25:V25))</f>
        <v/>
      </c>
      <c r="X25" s="199"/>
      <c r="Y25" s="200"/>
      <c r="Z25" s="200"/>
      <c r="AA25" s="200" t="str">
        <f>IF(SUM(X25:Z25)=0,"",SUM(X25:Z25))</f>
        <v/>
      </c>
      <c r="AB25" s="199">
        <f t="shared" si="34"/>
        <v>179</v>
      </c>
      <c r="AC25" s="200">
        <f t="shared" si="34"/>
        <v>203</v>
      </c>
      <c r="AD25" s="200">
        <f t="shared" si="34"/>
        <v>10</v>
      </c>
      <c r="AE25" s="200">
        <f>IF(SUM(AB25:AD25)=0,"",SUM(AB25:AD25))</f>
        <v>392</v>
      </c>
      <c r="AF25" s="199">
        <v>179</v>
      </c>
      <c r="AG25" s="200">
        <v>203</v>
      </c>
      <c r="AH25" s="200">
        <v>10</v>
      </c>
      <c r="AI25" s="200">
        <f t="shared" si="2"/>
        <v>392</v>
      </c>
      <c r="AJ25" s="200" t="s">
        <v>366</v>
      </c>
      <c r="AK25" s="201">
        <v>57</v>
      </c>
      <c r="AL25" s="202"/>
      <c r="AM25" s="198" t="str">
        <f t="shared" si="3"/>
        <v/>
      </c>
      <c r="AN25" s="198"/>
      <c r="AO25" s="198"/>
      <c r="AP25" s="213" t="s">
        <v>695</v>
      </c>
      <c r="AQ25" s="198" t="s">
        <v>31</v>
      </c>
      <c r="AR25" s="198" t="s">
        <v>16</v>
      </c>
      <c r="AS25" s="198"/>
      <c r="AT25" s="198" t="s">
        <v>509</v>
      </c>
      <c r="AU25" s="203">
        <f t="shared" si="4"/>
        <v>1980</v>
      </c>
      <c r="AV25" s="204" t="str">
        <f t="shared" si="5"/>
        <v/>
      </c>
      <c r="AW25" s="205" t="str">
        <f>IF(AV25="Yes",AU25,"")</f>
        <v/>
      </c>
      <c r="AX25" s="205" t="str">
        <f>IF(AW25="","",RANK(AW25,AW$4:AW498,1))</f>
        <v/>
      </c>
      <c r="AY25" s="204" t="str">
        <f>IF(AV25="Yes",SUMIF(AU$4:AU498,AW25,AI$4:AI498),"")</f>
        <v/>
      </c>
      <c r="AZ25" s="204" t="str">
        <f>IF(AY25="","",SUMIF(AX$4:AX498,"&lt;="&amp;AX25,AY$4:AY498))</f>
        <v/>
      </c>
      <c r="BA25" s="202"/>
      <c r="BB25" s="206"/>
      <c r="BC25" s="198"/>
      <c r="BD25" s="206"/>
      <c r="BE25" s="198"/>
      <c r="BF25" s="206"/>
      <c r="BG25" s="198"/>
      <c r="BH25" s="200"/>
      <c r="BI25" s="200"/>
      <c r="BJ25" s="200" t="str">
        <f t="shared" si="15"/>
        <v/>
      </c>
      <c r="BK25" s="198" t="s">
        <v>233</v>
      </c>
      <c r="BL25" s="206">
        <v>29557</v>
      </c>
      <c r="BM25" s="207"/>
      <c r="BN25" s="198"/>
      <c r="BO25" s="199">
        <f t="shared" si="25"/>
        <v>45.663265306122447</v>
      </c>
      <c r="BP25" s="200">
        <f t="shared" si="26"/>
        <v>51.785714285714292</v>
      </c>
      <c r="BQ25" s="200">
        <f t="shared" si="27"/>
        <v>2.5510204081632653</v>
      </c>
      <c r="BR25" s="211">
        <f t="shared" si="28"/>
        <v>100.00000000000001</v>
      </c>
      <c r="BS25" s="199"/>
      <c r="BT25" s="200"/>
      <c r="BU25" s="200"/>
      <c r="BV25" s="211" t="str">
        <f t="shared" si="29"/>
        <v/>
      </c>
      <c r="BW25" s="199" t="str">
        <f t="shared" si="30"/>
        <v/>
      </c>
      <c r="BX25" s="200" t="str">
        <f t="shared" si="31"/>
        <v/>
      </c>
      <c r="BY25" s="200" t="str">
        <f t="shared" si="32"/>
        <v/>
      </c>
      <c r="BZ25" s="200" t="str">
        <f t="shared" si="33"/>
        <v/>
      </c>
      <c r="CA25" s="5"/>
      <c r="CB25" s="16"/>
      <c r="CC25" s="16"/>
      <c r="CD25" s="16"/>
    </row>
    <row r="26" spans="1:82" x14ac:dyDescent="0.25">
      <c r="A26" s="16">
        <v>1</v>
      </c>
      <c r="C26" s="194">
        <v>23</v>
      </c>
      <c r="D26" s="195">
        <v>49</v>
      </c>
      <c r="E26" s="212" t="s">
        <v>367</v>
      </c>
      <c r="F26" s="197" t="s">
        <v>1</v>
      </c>
      <c r="G26" s="198" t="s">
        <v>1</v>
      </c>
      <c r="H26" s="199">
        <v>181</v>
      </c>
      <c r="I26" s="200"/>
      <c r="J26" s="200"/>
      <c r="K26" s="200">
        <f>IF(SUM(H26:J26)=0,"",SUM(H26:J26))</f>
        <v>181</v>
      </c>
      <c r="L26" s="199"/>
      <c r="M26" s="200"/>
      <c r="N26" s="200"/>
      <c r="O26" s="200" t="str">
        <f>IF(SUM(L26:N26)=0,"",SUM(L26:N26))</f>
        <v/>
      </c>
      <c r="P26" s="199"/>
      <c r="Q26" s="200"/>
      <c r="R26" s="200"/>
      <c r="S26" s="200" t="str">
        <f>IF(SUM(P26:R26)=0,"",SUM(P26:R26))</f>
        <v/>
      </c>
      <c r="T26" s="199"/>
      <c r="U26" s="200"/>
      <c r="V26" s="200"/>
      <c r="W26" s="200" t="str">
        <f>IF(SUM(T26:V26)=0,"",SUM(T26:V26))</f>
        <v/>
      </c>
      <c r="X26" s="199"/>
      <c r="Y26" s="200"/>
      <c r="Z26" s="200"/>
      <c r="AA26" s="200" t="str">
        <f>IF(SUM(X26:Z26)=0,"",SUM(X26:Z26))</f>
        <v/>
      </c>
      <c r="AB26" s="199">
        <f t="shared" si="34"/>
        <v>181</v>
      </c>
      <c r="AC26" s="200" t="str">
        <f t="shared" si="34"/>
        <v/>
      </c>
      <c r="AD26" s="200" t="str">
        <f t="shared" si="34"/>
        <v/>
      </c>
      <c r="AE26" s="200">
        <f>IF(SUM(AB26:AD26)=0,"",SUM(AB26:AD26))</f>
        <v>181</v>
      </c>
      <c r="AF26" s="199">
        <v>181</v>
      </c>
      <c r="AG26" s="200" t="s">
        <v>509</v>
      </c>
      <c r="AH26" s="200" t="s">
        <v>509</v>
      </c>
      <c r="AI26" s="200">
        <f t="shared" si="2"/>
        <v>181</v>
      </c>
      <c r="AJ26" s="200" t="s">
        <v>367</v>
      </c>
      <c r="AK26" s="201">
        <v>58</v>
      </c>
      <c r="AL26" s="202"/>
      <c r="AM26" s="198" t="str">
        <f t="shared" si="3"/>
        <v/>
      </c>
      <c r="AN26" s="198"/>
      <c r="AO26" s="198"/>
      <c r="AP26" s="213" t="s">
        <v>696</v>
      </c>
      <c r="AQ26" s="198" t="s">
        <v>31</v>
      </c>
      <c r="AR26" s="198" t="s">
        <v>16</v>
      </c>
      <c r="AS26" s="198"/>
      <c r="AT26" s="198" t="s">
        <v>509</v>
      </c>
      <c r="AU26" s="203">
        <f t="shared" si="4"/>
        <v>1980</v>
      </c>
      <c r="AV26" s="204" t="str">
        <f t="shared" si="5"/>
        <v/>
      </c>
      <c r="AW26" s="205" t="str">
        <f>IF(AV26="Yes",AU26,"")</f>
        <v/>
      </c>
      <c r="AX26" s="205" t="str">
        <f>IF(AW26="","",RANK(AW26,AW$4:AW498,1))</f>
        <v/>
      </c>
      <c r="AY26" s="204" t="str">
        <f>IF(AV26="Yes",SUMIF(AU$4:AU498,AW26,AI$4:AI498),"")</f>
        <v/>
      </c>
      <c r="AZ26" s="204" t="str">
        <f>IF(AY26="","",SUMIF(AX$4:AX498,"&lt;="&amp;AX26,AY$4:AY498))</f>
        <v/>
      </c>
      <c r="BA26" s="202"/>
      <c r="BB26" s="206"/>
      <c r="BC26" s="198"/>
      <c r="BD26" s="206"/>
      <c r="BE26" s="198"/>
      <c r="BF26" s="206"/>
      <c r="BG26" s="198"/>
      <c r="BH26" s="200"/>
      <c r="BI26" s="200"/>
      <c r="BJ26" s="200" t="str">
        <f t="shared" si="15"/>
        <v/>
      </c>
      <c r="BK26" s="198" t="s">
        <v>233</v>
      </c>
      <c r="BL26" s="206">
        <v>29557</v>
      </c>
      <c r="BM26" s="207"/>
      <c r="BN26" s="198"/>
      <c r="BO26" s="199">
        <f t="shared" si="25"/>
        <v>100</v>
      </c>
      <c r="BP26" s="200" t="str">
        <f t="shared" si="26"/>
        <v/>
      </c>
      <c r="BQ26" s="200" t="str">
        <f t="shared" si="27"/>
        <v/>
      </c>
      <c r="BR26" s="211">
        <f t="shared" si="28"/>
        <v>100</v>
      </c>
      <c r="BS26" s="199"/>
      <c r="BT26" s="200"/>
      <c r="BU26" s="200"/>
      <c r="BV26" s="211" t="str">
        <f t="shared" si="29"/>
        <v/>
      </c>
      <c r="BW26" s="199" t="str">
        <f t="shared" si="30"/>
        <v/>
      </c>
      <c r="BX26" s="200" t="str">
        <f t="shared" si="31"/>
        <v/>
      </c>
      <c r="BY26" s="200" t="str">
        <f t="shared" si="32"/>
        <v/>
      </c>
      <c r="BZ26" s="200" t="str">
        <f t="shared" si="33"/>
        <v/>
      </c>
      <c r="CA26" s="5"/>
      <c r="CB26" s="16"/>
      <c r="CC26" s="16"/>
      <c r="CD26" s="16"/>
    </row>
    <row r="27" spans="1:82" x14ac:dyDescent="0.25">
      <c r="A27" s="16">
        <v>1</v>
      </c>
      <c r="C27" s="194">
        <v>24</v>
      </c>
      <c r="D27" s="195">
        <v>39</v>
      </c>
      <c r="E27" s="212" t="s">
        <v>359</v>
      </c>
      <c r="F27" s="197" t="s">
        <v>910</v>
      </c>
      <c r="G27" s="198" t="s">
        <v>910</v>
      </c>
      <c r="H27" s="199"/>
      <c r="I27" s="200"/>
      <c r="J27" s="200"/>
      <c r="K27" s="200" t="str">
        <f>IF(SUM(H27:J27)=0,"",SUM(H27:J27))</f>
        <v/>
      </c>
      <c r="L27" s="199">
        <v>80</v>
      </c>
      <c r="M27" s="200"/>
      <c r="N27" s="200"/>
      <c r="O27" s="200">
        <f>IF(SUM(L27:N27)=0,"",SUM(L27:N27))</f>
        <v>80</v>
      </c>
      <c r="P27" s="199"/>
      <c r="Q27" s="200"/>
      <c r="R27" s="200"/>
      <c r="S27" s="200" t="str">
        <f>IF(SUM(P27:R27)=0,"",SUM(P27:R27))</f>
        <v/>
      </c>
      <c r="T27" s="199"/>
      <c r="U27" s="200"/>
      <c r="V27" s="200"/>
      <c r="W27" s="200" t="str">
        <f>IF(SUM(T27:V27)=0,"",SUM(T27:V27))</f>
        <v/>
      </c>
      <c r="X27" s="199"/>
      <c r="Y27" s="200"/>
      <c r="Z27" s="200"/>
      <c r="AA27" s="200" t="str">
        <f>IF(SUM(X27:Z27)=0,"",SUM(X27:Z27))</f>
        <v/>
      </c>
      <c r="AB27" s="199">
        <f t="shared" si="34"/>
        <v>80</v>
      </c>
      <c r="AC27" s="200" t="str">
        <f t="shared" si="34"/>
        <v/>
      </c>
      <c r="AD27" s="200" t="str">
        <f t="shared" si="34"/>
        <v/>
      </c>
      <c r="AE27" s="200">
        <f>IF(SUM(AB27:AD27)=0,"",SUM(AB27:AD27))</f>
        <v>80</v>
      </c>
      <c r="AF27" s="199">
        <v>80</v>
      </c>
      <c r="AG27" s="200" t="s">
        <v>509</v>
      </c>
      <c r="AH27" s="200" t="s">
        <v>509</v>
      </c>
      <c r="AI27" s="200">
        <f t="shared" si="2"/>
        <v>80</v>
      </c>
      <c r="AJ27" s="200" t="s">
        <v>359</v>
      </c>
      <c r="AK27" s="201">
        <v>59</v>
      </c>
      <c r="AL27" s="202"/>
      <c r="AM27" s="198" t="str">
        <f t="shared" si="3"/>
        <v/>
      </c>
      <c r="AN27" s="198"/>
      <c r="AO27" s="198"/>
      <c r="AP27" s="198"/>
      <c r="AQ27" s="198" t="s">
        <v>31</v>
      </c>
      <c r="AR27" s="198" t="s">
        <v>358</v>
      </c>
      <c r="AS27" s="198"/>
      <c r="AT27" s="198" t="s">
        <v>509</v>
      </c>
      <c r="AU27" s="203">
        <f t="shared" si="4"/>
        <v>1980</v>
      </c>
      <c r="AV27" s="204" t="str">
        <f t="shared" si="5"/>
        <v/>
      </c>
      <c r="AW27" s="205" t="str">
        <f>IF(AV27="Yes",AU27,"")</f>
        <v/>
      </c>
      <c r="AX27" s="205" t="str">
        <f>IF(AW27="","",RANK(AW27,AW$4:AW498,1))</f>
        <v/>
      </c>
      <c r="AY27" s="204" t="str">
        <f>IF(AV27="Yes",SUMIF(AU$4:AU498,AW27,AI$4:AI498),"")</f>
        <v/>
      </c>
      <c r="AZ27" s="204" t="str">
        <f>IF(AY27="","",SUMIF(AX$4:AX498,"&lt;="&amp;AX27,AY$4:AY498))</f>
        <v/>
      </c>
      <c r="BA27" s="202"/>
      <c r="BB27" s="206"/>
      <c r="BC27" s="198"/>
      <c r="BD27" s="206"/>
      <c r="BE27" s="198"/>
      <c r="BF27" s="206"/>
      <c r="BG27" s="198"/>
      <c r="BH27" s="200"/>
      <c r="BI27" s="200"/>
      <c r="BJ27" s="200" t="str">
        <f t="shared" si="15"/>
        <v/>
      </c>
      <c r="BK27" s="198" t="s">
        <v>233</v>
      </c>
      <c r="BL27" s="206">
        <v>29557</v>
      </c>
      <c r="BM27" s="207"/>
      <c r="BN27" s="198"/>
      <c r="BO27" s="199">
        <f t="shared" si="25"/>
        <v>100</v>
      </c>
      <c r="BP27" s="200" t="str">
        <f t="shared" si="26"/>
        <v/>
      </c>
      <c r="BQ27" s="200" t="str">
        <f t="shared" si="27"/>
        <v/>
      </c>
      <c r="BR27" s="211">
        <f t="shared" si="28"/>
        <v>100</v>
      </c>
      <c r="BS27" s="199"/>
      <c r="BT27" s="200"/>
      <c r="BU27" s="200"/>
      <c r="BV27" s="211" t="str">
        <f t="shared" si="29"/>
        <v/>
      </c>
      <c r="BW27" s="199" t="str">
        <f t="shared" si="30"/>
        <v/>
      </c>
      <c r="BX27" s="200" t="str">
        <f t="shared" si="31"/>
        <v/>
      </c>
      <c r="BY27" s="200" t="str">
        <f t="shared" si="32"/>
        <v/>
      </c>
      <c r="BZ27" s="200" t="str">
        <f t="shared" si="33"/>
        <v/>
      </c>
      <c r="CA27" s="5"/>
      <c r="CB27" s="16"/>
      <c r="CC27" s="16"/>
      <c r="CD27" s="16"/>
    </row>
    <row r="28" spans="1:82" x14ac:dyDescent="0.25">
      <c r="A28" s="16">
        <v>1</v>
      </c>
      <c r="C28" s="194">
        <v>25</v>
      </c>
      <c r="D28" s="195">
        <v>30</v>
      </c>
      <c r="E28" s="212" t="s">
        <v>351</v>
      </c>
      <c r="F28" s="197" t="s">
        <v>2</v>
      </c>
      <c r="G28" s="198" t="s">
        <v>2</v>
      </c>
      <c r="H28" s="199"/>
      <c r="I28" s="200"/>
      <c r="J28" s="200"/>
      <c r="K28" s="200" t="str">
        <f>IF(SUM(H28:J28)=0,"",SUM(H28:J28))</f>
        <v/>
      </c>
      <c r="L28" s="199"/>
      <c r="M28" s="200"/>
      <c r="N28" s="200"/>
      <c r="O28" s="200" t="str">
        <f>IF(SUM(L28:N28)=0,"",SUM(L28:N28))</f>
        <v/>
      </c>
      <c r="P28" s="199">
        <v>52</v>
      </c>
      <c r="Q28" s="200"/>
      <c r="R28" s="200"/>
      <c r="S28" s="200">
        <f>IF(SUM(P28:R28)=0,"",SUM(P28:R28))</f>
        <v>52</v>
      </c>
      <c r="T28" s="199"/>
      <c r="U28" s="200"/>
      <c r="V28" s="200"/>
      <c r="W28" s="200" t="str">
        <f>IF(SUM(T28:V28)=0,"",SUM(T28:V28))</f>
        <v/>
      </c>
      <c r="X28" s="199"/>
      <c r="Y28" s="200"/>
      <c r="Z28" s="200"/>
      <c r="AA28" s="200" t="str">
        <f>IF(SUM(X28:Z28)=0,"",SUM(X28:Z28))</f>
        <v/>
      </c>
      <c r="AB28" s="199">
        <f t="shared" si="34"/>
        <v>52</v>
      </c>
      <c r="AC28" s="200" t="str">
        <f t="shared" si="34"/>
        <v/>
      </c>
      <c r="AD28" s="200" t="str">
        <f t="shared" si="34"/>
        <v/>
      </c>
      <c r="AE28" s="200">
        <f>IF(SUM(AB28:AD28)=0,"",SUM(AB28:AD28))</f>
        <v>52</v>
      </c>
      <c r="AF28" s="199">
        <v>52</v>
      </c>
      <c r="AG28" s="200" t="s">
        <v>509</v>
      </c>
      <c r="AH28" s="200" t="s">
        <v>509</v>
      </c>
      <c r="AI28" s="200">
        <f t="shared" si="2"/>
        <v>52</v>
      </c>
      <c r="AJ28" s="200" t="s">
        <v>351</v>
      </c>
      <c r="AK28" s="201">
        <v>60</v>
      </c>
      <c r="AL28" s="202"/>
      <c r="AM28" s="198" t="str">
        <f t="shared" si="3"/>
        <v/>
      </c>
      <c r="AN28" s="198"/>
      <c r="AO28" s="198"/>
      <c r="AP28" s="213" t="s">
        <v>697</v>
      </c>
      <c r="AQ28" s="198" t="s">
        <v>31</v>
      </c>
      <c r="AR28" s="198" t="s">
        <v>17</v>
      </c>
      <c r="AS28" s="198"/>
      <c r="AT28" s="198" t="s">
        <v>509</v>
      </c>
      <c r="AU28" s="203">
        <f t="shared" si="4"/>
        <v>1980</v>
      </c>
      <c r="AV28" s="204" t="str">
        <f t="shared" si="5"/>
        <v/>
      </c>
      <c r="AW28" s="205" t="str">
        <f>IF(AV28="Yes",AU28,"")</f>
        <v/>
      </c>
      <c r="AX28" s="205" t="str">
        <f>IF(AW28="","",RANK(AW28,AW$4:AW498,1))</f>
        <v/>
      </c>
      <c r="AY28" s="204" t="str">
        <f>IF(AV28="Yes",SUMIF(AU$4:AU498,AW28,AI$4:AI498),"")</f>
        <v/>
      </c>
      <c r="AZ28" s="204" t="str">
        <f>IF(AY28="","",SUMIF(AX$4:AX498,"&lt;="&amp;AX28,AY$4:AY498))</f>
        <v/>
      </c>
      <c r="BA28" s="202"/>
      <c r="BB28" s="206"/>
      <c r="BC28" s="198"/>
      <c r="BD28" s="206"/>
      <c r="BE28" s="198"/>
      <c r="BF28" s="206"/>
      <c r="BG28" s="198"/>
      <c r="BH28" s="200"/>
      <c r="BI28" s="200"/>
      <c r="BJ28" s="200" t="str">
        <f t="shared" si="15"/>
        <v/>
      </c>
      <c r="BK28" s="198" t="s">
        <v>233</v>
      </c>
      <c r="BL28" s="206">
        <v>29557</v>
      </c>
      <c r="BM28" s="207"/>
      <c r="BN28" s="198"/>
      <c r="BO28" s="199">
        <f t="shared" si="25"/>
        <v>100</v>
      </c>
      <c r="BP28" s="200" t="str">
        <f t="shared" si="26"/>
        <v/>
      </c>
      <c r="BQ28" s="200" t="str">
        <f t="shared" si="27"/>
        <v/>
      </c>
      <c r="BR28" s="211">
        <f t="shared" si="28"/>
        <v>100</v>
      </c>
      <c r="BS28" s="199"/>
      <c r="BT28" s="200"/>
      <c r="BU28" s="200"/>
      <c r="BV28" s="211" t="str">
        <f t="shared" si="29"/>
        <v/>
      </c>
      <c r="BW28" s="199" t="str">
        <f t="shared" si="30"/>
        <v/>
      </c>
      <c r="BX28" s="200" t="str">
        <f t="shared" si="31"/>
        <v/>
      </c>
      <c r="BY28" s="200" t="str">
        <f t="shared" si="32"/>
        <v/>
      </c>
      <c r="BZ28" s="200" t="str">
        <f t="shared" si="33"/>
        <v/>
      </c>
      <c r="CA28" s="5"/>
      <c r="CB28" s="16"/>
      <c r="CC28" s="16"/>
      <c r="CD28" s="16"/>
    </row>
    <row r="29" spans="1:82" x14ac:dyDescent="0.25">
      <c r="A29" s="16">
        <v>1</v>
      </c>
      <c r="C29" s="194">
        <v>26</v>
      </c>
      <c r="D29" s="195"/>
      <c r="E29" s="212" t="s">
        <v>626</v>
      </c>
      <c r="F29" s="197"/>
      <c r="G29" s="198" t="s">
        <v>2</v>
      </c>
      <c r="H29" s="199"/>
      <c r="I29" s="200"/>
      <c r="J29" s="200"/>
      <c r="K29" s="200"/>
      <c r="L29" s="199"/>
      <c r="M29" s="200"/>
      <c r="N29" s="200"/>
      <c r="O29" s="200"/>
      <c r="P29" s="199"/>
      <c r="Q29" s="200"/>
      <c r="R29" s="200"/>
      <c r="S29" s="200"/>
      <c r="T29" s="199"/>
      <c r="U29" s="200"/>
      <c r="V29" s="200"/>
      <c r="W29" s="200"/>
      <c r="X29" s="199"/>
      <c r="Y29" s="200"/>
      <c r="Z29" s="200"/>
      <c r="AA29" s="200"/>
      <c r="AB29" s="199"/>
      <c r="AC29" s="200"/>
      <c r="AD29" s="200"/>
      <c r="AE29" s="200"/>
      <c r="AF29" s="199"/>
      <c r="AG29" s="200"/>
      <c r="AH29" s="200"/>
      <c r="AI29" s="200" t="str">
        <f t="shared" si="2"/>
        <v/>
      </c>
      <c r="AJ29" s="200"/>
      <c r="AK29" s="201"/>
      <c r="AL29" s="202"/>
      <c r="AM29" s="198" t="str">
        <f t="shared" si="3"/>
        <v/>
      </c>
      <c r="AN29" s="198"/>
      <c r="AO29" s="198"/>
      <c r="AP29" s="198"/>
      <c r="AQ29" s="198" t="s">
        <v>31</v>
      </c>
      <c r="AR29" s="198" t="s">
        <v>509</v>
      </c>
      <c r="AS29" s="198"/>
      <c r="AT29" s="198"/>
      <c r="AU29" s="203" t="str">
        <f t="shared" si="4"/>
        <v/>
      </c>
      <c r="AV29" s="204" t="str">
        <f t="shared" si="5"/>
        <v/>
      </c>
      <c r="AW29" s="205"/>
      <c r="AX29" s="205" t="str">
        <f>IF(AW29="","",RANK(AW29,AW$4:AW498,1))</f>
        <v/>
      </c>
      <c r="AY29" s="204" t="str">
        <f>IF(AV29="Yes",SUMIF(AU$4:AU498,AW29,AI$4:AI498),"")</f>
        <v/>
      </c>
      <c r="AZ29" s="204" t="str">
        <f>IF(AY29="","",SUMIF(AX$4:AX498,"&lt;="&amp;AX29,AY$4:AY498))</f>
        <v/>
      </c>
      <c r="BA29" s="202" t="s">
        <v>233</v>
      </c>
      <c r="BB29" s="206">
        <v>29557</v>
      </c>
      <c r="BC29" s="198" t="s">
        <v>2</v>
      </c>
      <c r="BD29" s="206">
        <v>30956</v>
      </c>
      <c r="BE29" s="198" t="s">
        <v>171</v>
      </c>
      <c r="BF29" s="206">
        <v>31163</v>
      </c>
      <c r="BG29" s="198" t="s">
        <v>181</v>
      </c>
      <c r="BH29" s="200">
        <v>75</v>
      </c>
      <c r="BI29" s="200"/>
      <c r="BJ29" s="200" t="str">
        <f t="shared" si="15"/>
        <v/>
      </c>
      <c r="BK29" s="198"/>
      <c r="BL29" s="206"/>
      <c r="BM29" s="207">
        <v>2</v>
      </c>
      <c r="BN29" s="198"/>
      <c r="BO29" s="199" t="str">
        <f t="shared" si="25"/>
        <v/>
      </c>
      <c r="BP29" s="200" t="str">
        <f t="shared" si="26"/>
        <v/>
      </c>
      <c r="BQ29" s="200" t="str">
        <f t="shared" si="27"/>
        <v/>
      </c>
      <c r="BR29" s="211" t="str">
        <f t="shared" si="28"/>
        <v/>
      </c>
      <c r="BS29" s="199"/>
      <c r="BT29" s="200"/>
      <c r="BU29" s="200"/>
      <c r="BV29" s="211" t="str">
        <f t="shared" si="29"/>
        <v/>
      </c>
      <c r="BW29" s="199" t="str">
        <f t="shared" si="30"/>
        <v/>
      </c>
      <c r="BX29" s="200" t="str">
        <f t="shared" si="31"/>
        <v/>
      </c>
      <c r="BY29" s="200" t="str">
        <f t="shared" si="32"/>
        <v/>
      </c>
      <c r="BZ29" s="200" t="str">
        <f t="shared" si="33"/>
        <v/>
      </c>
      <c r="CA29" s="5"/>
      <c r="CB29" s="16"/>
      <c r="CC29" s="16"/>
      <c r="CD29" s="16"/>
    </row>
    <row r="30" spans="1:82" x14ac:dyDescent="0.25">
      <c r="A30" s="16">
        <v>1</v>
      </c>
      <c r="C30" s="194">
        <v>27</v>
      </c>
      <c r="D30" s="195"/>
      <c r="E30" s="212" t="s">
        <v>627</v>
      </c>
      <c r="F30" s="197"/>
      <c r="G30" s="198" t="s">
        <v>2</v>
      </c>
      <c r="H30" s="199"/>
      <c r="I30" s="200"/>
      <c r="J30" s="200"/>
      <c r="K30" s="200"/>
      <c r="L30" s="199"/>
      <c r="M30" s="200"/>
      <c r="N30" s="200"/>
      <c r="O30" s="200"/>
      <c r="P30" s="199"/>
      <c r="Q30" s="200"/>
      <c r="R30" s="200"/>
      <c r="S30" s="200"/>
      <c r="T30" s="199"/>
      <c r="U30" s="200"/>
      <c r="V30" s="200"/>
      <c r="W30" s="200"/>
      <c r="X30" s="199"/>
      <c r="Y30" s="200"/>
      <c r="Z30" s="200"/>
      <c r="AA30" s="200"/>
      <c r="AB30" s="199"/>
      <c r="AC30" s="200"/>
      <c r="AD30" s="200"/>
      <c r="AE30" s="200"/>
      <c r="AF30" s="199"/>
      <c r="AG30" s="200"/>
      <c r="AH30" s="200"/>
      <c r="AI30" s="200" t="str">
        <f t="shared" si="2"/>
        <v/>
      </c>
      <c r="AJ30" s="200"/>
      <c r="AK30" s="253"/>
      <c r="AL30" s="202"/>
      <c r="AM30" s="198" t="str">
        <f t="shared" si="3"/>
        <v/>
      </c>
      <c r="AN30" s="198"/>
      <c r="AO30" s="198"/>
      <c r="AP30" s="198"/>
      <c r="AQ30" s="198" t="s">
        <v>31</v>
      </c>
      <c r="AR30" s="198" t="s">
        <v>509</v>
      </c>
      <c r="AS30" s="198"/>
      <c r="AT30" s="198"/>
      <c r="AU30" s="203" t="str">
        <f t="shared" si="4"/>
        <v/>
      </c>
      <c r="AV30" s="204" t="str">
        <f t="shared" si="5"/>
        <v/>
      </c>
      <c r="AW30" s="205"/>
      <c r="AX30" s="205" t="str">
        <f>IF(AW30="","",RANK(AW30,AW$4:AW498,1))</f>
        <v/>
      </c>
      <c r="AY30" s="204" t="str">
        <f>IF(AV30="Yes",SUMIF(AU$4:AU498,AW30,AI$4:AI498),"")</f>
        <v/>
      </c>
      <c r="AZ30" s="204" t="str">
        <f>IF(AY30="","",SUMIF(AX$4:AX498,"&lt;="&amp;AX30,AY$4:AY498))</f>
        <v/>
      </c>
      <c r="BA30" s="202" t="s">
        <v>233</v>
      </c>
      <c r="BB30" s="206">
        <v>29557</v>
      </c>
      <c r="BC30" s="198" t="s">
        <v>2</v>
      </c>
      <c r="BD30" s="206">
        <v>30956</v>
      </c>
      <c r="BE30" s="198" t="s">
        <v>171</v>
      </c>
      <c r="BF30" s="206">
        <v>31163</v>
      </c>
      <c r="BG30" s="198" t="s">
        <v>181</v>
      </c>
      <c r="BH30" s="200">
        <v>75</v>
      </c>
      <c r="BI30" s="200"/>
      <c r="BJ30" s="200" t="str">
        <f t="shared" si="15"/>
        <v/>
      </c>
      <c r="BK30" s="198"/>
      <c r="BL30" s="206"/>
      <c r="BM30" s="207">
        <v>2</v>
      </c>
      <c r="BN30" s="198"/>
      <c r="BO30" s="199" t="str">
        <f t="shared" si="25"/>
        <v/>
      </c>
      <c r="BP30" s="200" t="str">
        <f t="shared" si="26"/>
        <v/>
      </c>
      <c r="BQ30" s="200" t="str">
        <f t="shared" si="27"/>
        <v/>
      </c>
      <c r="BR30" s="211" t="str">
        <f t="shared" si="28"/>
        <v/>
      </c>
      <c r="BS30" s="199"/>
      <c r="BT30" s="200"/>
      <c r="BU30" s="200"/>
      <c r="BV30" s="211" t="str">
        <f t="shared" si="29"/>
        <v/>
      </c>
      <c r="BW30" s="199" t="str">
        <f t="shared" si="30"/>
        <v/>
      </c>
      <c r="BX30" s="200" t="str">
        <f t="shared" si="31"/>
        <v/>
      </c>
      <c r="BY30" s="200" t="str">
        <f t="shared" si="32"/>
        <v/>
      </c>
      <c r="BZ30" s="200" t="str">
        <f t="shared" si="33"/>
        <v/>
      </c>
      <c r="CA30" s="5"/>
      <c r="CB30" s="16"/>
      <c r="CC30" s="16"/>
      <c r="CD30" s="16"/>
    </row>
    <row r="31" spans="1:82" x14ac:dyDescent="0.25">
      <c r="A31" s="16">
        <v>1</v>
      </c>
      <c r="C31" s="194">
        <v>28</v>
      </c>
      <c r="D31" s="195">
        <v>31</v>
      </c>
      <c r="E31" s="212" t="s">
        <v>583</v>
      </c>
      <c r="F31" s="197" t="s">
        <v>2</v>
      </c>
      <c r="G31" s="198" t="s">
        <v>2</v>
      </c>
      <c r="H31" s="199"/>
      <c r="I31" s="200"/>
      <c r="J31" s="200"/>
      <c r="K31" s="200" t="str">
        <f>IF(SUM(H31:J31)=0,"",SUM(H31:J31))</f>
        <v/>
      </c>
      <c r="L31" s="199"/>
      <c r="M31" s="200"/>
      <c r="N31" s="200"/>
      <c r="O31" s="200" t="str">
        <f>IF(SUM(L31:N31)=0,"",SUM(L31:N31))</f>
        <v/>
      </c>
      <c r="P31" s="199">
        <v>110</v>
      </c>
      <c r="Q31" s="200"/>
      <c r="R31" s="200"/>
      <c r="S31" s="200">
        <f>IF(SUM(P31:R31)=0,"",SUM(P31:R31))</f>
        <v>110</v>
      </c>
      <c r="T31" s="199"/>
      <c r="U31" s="200"/>
      <c r="V31" s="200"/>
      <c r="W31" s="200" t="str">
        <f>IF(SUM(T31:V31)=0,"",SUM(T31:V31))</f>
        <v/>
      </c>
      <c r="X31" s="199"/>
      <c r="Y31" s="200"/>
      <c r="Z31" s="200"/>
      <c r="AA31" s="200" t="str">
        <f>IF(SUM(X31:Z31)=0,"",SUM(X31:Z31))</f>
        <v/>
      </c>
      <c r="AB31" s="199">
        <f>IF(H31+L31+P31+T31+X31=0,"",H31+L31+P31+T31+X31)</f>
        <v>110</v>
      </c>
      <c r="AC31" s="200" t="str">
        <f>IF(I31+M31+Q31+U31+Y31=0,"",I31+M31+Q31+U31+Y31)</f>
        <v/>
      </c>
      <c r="AD31" s="200" t="str">
        <f>IF(J31+N31+R31+V31+Z31=0,"",J31+N31+R31+V31+Z31)</f>
        <v/>
      </c>
      <c r="AE31" s="200">
        <f>IF(SUM(AB31:AD31)=0,"",SUM(AB31:AD31))</f>
        <v>110</v>
      </c>
      <c r="AF31" s="199">
        <v>110</v>
      </c>
      <c r="AG31" s="200" t="s">
        <v>509</v>
      </c>
      <c r="AH31" s="200" t="s">
        <v>509</v>
      </c>
      <c r="AI31" s="200">
        <f t="shared" si="2"/>
        <v>110</v>
      </c>
      <c r="AJ31" s="200" t="s">
        <v>583</v>
      </c>
      <c r="AK31" s="201">
        <v>61</v>
      </c>
      <c r="AL31" s="202"/>
      <c r="AM31" s="198" t="str">
        <f t="shared" si="3"/>
        <v/>
      </c>
      <c r="AN31" s="198"/>
      <c r="AO31" s="198"/>
      <c r="AP31" s="213" t="s">
        <v>698</v>
      </c>
      <c r="AQ31" s="198" t="s">
        <v>31</v>
      </c>
      <c r="AR31" s="198" t="s">
        <v>17</v>
      </c>
      <c r="AS31" s="198"/>
      <c r="AT31" s="198" t="s">
        <v>509</v>
      </c>
      <c r="AU31" s="203">
        <f t="shared" si="4"/>
        <v>1980</v>
      </c>
      <c r="AV31" s="204" t="str">
        <f t="shared" si="5"/>
        <v/>
      </c>
      <c r="AW31" s="205" t="str">
        <f>IF(AV31="Yes",AU31,"")</f>
        <v/>
      </c>
      <c r="AX31" s="205" t="str">
        <f>IF(AW31="","",RANK(AW31,AW$4:AW498,1))</f>
        <v/>
      </c>
      <c r="AY31" s="204" t="str">
        <f>IF(AV31="Yes",SUMIF(AU$4:AU498,AW31,AI$4:AI498),"")</f>
        <v/>
      </c>
      <c r="AZ31" s="204" t="str">
        <f>IF(AY31="","",SUMIF(AX$4:AX498,"&lt;="&amp;AX31,AY$4:AY498))</f>
        <v/>
      </c>
      <c r="BA31" s="202"/>
      <c r="BB31" s="206"/>
      <c r="BC31" s="198"/>
      <c r="BD31" s="206"/>
      <c r="BE31" s="198"/>
      <c r="BF31" s="206"/>
      <c r="BG31" s="198"/>
      <c r="BH31" s="200"/>
      <c r="BI31" s="200"/>
      <c r="BJ31" s="200" t="str">
        <f t="shared" si="15"/>
        <v/>
      </c>
      <c r="BK31" s="198" t="s">
        <v>233</v>
      </c>
      <c r="BL31" s="206">
        <v>29557</v>
      </c>
      <c r="BM31" s="207"/>
      <c r="BN31" s="198"/>
      <c r="BO31" s="199">
        <f t="shared" si="25"/>
        <v>100</v>
      </c>
      <c r="BP31" s="200" t="str">
        <f t="shared" si="26"/>
        <v/>
      </c>
      <c r="BQ31" s="200" t="str">
        <f t="shared" si="27"/>
        <v/>
      </c>
      <c r="BR31" s="211">
        <f t="shared" si="28"/>
        <v>100</v>
      </c>
      <c r="BS31" s="199"/>
      <c r="BT31" s="200"/>
      <c r="BU31" s="200"/>
      <c r="BV31" s="211" t="str">
        <f t="shared" si="29"/>
        <v/>
      </c>
      <c r="BW31" s="199" t="str">
        <f t="shared" si="30"/>
        <v/>
      </c>
      <c r="BX31" s="200" t="str">
        <f t="shared" si="31"/>
        <v/>
      </c>
      <c r="BY31" s="200" t="str">
        <f t="shared" si="32"/>
        <v/>
      </c>
      <c r="BZ31" s="200" t="str">
        <f t="shared" si="33"/>
        <v/>
      </c>
      <c r="CA31" s="5"/>
      <c r="CB31" s="16"/>
      <c r="CC31" s="16"/>
      <c r="CD31" s="16"/>
    </row>
    <row r="32" spans="1:82" x14ac:dyDescent="0.25">
      <c r="A32" s="16">
        <v>1</v>
      </c>
      <c r="C32" s="194">
        <v>29</v>
      </c>
      <c r="D32" s="195"/>
      <c r="E32" s="212" t="s">
        <v>622</v>
      </c>
      <c r="F32" s="197"/>
      <c r="G32" s="198" t="s">
        <v>2</v>
      </c>
      <c r="H32" s="199"/>
      <c r="I32" s="200"/>
      <c r="J32" s="200"/>
      <c r="K32" s="200"/>
      <c r="L32" s="199"/>
      <c r="M32" s="200"/>
      <c r="N32" s="200"/>
      <c r="O32" s="200"/>
      <c r="P32" s="199"/>
      <c r="Q32" s="200"/>
      <c r="R32" s="200"/>
      <c r="S32" s="200"/>
      <c r="T32" s="199"/>
      <c r="U32" s="200"/>
      <c r="V32" s="200"/>
      <c r="W32" s="200"/>
      <c r="X32" s="199"/>
      <c r="Y32" s="200"/>
      <c r="Z32" s="200"/>
      <c r="AA32" s="200"/>
      <c r="AB32" s="199"/>
      <c r="AC32" s="200"/>
      <c r="AD32" s="200"/>
      <c r="AE32" s="200"/>
      <c r="AF32" s="199"/>
      <c r="AG32" s="200"/>
      <c r="AH32" s="200"/>
      <c r="AI32" s="200" t="str">
        <f t="shared" si="2"/>
        <v/>
      </c>
      <c r="AJ32" s="200"/>
      <c r="AK32" s="201"/>
      <c r="AL32" s="202"/>
      <c r="AM32" s="198" t="str">
        <f t="shared" si="3"/>
        <v/>
      </c>
      <c r="AN32" s="198"/>
      <c r="AO32" s="198"/>
      <c r="AP32" s="198"/>
      <c r="AQ32" s="198" t="s">
        <v>31</v>
      </c>
      <c r="AR32" s="198" t="s">
        <v>509</v>
      </c>
      <c r="AS32" s="198"/>
      <c r="AT32" s="198"/>
      <c r="AU32" s="203" t="str">
        <f t="shared" si="4"/>
        <v/>
      </c>
      <c r="AV32" s="204" t="str">
        <f t="shared" si="5"/>
        <v/>
      </c>
      <c r="AW32" s="205"/>
      <c r="AX32" s="205" t="str">
        <f>IF(AW32="","",RANK(AW32,AW$4:AW498,1))</f>
        <v/>
      </c>
      <c r="AY32" s="204" t="str">
        <f>IF(AV32="Yes",SUMIF(AU$4:AU498,AW32,AI$4:AI498),"")</f>
        <v/>
      </c>
      <c r="AZ32" s="204" t="str">
        <f>IF(AY32="","",SUMIF(AX$4:AX498,"&lt;="&amp;AX32,AY$4:AY498))</f>
        <v/>
      </c>
      <c r="BA32" s="202" t="s">
        <v>233</v>
      </c>
      <c r="BB32" s="206">
        <v>29557</v>
      </c>
      <c r="BC32" s="198" t="s">
        <v>2</v>
      </c>
      <c r="BD32" s="206">
        <v>30956</v>
      </c>
      <c r="BE32" s="198" t="s">
        <v>171</v>
      </c>
      <c r="BF32" s="206">
        <v>31163</v>
      </c>
      <c r="BG32" s="198" t="s">
        <v>168</v>
      </c>
      <c r="BH32" s="200">
        <v>159</v>
      </c>
      <c r="BI32" s="200"/>
      <c r="BJ32" s="200" t="str">
        <f t="shared" si="15"/>
        <v/>
      </c>
      <c r="BK32" s="198"/>
      <c r="BL32" s="206"/>
      <c r="BM32" s="207">
        <v>2</v>
      </c>
      <c r="BN32" s="198"/>
      <c r="BO32" s="199" t="str">
        <f t="shared" si="25"/>
        <v/>
      </c>
      <c r="BP32" s="200" t="str">
        <f t="shared" si="26"/>
        <v/>
      </c>
      <c r="BQ32" s="200" t="str">
        <f t="shared" si="27"/>
        <v/>
      </c>
      <c r="BR32" s="211" t="str">
        <f t="shared" si="28"/>
        <v/>
      </c>
      <c r="BS32" s="199"/>
      <c r="BT32" s="200"/>
      <c r="BU32" s="200"/>
      <c r="BV32" s="211" t="str">
        <f t="shared" si="29"/>
        <v/>
      </c>
      <c r="BW32" s="199" t="str">
        <f t="shared" si="30"/>
        <v/>
      </c>
      <c r="BX32" s="200" t="str">
        <f t="shared" si="31"/>
        <v/>
      </c>
      <c r="BY32" s="200" t="str">
        <f t="shared" si="32"/>
        <v/>
      </c>
      <c r="BZ32" s="200" t="str">
        <f t="shared" si="33"/>
        <v/>
      </c>
      <c r="CA32" s="5"/>
      <c r="CB32" s="16"/>
      <c r="CC32" s="16"/>
      <c r="CD32" s="16"/>
    </row>
    <row r="33" spans="1:82" x14ac:dyDescent="0.25">
      <c r="A33" s="16">
        <v>1</v>
      </c>
      <c r="C33" s="194">
        <v>30</v>
      </c>
      <c r="D33" s="195">
        <v>34</v>
      </c>
      <c r="E33" s="212" t="s">
        <v>943</v>
      </c>
      <c r="F33" s="197" t="s">
        <v>2</v>
      </c>
      <c r="G33" s="198" t="s">
        <v>2</v>
      </c>
      <c r="H33" s="199"/>
      <c r="I33" s="200"/>
      <c r="J33" s="200"/>
      <c r="K33" s="200" t="str">
        <f>IF(SUM(H33:J33)=0,"",SUM(H33:J33))</f>
        <v/>
      </c>
      <c r="L33" s="199"/>
      <c r="M33" s="200"/>
      <c r="N33" s="200"/>
      <c r="O33" s="200" t="str">
        <f>IF(SUM(L33:N33)=0,"",SUM(L33:N33))</f>
        <v/>
      </c>
      <c r="P33" s="199">
        <v>102</v>
      </c>
      <c r="Q33" s="200"/>
      <c r="R33" s="200"/>
      <c r="S33" s="200">
        <f>IF(SUM(P33:R33)=0,"",SUM(P33:R33))</f>
        <v>102</v>
      </c>
      <c r="T33" s="199"/>
      <c r="U33" s="200"/>
      <c r="V33" s="200"/>
      <c r="W33" s="200" t="str">
        <f>IF(SUM(T33:V33)=0,"",SUM(T33:V33))</f>
        <v/>
      </c>
      <c r="X33" s="199"/>
      <c r="Y33" s="200"/>
      <c r="Z33" s="200"/>
      <c r="AA33" s="200" t="str">
        <f>IF(SUM(X33:Z33)=0,"",SUM(X33:Z33))</f>
        <v/>
      </c>
      <c r="AB33" s="199">
        <f>IF(H33+L33+P33+T33+X33=0,"",H33+L33+P33+T33+X33)</f>
        <v>102</v>
      </c>
      <c r="AC33" s="200" t="str">
        <f>IF(I33+M33+Q33+U33+Y33=0,"",I33+M33+Q33+U33+Y33)</f>
        <v/>
      </c>
      <c r="AD33" s="200" t="str">
        <f>IF(J33+N33+R33+V33+Z33=0,"",J33+N33+R33+V33+Z33)</f>
        <v/>
      </c>
      <c r="AE33" s="200">
        <f>IF(SUM(AB33:AD33)=0,"",SUM(AB33:AD33))</f>
        <v>102</v>
      </c>
      <c r="AF33" s="199">
        <v>102</v>
      </c>
      <c r="AG33" s="200" t="s">
        <v>509</v>
      </c>
      <c r="AH33" s="200" t="s">
        <v>509</v>
      </c>
      <c r="AI33" s="200">
        <f t="shared" si="2"/>
        <v>102</v>
      </c>
      <c r="AJ33" s="200" t="s">
        <v>353</v>
      </c>
      <c r="AK33" s="201">
        <v>64</v>
      </c>
      <c r="AL33" s="202"/>
      <c r="AM33" s="198" t="str">
        <f t="shared" si="3"/>
        <v/>
      </c>
      <c r="AN33" s="198"/>
      <c r="AO33" s="198"/>
      <c r="AP33" s="213" t="s">
        <v>699</v>
      </c>
      <c r="AQ33" s="198" t="s">
        <v>31</v>
      </c>
      <c r="AR33" s="198" t="s">
        <v>17</v>
      </c>
      <c r="AS33" s="198"/>
      <c r="AT33" s="198" t="s">
        <v>509</v>
      </c>
      <c r="AU33" s="203">
        <f t="shared" si="4"/>
        <v>1980</v>
      </c>
      <c r="AV33" s="204" t="str">
        <f t="shared" si="5"/>
        <v/>
      </c>
      <c r="AW33" s="205" t="str">
        <f>IF(AV33="Yes",AU33,"")</f>
        <v/>
      </c>
      <c r="AX33" s="205" t="str">
        <f>IF(AW33="","",RANK(AW33,AW$4:AW498,1))</f>
        <v/>
      </c>
      <c r="AY33" s="204" t="str">
        <f>IF(AV33="Yes",SUMIF(AU$4:AU498,AW33,AI$4:AI498),"")</f>
        <v/>
      </c>
      <c r="AZ33" s="204" t="str">
        <f>IF(AY33="","",SUMIF(AX$4:AX498,"&lt;="&amp;AX33,AY$4:AY498))</f>
        <v/>
      </c>
      <c r="BA33" s="202"/>
      <c r="BB33" s="206"/>
      <c r="BC33" s="198"/>
      <c r="BD33" s="206"/>
      <c r="BE33" s="198"/>
      <c r="BF33" s="206"/>
      <c r="BG33" s="198"/>
      <c r="BH33" s="200"/>
      <c r="BI33" s="200"/>
      <c r="BJ33" s="200" t="str">
        <f t="shared" si="15"/>
        <v/>
      </c>
      <c r="BK33" s="198" t="s">
        <v>233</v>
      </c>
      <c r="BL33" s="206">
        <v>29557</v>
      </c>
      <c r="BM33" s="207"/>
      <c r="BN33" s="198"/>
      <c r="BO33" s="199">
        <f t="shared" si="25"/>
        <v>100</v>
      </c>
      <c r="BP33" s="200" t="str">
        <f t="shared" si="26"/>
        <v/>
      </c>
      <c r="BQ33" s="200" t="str">
        <f t="shared" si="27"/>
        <v/>
      </c>
      <c r="BR33" s="211">
        <f t="shared" si="28"/>
        <v>100</v>
      </c>
      <c r="BS33" s="199"/>
      <c r="BT33" s="200"/>
      <c r="BU33" s="200"/>
      <c r="BV33" s="211" t="str">
        <f t="shared" si="29"/>
        <v/>
      </c>
      <c r="BW33" s="199" t="str">
        <f t="shared" si="30"/>
        <v/>
      </c>
      <c r="BX33" s="200" t="str">
        <f t="shared" si="31"/>
        <v/>
      </c>
      <c r="BY33" s="200" t="str">
        <f t="shared" si="32"/>
        <v/>
      </c>
      <c r="BZ33" s="200" t="str">
        <f t="shared" si="33"/>
        <v/>
      </c>
      <c r="CA33" s="5"/>
      <c r="CB33" s="16"/>
      <c r="CC33" s="16"/>
      <c r="CD33" s="16"/>
    </row>
    <row r="34" spans="1:82" x14ac:dyDescent="0.25">
      <c r="A34" s="16">
        <v>1</v>
      </c>
      <c r="C34" s="194">
        <v>31</v>
      </c>
      <c r="D34" s="195"/>
      <c r="E34" s="212" t="s">
        <v>623</v>
      </c>
      <c r="F34" s="197"/>
      <c r="G34" s="198" t="s">
        <v>2</v>
      </c>
      <c r="H34" s="199"/>
      <c r="I34" s="200"/>
      <c r="J34" s="200"/>
      <c r="K34" s="200"/>
      <c r="L34" s="199"/>
      <c r="M34" s="200"/>
      <c r="N34" s="200"/>
      <c r="O34" s="200"/>
      <c r="P34" s="199"/>
      <c r="Q34" s="200"/>
      <c r="R34" s="200"/>
      <c r="S34" s="200"/>
      <c r="T34" s="199"/>
      <c r="U34" s="200"/>
      <c r="V34" s="200"/>
      <c r="W34" s="200"/>
      <c r="X34" s="199"/>
      <c r="Y34" s="200"/>
      <c r="Z34" s="200"/>
      <c r="AA34" s="200"/>
      <c r="AB34" s="199"/>
      <c r="AC34" s="200"/>
      <c r="AD34" s="200"/>
      <c r="AE34" s="200"/>
      <c r="AF34" s="199"/>
      <c r="AG34" s="200"/>
      <c r="AH34" s="200"/>
      <c r="AI34" s="200" t="str">
        <f t="shared" si="2"/>
        <v/>
      </c>
      <c r="AJ34" s="200"/>
      <c r="AK34" s="253"/>
      <c r="AL34" s="202"/>
      <c r="AM34" s="198" t="str">
        <f t="shared" si="3"/>
        <v/>
      </c>
      <c r="AN34" s="198"/>
      <c r="AO34" s="198"/>
      <c r="AP34" s="198"/>
      <c r="AQ34" s="198" t="s">
        <v>31</v>
      </c>
      <c r="AR34" s="198" t="s">
        <v>509</v>
      </c>
      <c r="AS34" s="198"/>
      <c r="AT34" s="198"/>
      <c r="AU34" s="203" t="str">
        <f t="shared" si="4"/>
        <v/>
      </c>
      <c r="AV34" s="204" t="str">
        <f t="shared" si="5"/>
        <v/>
      </c>
      <c r="AW34" s="205"/>
      <c r="AX34" s="205" t="str">
        <f>IF(AW34="","",RANK(AW34,AW$4:AW498,1))</f>
        <v/>
      </c>
      <c r="AY34" s="204" t="str">
        <f>IF(AV34="Yes",SUMIF(AU$4:AU498,AW34,AI$4:AI498),"")</f>
        <v/>
      </c>
      <c r="AZ34" s="204" t="str">
        <f>IF(AY34="","",SUMIF(AX$4:AX498,"&lt;="&amp;AX34,AY$4:AY498))</f>
        <v/>
      </c>
      <c r="BA34" s="202" t="s">
        <v>233</v>
      </c>
      <c r="BB34" s="206">
        <v>29557</v>
      </c>
      <c r="BC34" s="198" t="s">
        <v>2</v>
      </c>
      <c r="BD34" s="206">
        <v>30956</v>
      </c>
      <c r="BE34" s="198" t="s">
        <v>171</v>
      </c>
      <c r="BF34" s="206">
        <v>31163</v>
      </c>
      <c r="BG34" s="198" t="s">
        <v>168</v>
      </c>
      <c r="BH34" s="200">
        <v>270</v>
      </c>
      <c r="BI34" s="200"/>
      <c r="BJ34" s="200" t="str">
        <f t="shared" si="15"/>
        <v/>
      </c>
      <c r="BK34" s="198"/>
      <c r="BL34" s="206"/>
      <c r="BM34" s="207">
        <v>2</v>
      </c>
      <c r="BN34" s="198"/>
      <c r="BO34" s="199" t="str">
        <f t="shared" si="25"/>
        <v/>
      </c>
      <c r="BP34" s="200" t="str">
        <f t="shared" si="26"/>
        <v/>
      </c>
      <c r="BQ34" s="200" t="str">
        <f t="shared" si="27"/>
        <v/>
      </c>
      <c r="BR34" s="211" t="str">
        <f t="shared" si="28"/>
        <v/>
      </c>
      <c r="BS34" s="199"/>
      <c r="BT34" s="200"/>
      <c r="BU34" s="200"/>
      <c r="BV34" s="211" t="str">
        <f t="shared" si="29"/>
        <v/>
      </c>
      <c r="BW34" s="199" t="str">
        <f t="shared" si="30"/>
        <v/>
      </c>
      <c r="BX34" s="200" t="str">
        <f t="shared" si="31"/>
        <v/>
      </c>
      <c r="BY34" s="200" t="str">
        <f t="shared" si="32"/>
        <v/>
      </c>
      <c r="BZ34" s="200" t="str">
        <f t="shared" si="33"/>
        <v/>
      </c>
      <c r="CA34" s="5"/>
      <c r="CB34" s="16"/>
      <c r="CC34" s="16"/>
      <c r="CD34" s="16"/>
    </row>
    <row r="35" spans="1:82" x14ac:dyDescent="0.25">
      <c r="A35" s="16">
        <v>1</v>
      </c>
      <c r="C35" s="194">
        <v>32</v>
      </c>
      <c r="D35" s="195">
        <v>32</v>
      </c>
      <c r="E35" s="212" t="s">
        <v>352</v>
      </c>
      <c r="F35" s="197" t="s">
        <v>2</v>
      </c>
      <c r="G35" s="198" t="s">
        <v>2</v>
      </c>
      <c r="H35" s="199"/>
      <c r="I35" s="200"/>
      <c r="J35" s="200"/>
      <c r="K35" s="200" t="str">
        <f>IF(SUM(H35:J35)=0,"",SUM(H35:J35))</f>
        <v/>
      </c>
      <c r="L35" s="199"/>
      <c r="M35" s="200"/>
      <c r="N35" s="200"/>
      <c r="O35" s="200" t="str">
        <f>IF(SUM(L35:N35)=0,"",SUM(L35:N35))</f>
        <v/>
      </c>
      <c r="P35" s="199">
        <v>24</v>
      </c>
      <c r="Q35" s="200"/>
      <c r="R35" s="200"/>
      <c r="S35" s="200">
        <f>IF(SUM(P35:R35)=0,"",SUM(P35:R35))</f>
        <v>24</v>
      </c>
      <c r="T35" s="199"/>
      <c r="U35" s="200"/>
      <c r="V35" s="200"/>
      <c r="W35" s="200" t="str">
        <f>IF(SUM(T35:V35)=0,"",SUM(T35:V35))</f>
        <v/>
      </c>
      <c r="X35" s="199"/>
      <c r="Y35" s="200"/>
      <c r="Z35" s="200"/>
      <c r="AA35" s="200" t="str">
        <f>IF(SUM(X35:Z35)=0,"",SUM(X35:Z35))</f>
        <v/>
      </c>
      <c r="AB35" s="199">
        <f t="shared" ref="AB35:AD37" si="35">IF(H35+L35+P35+T35+X35=0,"",H35+L35+P35+T35+X35)</f>
        <v>24</v>
      </c>
      <c r="AC35" s="200" t="str">
        <f t="shared" si="35"/>
        <v/>
      </c>
      <c r="AD35" s="200" t="str">
        <f t="shared" si="35"/>
        <v/>
      </c>
      <c r="AE35" s="200">
        <f>IF(SUM(AB35:AD35)=0,"",SUM(AB35:AD35))</f>
        <v>24</v>
      </c>
      <c r="AF35" s="199">
        <v>24</v>
      </c>
      <c r="AG35" s="200" t="s">
        <v>509</v>
      </c>
      <c r="AH35" s="200" t="s">
        <v>509</v>
      </c>
      <c r="AI35" s="200">
        <f t="shared" si="2"/>
        <v>24</v>
      </c>
      <c r="AJ35" s="200" t="s">
        <v>352</v>
      </c>
      <c r="AK35" s="201">
        <v>62</v>
      </c>
      <c r="AL35" s="202"/>
      <c r="AM35" s="198" t="str">
        <f t="shared" si="3"/>
        <v/>
      </c>
      <c r="AN35" s="198"/>
      <c r="AO35" s="198"/>
      <c r="AP35" s="213" t="s">
        <v>694</v>
      </c>
      <c r="AQ35" s="198" t="s">
        <v>31</v>
      </c>
      <c r="AR35" s="198" t="s">
        <v>17</v>
      </c>
      <c r="AS35" s="198"/>
      <c r="AT35" s="198" t="s">
        <v>509</v>
      </c>
      <c r="AU35" s="203">
        <f t="shared" si="4"/>
        <v>1980</v>
      </c>
      <c r="AV35" s="204" t="str">
        <f t="shared" si="5"/>
        <v/>
      </c>
      <c r="AW35" s="205" t="str">
        <f>IF(AV35="Yes",AU35,"")</f>
        <v/>
      </c>
      <c r="AX35" s="205" t="str">
        <f>IF(AW35="","",RANK(AW35,AW$4:AW498,1))</f>
        <v/>
      </c>
      <c r="AY35" s="204" t="str">
        <f>IF(AV35="Yes",SUMIF(AU$4:AU498,AW35,AI$4:AI498),"")</f>
        <v/>
      </c>
      <c r="AZ35" s="204" t="str">
        <f>IF(AY35="","",SUMIF(AX$4:AX498,"&lt;="&amp;AX35,AY$4:AY498))</f>
        <v/>
      </c>
      <c r="BA35" s="202"/>
      <c r="BB35" s="206"/>
      <c r="BC35" s="198"/>
      <c r="BD35" s="206"/>
      <c r="BE35" s="198"/>
      <c r="BF35" s="206"/>
      <c r="BG35" s="198"/>
      <c r="BH35" s="200"/>
      <c r="BI35" s="200"/>
      <c r="BJ35" s="200" t="str">
        <f t="shared" si="15"/>
        <v/>
      </c>
      <c r="BK35" s="198" t="s">
        <v>233</v>
      </c>
      <c r="BL35" s="206">
        <v>29557</v>
      </c>
      <c r="BM35" s="207"/>
      <c r="BN35" s="198"/>
      <c r="BO35" s="199">
        <f t="shared" si="25"/>
        <v>100</v>
      </c>
      <c r="BP35" s="200" t="str">
        <f t="shared" si="26"/>
        <v/>
      </c>
      <c r="BQ35" s="200" t="str">
        <f t="shared" si="27"/>
        <v/>
      </c>
      <c r="BR35" s="211">
        <f t="shared" si="28"/>
        <v>100</v>
      </c>
      <c r="BS35" s="199"/>
      <c r="BT35" s="200"/>
      <c r="BU35" s="200"/>
      <c r="BV35" s="211" t="str">
        <f t="shared" si="29"/>
        <v/>
      </c>
      <c r="BW35" s="199" t="str">
        <f t="shared" si="30"/>
        <v/>
      </c>
      <c r="BX35" s="200" t="str">
        <f t="shared" si="31"/>
        <v/>
      </c>
      <c r="BY35" s="200" t="str">
        <f t="shared" si="32"/>
        <v/>
      </c>
      <c r="BZ35" s="200" t="str">
        <f t="shared" si="33"/>
        <v/>
      </c>
      <c r="CA35" s="5"/>
      <c r="CB35" s="16"/>
      <c r="CC35" s="16"/>
      <c r="CD35" s="16"/>
    </row>
    <row r="36" spans="1:82" x14ac:dyDescent="0.25">
      <c r="A36" s="16">
        <v>1</v>
      </c>
      <c r="C36" s="194">
        <v>33</v>
      </c>
      <c r="D36" s="195">
        <v>33</v>
      </c>
      <c r="E36" s="212" t="s">
        <v>354</v>
      </c>
      <c r="F36" s="197" t="s">
        <v>2</v>
      </c>
      <c r="G36" s="198" t="s">
        <v>2</v>
      </c>
      <c r="H36" s="199"/>
      <c r="I36" s="200"/>
      <c r="J36" s="200"/>
      <c r="K36" s="200" t="str">
        <f>IF(SUM(H36:J36)=0,"",SUM(H36:J36))</f>
        <v/>
      </c>
      <c r="L36" s="199"/>
      <c r="M36" s="200"/>
      <c r="N36" s="200"/>
      <c r="O36" s="200" t="str">
        <f>IF(SUM(L36:N36)=0,"",SUM(L36:N36))</f>
        <v/>
      </c>
      <c r="P36" s="199">
        <v>330</v>
      </c>
      <c r="Q36" s="200"/>
      <c r="R36" s="200"/>
      <c r="S36" s="200">
        <f>IF(SUM(P36:R36)=0,"",SUM(P36:R36))</f>
        <v>330</v>
      </c>
      <c r="T36" s="199"/>
      <c r="U36" s="200"/>
      <c r="V36" s="200"/>
      <c r="W36" s="200" t="str">
        <f>IF(SUM(T36:V36)=0,"",SUM(T36:V36))</f>
        <v/>
      </c>
      <c r="X36" s="199"/>
      <c r="Y36" s="200"/>
      <c r="Z36" s="200"/>
      <c r="AA36" s="200" t="str">
        <f>IF(SUM(X36:Z36)=0,"",SUM(X36:Z36))</f>
        <v/>
      </c>
      <c r="AB36" s="199">
        <f t="shared" si="35"/>
        <v>330</v>
      </c>
      <c r="AC36" s="200" t="str">
        <f t="shared" si="35"/>
        <v/>
      </c>
      <c r="AD36" s="200" t="str">
        <f t="shared" si="35"/>
        <v/>
      </c>
      <c r="AE36" s="200">
        <f>IF(SUM(AB36:AD36)=0,"",SUM(AB36:AD36))</f>
        <v>330</v>
      </c>
      <c r="AF36" s="199">
        <v>330</v>
      </c>
      <c r="AG36" s="200" t="s">
        <v>509</v>
      </c>
      <c r="AH36" s="200" t="s">
        <v>509</v>
      </c>
      <c r="AI36" s="200">
        <f t="shared" si="2"/>
        <v>330</v>
      </c>
      <c r="AJ36" s="200" t="s">
        <v>354</v>
      </c>
      <c r="AK36" s="201">
        <v>63</v>
      </c>
      <c r="AL36" s="202"/>
      <c r="AM36" s="198" t="str">
        <f t="shared" si="3"/>
        <v/>
      </c>
      <c r="AN36" s="198"/>
      <c r="AO36" s="198"/>
      <c r="AP36" s="213" t="s">
        <v>688</v>
      </c>
      <c r="AQ36" s="198" t="s">
        <v>31</v>
      </c>
      <c r="AR36" s="198" t="s">
        <v>17</v>
      </c>
      <c r="AS36" s="198"/>
      <c r="AT36" s="198" t="s">
        <v>509</v>
      </c>
      <c r="AU36" s="203">
        <f t="shared" si="4"/>
        <v>1980</v>
      </c>
      <c r="AV36" s="204" t="str">
        <f t="shared" si="5"/>
        <v/>
      </c>
      <c r="AW36" s="205" t="str">
        <f>IF(AV36="Yes",AU36,"")</f>
        <v/>
      </c>
      <c r="AX36" s="205" t="str">
        <f>IF(AW36="","",RANK(AW36,AW$4:AW498,1))</f>
        <v/>
      </c>
      <c r="AY36" s="204" t="str">
        <f>IF(AV36="Yes",SUMIF(AU$4:AU498,AW36,AI$4:AI498),"")</f>
        <v/>
      </c>
      <c r="AZ36" s="204" t="str">
        <f>IF(AY36="","",SUMIF(AX$4:AX498,"&lt;="&amp;AX36,AY$4:AY498))</f>
        <v/>
      </c>
      <c r="BA36" s="202"/>
      <c r="BB36" s="206"/>
      <c r="BC36" s="198"/>
      <c r="BD36" s="206"/>
      <c r="BE36" s="198"/>
      <c r="BF36" s="206"/>
      <c r="BG36" s="198"/>
      <c r="BH36" s="200"/>
      <c r="BI36" s="200"/>
      <c r="BJ36" s="200" t="str">
        <f t="shared" si="15"/>
        <v/>
      </c>
      <c r="BK36" s="198" t="s">
        <v>233</v>
      </c>
      <c r="BL36" s="206">
        <v>29557</v>
      </c>
      <c r="BM36" s="207"/>
      <c r="BN36" s="198"/>
      <c r="BO36" s="199">
        <f t="shared" si="25"/>
        <v>100</v>
      </c>
      <c r="BP36" s="200" t="str">
        <f t="shared" si="26"/>
        <v/>
      </c>
      <c r="BQ36" s="200" t="str">
        <f t="shared" si="27"/>
        <v/>
      </c>
      <c r="BR36" s="211">
        <f t="shared" si="28"/>
        <v>100</v>
      </c>
      <c r="BS36" s="199"/>
      <c r="BT36" s="200"/>
      <c r="BU36" s="200"/>
      <c r="BV36" s="211" t="str">
        <f t="shared" si="29"/>
        <v/>
      </c>
      <c r="BW36" s="199" t="str">
        <f t="shared" si="30"/>
        <v/>
      </c>
      <c r="BX36" s="200" t="str">
        <f t="shared" si="31"/>
        <v/>
      </c>
      <c r="BY36" s="200" t="str">
        <f t="shared" si="32"/>
        <v/>
      </c>
      <c r="BZ36" s="200" t="str">
        <f t="shared" si="33"/>
        <v/>
      </c>
      <c r="CA36" s="5"/>
      <c r="CB36" s="16"/>
      <c r="CC36" s="16"/>
      <c r="CD36" s="16"/>
    </row>
    <row r="37" spans="1:82" x14ac:dyDescent="0.25">
      <c r="A37" s="16">
        <v>1</v>
      </c>
      <c r="C37" s="194">
        <v>34</v>
      </c>
      <c r="D37" s="195">
        <v>40</v>
      </c>
      <c r="E37" s="212" t="s">
        <v>360</v>
      </c>
      <c r="F37" s="197" t="s">
        <v>910</v>
      </c>
      <c r="G37" s="198" t="s">
        <v>910</v>
      </c>
      <c r="H37" s="199"/>
      <c r="I37" s="200"/>
      <c r="J37" s="200"/>
      <c r="K37" s="200" t="str">
        <f>IF(SUM(H37:J37)=0,"",SUM(H37:J37))</f>
        <v/>
      </c>
      <c r="L37" s="199">
        <v>225</v>
      </c>
      <c r="M37" s="200"/>
      <c r="N37" s="200"/>
      <c r="O37" s="200">
        <f>IF(SUM(L37:N37)=0,"",SUM(L37:N37))</f>
        <v>225</v>
      </c>
      <c r="P37" s="199"/>
      <c r="Q37" s="200"/>
      <c r="R37" s="200"/>
      <c r="S37" s="200" t="str">
        <f>IF(SUM(P37:R37)=0,"",SUM(P37:R37))</f>
        <v/>
      </c>
      <c r="T37" s="199"/>
      <c r="U37" s="200"/>
      <c r="V37" s="200"/>
      <c r="W37" s="200" t="str">
        <f>IF(SUM(T37:V37)=0,"",SUM(T37:V37))</f>
        <v/>
      </c>
      <c r="X37" s="199"/>
      <c r="Y37" s="200"/>
      <c r="Z37" s="200"/>
      <c r="AA37" s="200" t="str">
        <f>IF(SUM(X37:Z37)=0,"",SUM(X37:Z37))</f>
        <v/>
      </c>
      <c r="AB37" s="199">
        <f t="shared" si="35"/>
        <v>225</v>
      </c>
      <c r="AC37" s="200" t="str">
        <f t="shared" si="35"/>
        <v/>
      </c>
      <c r="AD37" s="200" t="str">
        <f t="shared" si="35"/>
        <v/>
      </c>
      <c r="AE37" s="200">
        <f>IF(SUM(AB37:AD37)=0,"",SUM(AB37:AD37))</f>
        <v>225</v>
      </c>
      <c r="AF37" s="199">
        <v>225</v>
      </c>
      <c r="AG37" s="200" t="s">
        <v>509</v>
      </c>
      <c r="AH37" s="200" t="s">
        <v>509</v>
      </c>
      <c r="AI37" s="200">
        <f t="shared" si="2"/>
        <v>225</v>
      </c>
      <c r="AJ37" s="200" t="s">
        <v>360</v>
      </c>
      <c r="AK37" s="201">
        <v>65</v>
      </c>
      <c r="AL37" s="202"/>
      <c r="AM37" s="198" t="str">
        <f t="shared" si="3"/>
        <v/>
      </c>
      <c r="AN37" s="198"/>
      <c r="AO37" s="198"/>
      <c r="AP37" s="213" t="s">
        <v>700</v>
      </c>
      <c r="AQ37" s="198" t="s">
        <v>31</v>
      </c>
      <c r="AR37" s="198" t="s">
        <v>358</v>
      </c>
      <c r="AS37" s="198"/>
      <c r="AT37" s="198" t="s">
        <v>509</v>
      </c>
      <c r="AU37" s="203">
        <f t="shared" si="4"/>
        <v>1980</v>
      </c>
      <c r="AV37" s="204" t="str">
        <f t="shared" si="5"/>
        <v/>
      </c>
      <c r="AW37" s="205" t="str">
        <f>IF(AV37="Yes",AU37,"")</f>
        <v/>
      </c>
      <c r="AX37" s="205" t="str">
        <f>IF(AW37="","",RANK(AW37,AW$4:AW498,1))</f>
        <v/>
      </c>
      <c r="AY37" s="204" t="str">
        <f>IF(AV37="Yes",SUMIF(AU$4:AU498,AW37,AI$4:AI498),"")</f>
        <v/>
      </c>
      <c r="AZ37" s="204" t="str">
        <f>IF(AY37="","",SUMIF(AX$4:AX498,"&lt;="&amp;AX37,AY$4:AY498))</f>
        <v/>
      </c>
      <c r="BA37" s="202"/>
      <c r="BB37" s="206"/>
      <c r="BC37" s="198"/>
      <c r="BD37" s="206"/>
      <c r="BE37" s="198"/>
      <c r="BF37" s="206"/>
      <c r="BG37" s="198"/>
      <c r="BH37" s="200"/>
      <c r="BI37" s="200"/>
      <c r="BJ37" s="200" t="str">
        <f t="shared" si="15"/>
        <v/>
      </c>
      <c r="BK37" s="198" t="s">
        <v>233</v>
      </c>
      <c r="BL37" s="206">
        <v>29557</v>
      </c>
      <c r="BM37" s="207"/>
      <c r="BN37" s="198"/>
      <c r="BO37" s="199">
        <f t="shared" si="25"/>
        <v>100</v>
      </c>
      <c r="BP37" s="200" t="str">
        <f t="shared" si="26"/>
        <v/>
      </c>
      <c r="BQ37" s="200" t="str">
        <f t="shared" si="27"/>
        <v/>
      </c>
      <c r="BR37" s="211">
        <f t="shared" si="28"/>
        <v>100</v>
      </c>
      <c r="BS37" s="199"/>
      <c r="BT37" s="200"/>
      <c r="BU37" s="200"/>
      <c r="BV37" s="211" t="str">
        <f t="shared" si="29"/>
        <v/>
      </c>
      <c r="BW37" s="199" t="str">
        <f t="shared" si="30"/>
        <v/>
      </c>
      <c r="BX37" s="200" t="str">
        <f t="shared" si="31"/>
        <v/>
      </c>
      <c r="BY37" s="200" t="str">
        <f t="shared" si="32"/>
        <v/>
      </c>
      <c r="BZ37" s="200" t="str">
        <f t="shared" si="33"/>
        <v/>
      </c>
      <c r="CA37" s="5"/>
      <c r="CB37" s="16"/>
      <c r="CC37" s="16"/>
      <c r="CD37" s="16"/>
    </row>
    <row r="38" spans="1:82" x14ac:dyDescent="0.25">
      <c r="A38" s="16">
        <v>1</v>
      </c>
      <c r="C38" s="194">
        <v>35</v>
      </c>
      <c r="D38" s="195"/>
      <c r="E38" s="212" t="s">
        <v>236</v>
      </c>
      <c r="F38" s="197"/>
      <c r="G38" s="198" t="s">
        <v>2</v>
      </c>
      <c r="H38" s="199"/>
      <c r="I38" s="200"/>
      <c r="J38" s="200"/>
      <c r="K38" s="200"/>
      <c r="L38" s="199"/>
      <c r="M38" s="200"/>
      <c r="N38" s="200"/>
      <c r="O38" s="200"/>
      <c r="P38" s="199"/>
      <c r="Q38" s="200"/>
      <c r="R38" s="200"/>
      <c r="S38" s="200"/>
      <c r="T38" s="199"/>
      <c r="U38" s="200"/>
      <c r="V38" s="200"/>
      <c r="W38" s="200"/>
      <c r="X38" s="199"/>
      <c r="Y38" s="200"/>
      <c r="Z38" s="200"/>
      <c r="AA38" s="200"/>
      <c r="AB38" s="199"/>
      <c r="AC38" s="200"/>
      <c r="AD38" s="200"/>
      <c r="AE38" s="200"/>
      <c r="AF38" s="199"/>
      <c r="AG38" s="200"/>
      <c r="AH38" s="200"/>
      <c r="AI38" s="200" t="str">
        <f t="shared" si="2"/>
        <v/>
      </c>
      <c r="AJ38" s="200"/>
      <c r="AK38" s="201"/>
      <c r="AL38" s="202"/>
      <c r="AM38" s="198" t="str">
        <f t="shared" si="3"/>
        <v/>
      </c>
      <c r="AN38" s="198"/>
      <c r="AO38" s="198"/>
      <c r="AP38" s="198"/>
      <c r="AQ38" s="198" t="s">
        <v>31</v>
      </c>
      <c r="AR38" s="198" t="s">
        <v>509</v>
      </c>
      <c r="AS38" s="198"/>
      <c r="AT38" s="198"/>
      <c r="AU38" s="203" t="str">
        <f t="shared" si="4"/>
        <v/>
      </c>
      <c r="AV38" s="204" t="str">
        <f t="shared" si="5"/>
        <v/>
      </c>
      <c r="AW38" s="205"/>
      <c r="AX38" s="205" t="str">
        <f>IF(AW38="","",RANK(AW38,AW$4:AW498,1))</f>
        <v/>
      </c>
      <c r="AY38" s="204" t="str">
        <f>IF(AV38="Yes",SUMIF(AU$4:AU498,AW38,AI$4:AI498),"")</f>
        <v/>
      </c>
      <c r="AZ38" s="204" t="str">
        <f>IF(AY38="","",SUMIF(AX$4:AX498,"&lt;="&amp;AX38,AY$4:AY498))</f>
        <v/>
      </c>
      <c r="BA38" s="202" t="s">
        <v>233</v>
      </c>
      <c r="BB38" s="206">
        <v>29557</v>
      </c>
      <c r="BC38" s="198" t="s">
        <v>2</v>
      </c>
      <c r="BD38" s="206">
        <v>30956</v>
      </c>
      <c r="BE38" s="198" t="s">
        <v>171</v>
      </c>
      <c r="BF38" s="206">
        <v>31163</v>
      </c>
      <c r="BG38" s="198" t="s">
        <v>181</v>
      </c>
      <c r="BH38" s="200">
        <v>75</v>
      </c>
      <c r="BI38" s="200"/>
      <c r="BJ38" s="200" t="str">
        <f t="shared" si="15"/>
        <v/>
      </c>
      <c r="BK38" s="198"/>
      <c r="BL38" s="206"/>
      <c r="BM38" s="207">
        <v>2</v>
      </c>
      <c r="BN38" s="198"/>
      <c r="BO38" s="199" t="str">
        <f t="shared" si="25"/>
        <v/>
      </c>
      <c r="BP38" s="200" t="str">
        <f t="shared" si="26"/>
        <v/>
      </c>
      <c r="BQ38" s="200" t="str">
        <f t="shared" si="27"/>
        <v/>
      </c>
      <c r="BR38" s="211" t="str">
        <f t="shared" si="28"/>
        <v/>
      </c>
      <c r="BS38" s="199"/>
      <c r="BT38" s="200"/>
      <c r="BU38" s="200"/>
      <c r="BV38" s="211" t="str">
        <f t="shared" si="29"/>
        <v/>
      </c>
      <c r="BW38" s="199" t="str">
        <f t="shared" si="30"/>
        <v/>
      </c>
      <c r="BX38" s="200" t="str">
        <f t="shared" si="31"/>
        <v/>
      </c>
      <c r="BY38" s="200" t="str">
        <f t="shared" si="32"/>
        <v/>
      </c>
      <c r="BZ38" s="200" t="str">
        <f t="shared" si="33"/>
        <v/>
      </c>
      <c r="CA38" s="5"/>
      <c r="CB38" s="16"/>
      <c r="CC38" s="16"/>
      <c r="CD38" s="16"/>
    </row>
    <row r="39" spans="1:82" x14ac:dyDescent="0.25">
      <c r="A39" s="16">
        <v>1</v>
      </c>
      <c r="C39" s="194">
        <v>36</v>
      </c>
      <c r="D39" s="195">
        <v>35</v>
      </c>
      <c r="E39" s="212" t="s">
        <v>190</v>
      </c>
      <c r="F39" s="197" t="s">
        <v>2</v>
      </c>
      <c r="G39" s="198" t="s">
        <v>2</v>
      </c>
      <c r="H39" s="199"/>
      <c r="I39" s="200"/>
      <c r="J39" s="200"/>
      <c r="K39" s="200" t="str">
        <f>IF(SUM(H39:J39)=0,"",SUM(H39:J39))</f>
        <v/>
      </c>
      <c r="L39" s="199"/>
      <c r="M39" s="200"/>
      <c r="N39" s="200"/>
      <c r="O39" s="200" t="str">
        <f>IF(SUM(L39:N39)=0,"",SUM(L39:N39))</f>
        <v/>
      </c>
      <c r="P39" s="199">
        <v>70</v>
      </c>
      <c r="Q39" s="200"/>
      <c r="R39" s="200"/>
      <c r="S39" s="200">
        <f>IF(SUM(P39:R39)=0,"",SUM(P39:R39))</f>
        <v>70</v>
      </c>
      <c r="T39" s="199"/>
      <c r="U39" s="200"/>
      <c r="V39" s="200"/>
      <c r="W39" s="200" t="str">
        <f>IF(SUM(T39:V39)=0,"",SUM(T39:V39))</f>
        <v/>
      </c>
      <c r="X39" s="199"/>
      <c r="Y39" s="200"/>
      <c r="Z39" s="200"/>
      <c r="AA39" s="200" t="str">
        <f>IF(SUM(X39:Z39)=0,"",SUM(X39:Z39))</f>
        <v/>
      </c>
      <c r="AB39" s="199">
        <f t="shared" ref="AB39:AD41" si="36">IF(H39+L39+P39+T39+X39=0,"",H39+L39+P39+T39+X39)</f>
        <v>70</v>
      </c>
      <c r="AC39" s="200" t="str">
        <f t="shared" si="36"/>
        <v/>
      </c>
      <c r="AD39" s="200" t="str">
        <f t="shared" si="36"/>
        <v/>
      </c>
      <c r="AE39" s="200">
        <f>IF(SUM(AB39:AD39)=0,"",SUM(AB39:AD39))</f>
        <v>70</v>
      </c>
      <c r="AF39" s="199">
        <v>70</v>
      </c>
      <c r="AG39" s="200" t="s">
        <v>509</v>
      </c>
      <c r="AH39" s="200" t="s">
        <v>509</v>
      </c>
      <c r="AI39" s="200">
        <f t="shared" si="2"/>
        <v>70</v>
      </c>
      <c r="AJ39" s="200" t="s">
        <v>190</v>
      </c>
      <c r="AK39" s="201">
        <v>66</v>
      </c>
      <c r="AL39" s="202"/>
      <c r="AM39" s="198" t="str">
        <f t="shared" si="3"/>
        <v/>
      </c>
      <c r="AN39" s="198"/>
      <c r="AO39" s="198"/>
      <c r="AP39" s="213" t="s">
        <v>701</v>
      </c>
      <c r="AQ39" s="198" t="s">
        <v>31</v>
      </c>
      <c r="AR39" s="198" t="s">
        <v>17</v>
      </c>
      <c r="AS39" s="198"/>
      <c r="AT39" s="198" t="s">
        <v>509</v>
      </c>
      <c r="AU39" s="203">
        <f t="shared" si="4"/>
        <v>1980</v>
      </c>
      <c r="AV39" s="204" t="str">
        <f t="shared" si="5"/>
        <v/>
      </c>
      <c r="AW39" s="205" t="str">
        <f>IF(AV39="Yes",AU39,"")</f>
        <v/>
      </c>
      <c r="AX39" s="205" t="str">
        <f>IF(AW39="","",RANK(AW39,AW$4:AW498,1))</f>
        <v/>
      </c>
      <c r="AY39" s="204" t="str">
        <f>IF(AV39="Yes",SUMIF(AU$4:AU498,AW39,AI$4:AI498),"")</f>
        <v/>
      </c>
      <c r="AZ39" s="204" t="str">
        <f>IF(AY39="","",SUMIF(AX$4:AX498,"&lt;="&amp;AX39,AY$4:AY498))</f>
        <v/>
      </c>
      <c r="BA39" s="202"/>
      <c r="BB39" s="206"/>
      <c r="BC39" s="198"/>
      <c r="BD39" s="206"/>
      <c r="BE39" s="198"/>
      <c r="BF39" s="206"/>
      <c r="BG39" s="198"/>
      <c r="BH39" s="200"/>
      <c r="BI39" s="200"/>
      <c r="BJ39" s="200" t="str">
        <f t="shared" si="15"/>
        <v/>
      </c>
      <c r="BK39" s="198" t="s">
        <v>233</v>
      </c>
      <c r="BL39" s="206">
        <v>29557</v>
      </c>
      <c r="BM39" s="207"/>
      <c r="BN39" s="198"/>
      <c r="BO39" s="199">
        <f t="shared" si="25"/>
        <v>100</v>
      </c>
      <c r="BP39" s="200" t="str">
        <f t="shared" si="26"/>
        <v/>
      </c>
      <c r="BQ39" s="200" t="str">
        <f t="shared" si="27"/>
        <v/>
      </c>
      <c r="BR39" s="211">
        <f t="shared" si="28"/>
        <v>100</v>
      </c>
      <c r="BS39" s="199"/>
      <c r="BT39" s="200"/>
      <c r="BU39" s="200"/>
      <c r="BV39" s="211" t="str">
        <f t="shared" si="29"/>
        <v/>
      </c>
      <c r="BW39" s="199" t="str">
        <f t="shared" si="30"/>
        <v/>
      </c>
      <c r="BX39" s="200" t="str">
        <f t="shared" si="31"/>
        <v/>
      </c>
      <c r="BY39" s="200" t="str">
        <f t="shared" si="32"/>
        <v/>
      </c>
      <c r="BZ39" s="200" t="str">
        <f t="shared" si="33"/>
        <v/>
      </c>
      <c r="CA39" s="5"/>
      <c r="CB39" s="16"/>
      <c r="CC39" s="16"/>
      <c r="CD39" s="16"/>
    </row>
    <row r="40" spans="1:82" x14ac:dyDescent="0.25">
      <c r="A40" s="16">
        <v>1</v>
      </c>
      <c r="C40" s="194">
        <v>37</v>
      </c>
      <c r="D40" s="195">
        <v>41</v>
      </c>
      <c r="E40" s="212" t="s">
        <v>361</v>
      </c>
      <c r="F40" s="197" t="s">
        <v>910</v>
      </c>
      <c r="G40" s="198" t="s">
        <v>910</v>
      </c>
      <c r="H40" s="199"/>
      <c r="I40" s="200"/>
      <c r="J40" s="200"/>
      <c r="K40" s="200" t="str">
        <f>IF(SUM(H40:J40)=0,"",SUM(H40:J40))</f>
        <v/>
      </c>
      <c r="L40" s="199">
        <v>160</v>
      </c>
      <c r="M40" s="200"/>
      <c r="N40" s="200"/>
      <c r="O40" s="200">
        <f>IF(SUM(L40:N40)=0,"",SUM(L40:N40))</f>
        <v>160</v>
      </c>
      <c r="P40" s="199"/>
      <c r="Q40" s="200"/>
      <c r="R40" s="200"/>
      <c r="S40" s="200" t="str">
        <f>IF(SUM(P40:R40)=0,"",SUM(P40:R40))</f>
        <v/>
      </c>
      <c r="T40" s="199"/>
      <c r="U40" s="200"/>
      <c r="V40" s="200"/>
      <c r="W40" s="200" t="str">
        <f>IF(SUM(T40:V40)=0,"",SUM(T40:V40))</f>
        <v/>
      </c>
      <c r="X40" s="199"/>
      <c r="Y40" s="200"/>
      <c r="Z40" s="200"/>
      <c r="AA40" s="200" t="str">
        <f>IF(SUM(X40:Z40)=0,"",SUM(X40:Z40))</f>
        <v/>
      </c>
      <c r="AB40" s="199">
        <f t="shared" si="36"/>
        <v>160</v>
      </c>
      <c r="AC40" s="200" t="str">
        <f t="shared" si="36"/>
        <v/>
      </c>
      <c r="AD40" s="200" t="str">
        <f t="shared" si="36"/>
        <v/>
      </c>
      <c r="AE40" s="200">
        <f>IF(SUM(AB40:AD40)=0,"",SUM(AB40:AD40))</f>
        <v>160</v>
      </c>
      <c r="AF40" s="199">
        <v>160</v>
      </c>
      <c r="AG40" s="200" t="s">
        <v>509</v>
      </c>
      <c r="AH40" s="200" t="s">
        <v>509</v>
      </c>
      <c r="AI40" s="200">
        <f t="shared" si="2"/>
        <v>160</v>
      </c>
      <c r="AJ40" s="200" t="s">
        <v>361</v>
      </c>
      <c r="AK40" s="201">
        <v>67</v>
      </c>
      <c r="AL40" s="202"/>
      <c r="AM40" s="198" t="str">
        <f t="shared" si="3"/>
        <v/>
      </c>
      <c r="AN40" s="198"/>
      <c r="AO40" s="198"/>
      <c r="AP40" s="213" t="s">
        <v>702</v>
      </c>
      <c r="AQ40" s="198" t="s">
        <v>31</v>
      </c>
      <c r="AR40" s="198" t="s">
        <v>358</v>
      </c>
      <c r="AS40" s="198"/>
      <c r="AT40" s="198" t="s">
        <v>509</v>
      </c>
      <c r="AU40" s="203">
        <f t="shared" si="4"/>
        <v>1980</v>
      </c>
      <c r="AV40" s="204" t="str">
        <f t="shared" si="5"/>
        <v/>
      </c>
      <c r="AW40" s="205" t="str">
        <f>IF(AV40="Yes",AU40,"")</f>
        <v/>
      </c>
      <c r="AX40" s="205" t="str">
        <f>IF(AW40="","",RANK(AW40,AW$4:AW498,1))</f>
        <v/>
      </c>
      <c r="AY40" s="204" t="str">
        <f>IF(AV40="Yes",SUMIF(AU$4:AU498,AW40,AI$4:AI498),"")</f>
        <v/>
      </c>
      <c r="AZ40" s="204" t="str">
        <f>IF(AY40="","",SUMIF(AX$4:AX498,"&lt;="&amp;AX40,AY$4:AY498))</f>
        <v/>
      </c>
      <c r="BA40" s="202"/>
      <c r="BB40" s="206"/>
      <c r="BC40" s="198"/>
      <c r="BD40" s="206"/>
      <c r="BE40" s="198"/>
      <c r="BF40" s="206"/>
      <c r="BG40" s="198"/>
      <c r="BH40" s="200"/>
      <c r="BI40" s="200"/>
      <c r="BJ40" s="200" t="str">
        <f t="shared" si="15"/>
        <v/>
      </c>
      <c r="BK40" s="198" t="s">
        <v>233</v>
      </c>
      <c r="BL40" s="206">
        <v>29557</v>
      </c>
      <c r="BM40" s="207"/>
      <c r="BN40" s="198"/>
      <c r="BO40" s="199">
        <f t="shared" si="25"/>
        <v>100</v>
      </c>
      <c r="BP40" s="200" t="str">
        <f t="shared" si="26"/>
        <v/>
      </c>
      <c r="BQ40" s="200" t="str">
        <f t="shared" si="27"/>
        <v/>
      </c>
      <c r="BR40" s="211">
        <f t="shared" si="28"/>
        <v>100</v>
      </c>
      <c r="BS40" s="199"/>
      <c r="BT40" s="200"/>
      <c r="BU40" s="200"/>
      <c r="BV40" s="211" t="str">
        <f t="shared" si="29"/>
        <v/>
      </c>
      <c r="BW40" s="199" t="str">
        <f t="shared" si="30"/>
        <v/>
      </c>
      <c r="BX40" s="200" t="str">
        <f t="shared" si="31"/>
        <v/>
      </c>
      <c r="BY40" s="200" t="str">
        <f t="shared" si="32"/>
        <v/>
      </c>
      <c r="BZ40" s="200" t="str">
        <f t="shared" si="33"/>
        <v/>
      </c>
      <c r="CA40" s="5"/>
      <c r="CB40" s="16"/>
      <c r="CC40" s="16"/>
      <c r="CD40" s="16"/>
    </row>
    <row r="41" spans="1:82" x14ac:dyDescent="0.25">
      <c r="A41" s="16">
        <v>1</v>
      </c>
      <c r="C41" s="194">
        <v>38</v>
      </c>
      <c r="D41" s="195">
        <v>42</v>
      </c>
      <c r="E41" s="212" t="s">
        <v>362</v>
      </c>
      <c r="F41" s="197" t="s">
        <v>910</v>
      </c>
      <c r="G41" s="198" t="s">
        <v>910</v>
      </c>
      <c r="H41" s="199"/>
      <c r="I41" s="200"/>
      <c r="J41" s="200"/>
      <c r="K41" s="200" t="str">
        <f>IF(SUM(H41:J41)=0,"",SUM(H41:J41))</f>
        <v/>
      </c>
      <c r="L41" s="199">
        <v>160</v>
      </c>
      <c r="M41" s="200"/>
      <c r="N41" s="200"/>
      <c r="O41" s="200">
        <f>IF(SUM(L41:N41)=0,"",SUM(L41:N41))</f>
        <v>160</v>
      </c>
      <c r="P41" s="199"/>
      <c r="Q41" s="200"/>
      <c r="R41" s="200"/>
      <c r="S41" s="200" t="str">
        <f>IF(SUM(P41:R41)=0,"",SUM(P41:R41))</f>
        <v/>
      </c>
      <c r="T41" s="199"/>
      <c r="U41" s="200"/>
      <c r="V41" s="200"/>
      <c r="W41" s="200" t="str">
        <f>IF(SUM(T41:V41)=0,"",SUM(T41:V41))</f>
        <v/>
      </c>
      <c r="X41" s="199"/>
      <c r="Y41" s="200"/>
      <c r="Z41" s="200"/>
      <c r="AA41" s="200" t="str">
        <f>IF(SUM(X41:Z41)=0,"",SUM(X41:Z41))</f>
        <v/>
      </c>
      <c r="AB41" s="199">
        <f t="shared" si="36"/>
        <v>160</v>
      </c>
      <c r="AC41" s="200" t="str">
        <f t="shared" si="36"/>
        <v/>
      </c>
      <c r="AD41" s="200" t="str">
        <f t="shared" si="36"/>
        <v/>
      </c>
      <c r="AE41" s="200">
        <f>IF(SUM(AB41:AD41)=0,"",SUM(AB41:AD41))</f>
        <v>160</v>
      </c>
      <c r="AF41" s="199">
        <v>160</v>
      </c>
      <c r="AG41" s="200" t="s">
        <v>509</v>
      </c>
      <c r="AH41" s="200" t="s">
        <v>509</v>
      </c>
      <c r="AI41" s="200">
        <f t="shared" si="2"/>
        <v>160</v>
      </c>
      <c r="AJ41" s="200" t="s">
        <v>362</v>
      </c>
      <c r="AK41" s="253">
        <v>68</v>
      </c>
      <c r="AL41" s="202"/>
      <c r="AM41" s="198" t="str">
        <f t="shared" si="3"/>
        <v/>
      </c>
      <c r="AN41" s="198"/>
      <c r="AO41" s="198"/>
      <c r="AP41" s="198"/>
      <c r="AQ41" s="198" t="s">
        <v>31</v>
      </c>
      <c r="AR41" s="198" t="s">
        <v>358</v>
      </c>
      <c r="AS41" s="198"/>
      <c r="AT41" s="198" t="s">
        <v>509</v>
      </c>
      <c r="AU41" s="203">
        <f t="shared" si="4"/>
        <v>1980</v>
      </c>
      <c r="AV41" s="204" t="str">
        <f t="shared" si="5"/>
        <v/>
      </c>
      <c r="AW41" s="205" t="str">
        <f>IF(AV41="Yes",AU41,"")</f>
        <v/>
      </c>
      <c r="AX41" s="205" t="str">
        <f>IF(AW41="","",RANK(AW41,AW$4:AW498,1))</f>
        <v/>
      </c>
      <c r="AY41" s="204" t="str">
        <f>IF(AV41="Yes",SUMIF(AU$4:AU498,AW41,AI$4:AI498),"")</f>
        <v/>
      </c>
      <c r="AZ41" s="204" t="str">
        <f>IF(AY41="","",SUMIF(AX$4:AX498,"&lt;="&amp;AX41,AY$4:AY498))</f>
        <v/>
      </c>
      <c r="BA41" s="202" t="s">
        <v>233</v>
      </c>
      <c r="BB41" s="206">
        <v>29557</v>
      </c>
      <c r="BC41" s="198" t="s">
        <v>2</v>
      </c>
      <c r="BD41" s="206">
        <v>31778</v>
      </c>
      <c r="BE41" s="198" t="s">
        <v>171</v>
      </c>
      <c r="BF41" s="206">
        <v>36910</v>
      </c>
      <c r="BG41" s="198" t="s">
        <v>187</v>
      </c>
      <c r="BH41" s="200">
        <v>109</v>
      </c>
      <c r="BI41" s="200">
        <v>160</v>
      </c>
      <c r="BJ41" s="200">
        <f t="shared" si="15"/>
        <v>146.78899082568807</v>
      </c>
      <c r="BK41" s="198" t="s">
        <v>233</v>
      </c>
      <c r="BL41" s="206">
        <v>29557</v>
      </c>
      <c r="BM41" s="207">
        <v>1</v>
      </c>
      <c r="BN41" s="198" t="s">
        <v>479</v>
      </c>
      <c r="BO41" s="199">
        <f t="shared" si="25"/>
        <v>100</v>
      </c>
      <c r="BP41" s="200" t="str">
        <f t="shared" si="26"/>
        <v/>
      </c>
      <c r="BQ41" s="200" t="str">
        <f t="shared" si="27"/>
        <v/>
      </c>
      <c r="BR41" s="211">
        <f t="shared" si="28"/>
        <v>100</v>
      </c>
      <c r="BS41" s="199"/>
      <c r="BT41" s="200"/>
      <c r="BU41" s="200"/>
      <c r="BV41" s="211" t="str">
        <f t="shared" si="29"/>
        <v/>
      </c>
      <c r="BW41" s="199" t="str">
        <f t="shared" si="30"/>
        <v/>
      </c>
      <c r="BX41" s="200" t="str">
        <f t="shared" si="31"/>
        <v/>
      </c>
      <c r="BY41" s="200" t="str">
        <f t="shared" si="32"/>
        <v/>
      </c>
      <c r="BZ41" s="200" t="str">
        <f t="shared" si="33"/>
        <v/>
      </c>
      <c r="CA41" s="5"/>
      <c r="CB41" s="16"/>
      <c r="CC41" s="16"/>
      <c r="CD41" s="16"/>
    </row>
    <row r="42" spans="1:82" x14ac:dyDescent="0.25">
      <c r="A42" s="16">
        <v>1</v>
      </c>
      <c r="C42" s="194">
        <v>39</v>
      </c>
      <c r="D42" s="195"/>
      <c r="E42" s="212" t="s">
        <v>621</v>
      </c>
      <c r="F42" s="197"/>
      <c r="G42" s="198" t="s">
        <v>3</v>
      </c>
      <c r="H42" s="199"/>
      <c r="I42" s="200"/>
      <c r="J42" s="200"/>
      <c r="K42" s="200"/>
      <c r="L42" s="199"/>
      <c r="M42" s="200"/>
      <c r="N42" s="200"/>
      <c r="O42" s="200"/>
      <c r="P42" s="199"/>
      <c r="Q42" s="200"/>
      <c r="R42" s="200"/>
      <c r="S42" s="200"/>
      <c r="T42" s="199"/>
      <c r="U42" s="200"/>
      <c r="V42" s="200"/>
      <c r="W42" s="200"/>
      <c r="X42" s="199"/>
      <c r="Y42" s="200"/>
      <c r="Z42" s="200"/>
      <c r="AA42" s="200"/>
      <c r="AB42" s="199"/>
      <c r="AC42" s="200"/>
      <c r="AD42" s="200"/>
      <c r="AE42" s="200"/>
      <c r="AF42" s="199"/>
      <c r="AG42" s="200"/>
      <c r="AH42" s="200"/>
      <c r="AI42" s="200" t="str">
        <f t="shared" si="2"/>
        <v/>
      </c>
      <c r="AJ42" s="200"/>
      <c r="AK42" s="201"/>
      <c r="AL42" s="202"/>
      <c r="AM42" s="198" t="str">
        <f t="shared" si="3"/>
        <v/>
      </c>
      <c r="AN42" s="198"/>
      <c r="AO42" s="198"/>
      <c r="AP42" s="198"/>
      <c r="AQ42" s="198" t="s">
        <v>31</v>
      </c>
      <c r="AR42" s="198" t="s">
        <v>509</v>
      </c>
      <c r="AS42" s="198"/>
      <c r="AT42" s="198"/>
      <c r="AU42" s="203" t="str">
        <f t="shared" si="4"/>
        <v/>
      </c>
      <c r="AV42" s="204" t="str">
        <f t="shared" si="5"/>
        <v/>
      </c>
      <c r="AW42" s="205"/>
      <c r="AX42" s="205" t="str">
        <f>IF(AW42="","",RANK(AW42,AW$4:AW498,1))</f>
        <v/>
      </c>
      <c r="AY42" s="204" t="str">
        <f>IF(AV42="Yes",SUMIF(AU$4:AU498,AW42,AI$4:AI498),"")</f>
        <v/>
      </c>
      <c r="AZ42" s="204" t="str">
        <f>IF(AY42="","",SUMIF(AX$4:AX498,"&lt;="&amp;AX42,AY$4:AY498))</f>
        <v/>
      </c>
      <c r="BA42" s="202" t="s">
        <v>233</v>
      </c>
      <c r="BB42" s="206">
        <v>29557</v>
      </c>
      <c r="BC42" s="198" t="s">
        <v>3</v>
      </c>
      <c r="BD42" s="206">
        <v>30956</v>
      </c>
      <c r="BE42" s="198" t="s">
        <v>171</v>
      </c>
      <c r="BF42" s="206">
        <v>31163</v>
      </c>
      <c r="BG42" s="198" t="s">
        <v>181</v>
      </c>
      <c r="BH42" s="200">
        <v>21</v>
      </c>
      <c r="BI42" s="200"/>
      <c r="BJ42" s="200" t="str">
        <f t="shared" si="15"/>
        <v/>
      </c>
      <c r="BK42" s="198"/>
      <c r="BL42" s="206"/>
      <c r="BM42" s="207">
        <v>2</v>
      </c>
      <c r="BN42" s="198"/>
      <c r="BO42" s="199" t="str">
        <f t="shared" si="25"/>
        <v/>
      </c>
      <c r="BP42" s="200" t="str">
        <f t="shared" si="26"/>
        <v/>
      </c>
      <c r="BQ42" s="200" t="str">
        <f t="shared" si="27"/>
        <v/>
      </c>
      <c r="BR42" s="211" t="str">
        <f t="shared" si="28"/>
        <v/>
      </c>
      <c r="BS42" s="199"/>
      <c r="BT42" s="200"/>
      <c r="BU42" s="200"/>
      <c r="BV42" s="211" t="str">
        <f t="shared" si="29"/>
        <v/>
      </c>
      <c r="BW42" s="199" t="str">
        <f t="shared" si="30"/>
        <v/>
      </c>
      <c r="BX42" s="200" t="str">
        <f t="shared" si="31"/>
        <v/>
      </c>
      <c r="BY42" s="200" t="str">
        <f t="shared" si="32"/>
        <v/>
      </c>
      <c r="BZ42" s="200" t="str">
        <f t="shared" si="33"/>
        <v/>
      </c>
      <c r="CA42" s="5"/>
      <c r="CB42" s="16"/>
      <c r="CC42" s="16"/>
      <c r="CD42" s="16"/>
    </row>
    <row r="43" spans="1:82" x14ac:dyDescent="0.25">
      <c r="A43" s="16">
        <v>1</v>
      </c>
      <c r="C43" s="194">
        <v>40</v>
      </c>
      <c r="D43" s="195"/>
      <c r="E43" s="212" t="s">
        <v>620</v>
      </c>
      <c r="F43" s="197"/>
      <c r="G43" s="198" t="s">
        <v>237</v>
      </c>
      <c r="H43" s="199"/>
      <c r="I43" s="200"/>
      <c r="J43" s="200"/>
      <c r="K43" s="200"/>
      <c r="L43" s="199"/>
      <c r="M43" s="200"/>
      <c r="N43" s="200"/>
      <c r="O43" s="200"/>
      <c r="P43" s="199"/>
      <c r="Q43" s="200"/>
      <c r="R43" s="200"/>
      <c r="S43" s="200"/>
      <c r="T43" s="199"/>
      <c r="U43" s="200"/>
      <c r="V43" s="200"/>
      <c r="W43" s="200"/>
      <c r="X43" s="199"/>
      <c r="Y43" s="200"/>
      <c r="Z43" s="200"/>
      <c r="AA43" s="200"/>
      <c r="AB43" s="199"/>
      <c r="AC43" s="200"/>
      <c r="AD43" s="200"/>
      <c r="AE43" s="200"/>
      <c r="AF43" s="199"/>
      <c r="AG43" s="200"/>
      <c r="AH43" s="200"/>
      <c r="AI43" s="200" t="str">
        <f t="shared" si="2"/>
        <v/>
      </c>
      <c r="AJ43" s="200"/>
      <c r="AK43" s="201"/>
      <c r="AL43" s="202"/>
      <c r="AM43" s="198" t="str">
        <f t="shared" si="3"/>
        <v/>
      </c>
      <c r="AN43" s="198"/>
      <c r="AO43" s="198"/>
      <c r="AP43" s="198"/>
      <c r="AQ43" s="198" t="s">
        <v>31</v>
      </c>
      <c r="AR43" s="198" t="s">
        <v>509</v>
      </c>
      <c r="AS43" s="198"/>
      <c r="AT43" s="198"/>
      <c r="AU43" s="203" t="str">
        <f t="shared" si="4"/>
        <v/>
      </c>
      <c r="AV43" s="204" t="str">
        <f t="shared" si="5"/>
        <v/>
      </c>
      <c r="AW43" s="205"/>
      <c r="AX43" s="205" t="str">
        <f>IF(AW43="","",RANK(AW43,AW$4:AW498,1))</f>
        <v/>
      </c>
      <c r="AY43" s="204" t="str">
        <f>IF(AV43="Yes",SUMIF(AU$4:AU498,AW43,AI$4:AI498),"")</f>
        <v/>
      </c>
      <c r="AZ43" s="204" t="str">
        <f>IF(AY43="","",SUMIF(AX$4:AX498,"&lt;="&amp;AX43,AY$4:AY498))</f>
        <v/>
      </c>
      <c r="BA43" s="202" t="s">
        <v>233</v>
      </c>
      <c r="BB43" s="206">
        <v>29557</v>
      </c>
      <c r="BC43" s="198" t="s">
        <v>237</v>
      </c>
      <c r="BD43" s="206">
        <v>31778</v>
      </c>
      <c r="BE43" s="198" t="s">
        <v>238</v>
      </c>
      <c r="BF43" s="206">
        <v>36186</v>
      </c>
      <c r="BG43" s="198" t="s">
        <v>181</v>
      </c>
      <c r="BH43" s="200">
        <v>72</v>
      </c>
      <c r="BI43" s="200"/>
      <c r="BJ43" s="200" t="str">
        <f t="shared" si="15"/>
        <v/>
      </c>
      <c r="BK43" s="198"/>
      <c r="BL43" s="206"/>
      <c r="BM43" s="207">
        <v>2</v>
      </c>
      <c r="BN43" s="198"/>
      <c r="BO43" s="199" t="str">
        <f t="shared" si="25"/>
        <v/>
      </c>
      <c r="BP43" s="200" t="str">
        <f t="shared" si="26"/>
        <v/>
      </c>
      <c r="BQ43" s="200" t="str">
        <f t="shared" si="27"/>
        <v/>
      </c>
      <c r="BR43" s="211" t="str">
        <f t="shared" si="28"/>
        <v/>
      </c>
      <c r="BS43" s="199"/>
      <c r="BT43" s="200"/>
      <c r="BU43" s="200"/>
      <c r="BV43" s="211" t="str">
        <f t="shared" si="29"/>
        <v/>
      </c>
      <c r="BW43" s="199" t="str">
        <f t="shared" si="30"/>
        <v/>
      </c>
      <c r="BX43" s="200" t="str">
        <f t="shared" si="31"/>
        <v/>
      </c>
      <c r="BY43" s="200" t="str">
        <f t="shared" si="32"/>
        <v/>
      </c>
      <c r="BZ43" s="200" t="str">
        <f t="shared" si="33"/>
        <v/>
      </c>
      <c r="CA43" s="5"/>
      <c r="CB43" s="16"/>
      <c r="CC43" s="16"/>
      <c r="CD43" s="16"/>
    </row>
    <row r="44" spans="1:82" x14ac:dyDescent="0.25">
      <c r="A44" s="16">
        <v>1</v>
      </c>
      <c r="C44" s="194">
        <v>41</v>
      </c>
      <c r="D44" s="195">
        <v>36</v>
      </c>
      <c r="E44" s="212" t="s">
        <v>355</v>
      </c>
      <c r="F44" s="197" t="s">
        <v>2</v>
      </c>
      <c r="G44" s="198" t="s">
        <v>2</v>
      </c>
      <c r="H44" s="199"/>
      <c r="I44" s="200"/>
      <c r="J44" s="200"/>
      <c r="K44" s="200" t="str">
        <f>IF(SUM(H44:J44)=0,"",SUM(H44:J44))</f>
        <v/>
      </c>
      <c r="L44" s="199"/>
      <c r="M44" s="200"/>
      <c r="N44" s="200"/>
      <c r="O44" s="200" t="str">
        <f>IF(SUM(L44:N44)=0,"",SUM(L44:N44))</f>
        <v/>
      </c>
      <c r="P44" s="199">
        <v>44</v>
      </c>
      <c r="Q44" s="200"/>
      <c r="R44" s="200"/>
      <c r="S44" s="200">
        <f>IF(SUM(P44:R44)=0,"",SUM(P44:R44))</f>
        <v>44</v>
      </c>
      <c r="T44" s="199"/>
      <c r="U44" s="200"/>
      <c r="V44" s="200"/>
      <c r="W44" s="200" t="str">
        <f>IF(SUM(T44:V44)=0,"",SUM(T44:V44))</f>
        <v/>
      </c>
      <c r="X44" s="199"/>
      <c r="Y44" s="200"/>
      <c r="Z44" s="200"/>
      <c r="AA44" s="200" t="str">
        <f>IF(SUM(X44:Z44)=0,"",SUM(X44:Z44))</f>
        <v/>
      </c>
      <c r="AB44" s="199">
        <f t="shared" ref="AB44:AD46" si="37">IF(H44+L44+P44+T44+X44=0,"",H44+L44+P44+T44+X44)</f>
        <v>44</v>
      </c>
      <c r="AC44" s="200" t="str">
        <f t="shared" si="37"/>
        <v/>
      </c>
      <c r="AD44" s="200" t="str">
        <f t="shared" si="37"/>
        <v/>
      </c>
      <c r="AE44" s="200">
        <f>IF(SUM(AB44:AD44)=0,"",SUM(AB44:AD44))</f>
        <v>44</v>
      </c>
      <c r="AF44" s="199">
        <v>44</v>
      </c>
      <c r="AG44" s="200" t="s">
        <v>509</v>
      </c>
      <c r="AH44" s="200" t="s">
        <v>509</v>
      </c>
      <c r="AI44" s="200">
        <f t="shared" si="2"/>
        <v>44</v>
      </c>
      <c r="AJ44" s="200" t="s">
        <v>355</v>
      </c>
      <c r="AK44" s="201">
        <v>69</v>
      </c>
      <c r="AL44" s="202"/>
      <c r="AM44" s="198" t="str">
        <f t="shared" si="3"/>
        <v/>
      </c>
      <c r="AN44" s="198"/>
      <c r="AO44" s="198"/>
      <c r="AP44" s="213" t="s">
        <v>703</v>
      </c>
      <c r="AQ44" s="198" t="s">
        <v>31</v>
      </c>
      <c r="AR44" s="198" t="s">
        <v>17</v>
      </c>
      <c r="AS44" s="198"/>
      <c r="AT44" s="198" t="s">
        <v>509</v>
      </c>
      <c r="AU44" s="203">
        <f t="shared" si="4"/>
        <v>1980</v>
      </c>
      <c r="AV44" s="204" t="str">
        <f t="shared" si="5"/>
        <v/>
      </c>
      <c r="AW44" s="205" t="str">
        <f>IF(AV44="Yes",AU44,"")</f>
        <v/>
      </c>
      <c r="AX44" s="205" t="str">
        <f>IF(AW44="","",RANK(AW44,AW$4:AW498,1))</f>
        <v/>
      </c>
      <c r="AY44" s="204" t="str">
        <f>IF(AV44="Yes",SUMIF(AU$4:AU498,AW44,AI$4:AI498),"")</f>
        <v/>
      </c>
      <c r="AZ44" s="204" t="str">
        <f>IF(AY44="","",SUMIF(AX$4:AX498,"&lt;="&amp;AX44,AY$4:AY498))</f>
        <v/>
      </c>
      <c r="BA44" s="202"/>
      <c r="BB44" s="206"/>
      <c r="BC44" s="198"/>
      <c r="BD44" s="206"/>
      <c r="BE44" s="198"/>
      <c r="BF44" s="206"/>
      <c r="BG44" s="198"/>
      <c r="BH44" s="200"/>
      <c r="BI44" s="200"/>
      <c r="BJ44" s="200" t="str">
        <f t="shared" si="15"/>
        <v/>
      </c>
      <c r="BK44" s="198" t="s">
        <v>233</v>
      </c>
      <c r="BL44" s="206">
        <v>29557</v>
      </c>
      <c r="BM44" s="207"/>
      <c r="BN44" s="198"/>
      <c r="BO44" s="199">
        <f t="shared" si="25"/>
        <v>100</v>
      </c>
      <c r="BP44" s="200" t="str">
        <f t="shared" si="26"/>
        <v/>
      </c>
      <c r="BQ44" s="200" t="str">
        <f t="shared" si="27"/>
        <v/>
      </c>
      <c r="BR44" s="211">
        <f t="shared" si="28"/>
        <v>100</v>
      </c>
      <c r="BS44" s="199"/>
      <c r="BT44" s="200"/>
      <c r="BU44" s="200"/>
      <c r="BV44" s="211" t="str">
        <f t="shared" si="29"/>
        <v/>
      </c>
      <c r="BW44" s="199" t="str">
        <f t="shared" si="30"/>
        <v/>
      </c>
      <c r="BX44" s="200" t="str">
        <f t="shared" si="31"/>
        <v/>
      </c>
      <c r="BY44" s="200" t="str">
        <f t="shared" si="32"/>
        <v/>
      </c>
      <c r="BZ44" s="200" t="str">
        <f t="shared" si="33"/>
        <v/>
      </c>
      <c r="CA44" s="5"/>
      <c r="CB44" s="16"/>
      <c r="CC44" s="16"/>
      <c r="CD44" s="16"/>
    </row>
    <row r="45" spans="1:82" x14ac:dyDescent="0.25">
      <c r="A45" s="16">
        <v>1</v>
      </c>
      <c r="C45" s="194">
        <v>42</v>
      </c>
      <c r="D45" s="195">
        <v>37</v>
      </c>
      <c r="E45" s="212" t="s">
        <v>356</v>
      </c>
      <c r="F45" s="197" t="s">
        <v>2</v>
      </c>
      <c r="G45" s="198" t="s">
        <v>2</v>
      </c>
      <c r="H45" s="199"/>
      <c r="I45" s="200"/>
      <c r="J45" s="200"/>
      <c r="K45" s="200" t="str">
        <f>IF(SUM(H45:J45)=0,"",SUM(H45:J45))</f>
        <v/>
      </c>
      <c r="L45" s="199"/>
      <c r="M45" s="200"/>
      <c r="N45" s="200"/>
      <c r="O45" s="200" t="str">
        <f>IF(SUM(L45:N45)=0,"",SUM(L45:N45))</f>
        <v/>
      </c>
      <c r="P45" s="199">
        <v>51</v>
      </c>
      <c r="Q45" s="200"/>
      <c r="R45" s="200"/>
      <c r="S45" s="200">
        <f>IF(SUM(P45:R45)=0,"",SUM(P45:R45))</f>
        <v>51</v>
      </c>
      <c r="T45" s="199"/>
      <c r="U45" s="200"/>
      <c r="V45" s="200"/>
      <c r="W45" s="200" t="str">
        <f>IF(SUM(T45:V45)=0,"",SUM(T45:V45))</f>
        <v/>
      </c>
      <c r="X45" s="199"/>
      <c r="Y45" s="200"/>
      <c r="Z45" s="200"/>
      <c r="AA45" s="200" t="str">
        <f>IF(SUM(X45:Z45)=0,"",SUM(X45:Z45))</f>
        <v/>
      </c>
      <c r="AB45" s="199">
        <f t="shared" si="37"/>
        <v>51</v>
      </c>
      <c r="AC45" s="200" t="str">
        <f t="shared" si="37"/>
        <v/>
      </c>
      <c r="AD45" s="200" t="str">
        <f t="shared" si="37"/>
        <v/>
      </c>
      <c r="AE45" s="200">
        <f>IF(SUM(AB45:AD45)=0,"",SUM(AB45:AD45))</f>
        <v>51</v>
      </c>
      <c r="AF45" s="199">
        <v>51</v>
      </c>
      <c r="AG45" s="200" t="s">
        <v>509</v>
      </c>
      <c r="AH45" s="200" t="s">
        <v>509</v>
      </c>
      <c r="AI45" s="200">
        <f t="shared" si="2"/>
        <v>51</v>
      </c>
      <c r="AJ45" s="200" t="s">
        <v>356</v>
      </c>
      <c r="AK45" s="253">
        <v>70</v>
      </c>
      <c r="AL45" s="202"/>
      <c r="AM45" s="198" t="str">
        <f t="shared" si="3"/>
        <v/>
      </c>
      <c r="AN45" s="198"/>
      <c r="AO45" s="198"/>
      <c r="AP45" s="213" t="s">
        <v>704</v>
      </c>
      <c r="AQ45" s="198" t="s">
        <v>31</v>
      </c>
      <c r="AR45" s="198" t="s">
        <v>17</v>
      </c>
      <c r="AS45" s="198"/>
      <c r="AT45" s="198" t="s">
        <v>509</v>
      </c>
      <c r="AU45" s="203">
        <f t="shared" si="4"/>
        <v>1980</v>
      </c>
      <c r="AV45" s="204" t="str">
        <f t="shared" si="5"/>
        <v/>
      </c>
      <c r="AW45" s="205" t="str">
        <f>IF(AV45="Yes",AU45,"")</f>
        <v/>
      </c>
      <c r="AX45" s="205" t="str">
        <f>IF(AW45="","",RANK(AW45,AW$4:AW498,1))</f>
        <v/>
      </c>
      <c r="AY45" s="204" t="str">
        <f>IF(AV45="Yes",SUMIF(AU$4:AU498,AW45,AI$4:AI498),"")</f>
        <v/>
      </c>
      <c r="AZ45" s="204" t="str">
        <f>IF(AY45="","",SUMIF(AX$4:AX498,"&lt;="&amp;AX45,AY$4:AY498))</f>
        <v/>
      </c>
      <c r="BA45" s="202"/>
      <c r="BB45" s="206"/>
      <c r="BC45" s="198"/>
      <c r="BD45" s="206"/>
      <c r="BE45" s="198"/>
      <c r="BF45" s="206"/>
      <c r="BG45" s="198"/>
      <c r="BH45" s="200"/>
      <c r="BI45" s="200"/>
      <c r="BJ45" s="200" t="str">
        <f t="shared" si="15"/>
        <v/>
      </c>
      <c r="BK45" s="198" t="s">
        <v>233</v>
      </c>
      <c r="BL45" s="206">
        <v>29557</v>
      </c>
      <c r="BM45" s="207"/>
      <c r="BN45" s="198"/>
      <c r="BO45" s="199">
        <f t="shared" si="25"/>
        <v>100</v>
      </c>
      <c r="BP45" s="200" t="str">
        <f t="shared" si="26"/>
        <v/>
      </c>
      <c r="BQ45" s="200" t="str">
        <f t="shared" si="27"/>
        <v/>
      </c>
      <c r="BR45" s="211">
        <f t="shared" si="28"/>
        <v>100</v>
      </c>
      <c r="BS45" s="199"/>
      <c r="BT45" s="200"/>
      <c r="BU45" s="200"/>
      <c r="BV45" s="211" t="str">
        <f t="shared" si="29"/>
        <v/>
      </c>
      <c r="BW45" s="199" t="str">
        <f t="shared" si="30"/>
        <v/>
      </c>
      <c r="BX45" s="200" t="str">
        <f t="shared" si="31"/>
        <v/>
      </c>
      <c r="BY45" s="200" t="str">
        <f t="shared" si="32"/>
        <v/>
      </c>
      <c r="BZ45" s="200" t="str">
        <f t="shared" si="33"/>
        <v/>
      </c>
      <c r="CA45" s="5"/>
      <c r="CB45" s="16"/>
      <c r="CC45" s="16"/>
      <c r="CD45" s="16"/>
    </row>
    <row r="46" spans="1:82" x14ac:dyDescent="0.25">
      <c r="A46" s="16">
        <v>1</v>
      </c>
      <c r="C46" s="194">
        <v>43</v>
      </c>
      <c r="D46" s="195">
        <v>50</v>
      </c>
      <c r="E46" s="212" t="s">
        <v>368</v>
      </c>
      <c r="F46" s="197" t="s">
        <v>1</v>
      </c>
      <c r="G46" s="198" t="s">
        <v>1</v>
      </c>
      <c r="H46" s="199">
        <v>80</v>
      </c>
      <c r="I46" s="200"/>
      <c r="J46" s="200"/>
      <c r="K46" s="200">
        <f>IF(SUM(H46:J46)=0,"",SUM(H46:J46))</f>
        <v>80</v>
      </c>
      <c r="L46" s="199"/>
      <c r="M46" s="200"/>
      <c r="N46" s="200"/>
      <c r="O46" s="200" t="str">
        <f>IF(SUM(L46:N46)=0,"",SUM(L46:N46))</f>
        <v/>
      </c>
      <c r="P46" s="199"/>
      <c r="Q46" s="200"/>
      <c r="R46" s="200"/>
      <c r="S46" s="200" t="str">
        <f>IF(SUM(P46:R46)=0,"",SUM(P46:R46))</f>
        <v/>
      </c>
      <c r="T46" s="199"/>
      <c r="U46" s="200"/>
      <c r="V46" s="200"/>
      <c r="W46" s="200" t="str">
        <f>IF(SUM(T46:V46)=0,"",SUM(T46:V46))</f>
        <v/>
      </c>
      <c r="X46" s="199"/>
      <c r="Y46" s="200"/>
      <c r="Z46" s="200"/>
      <c r="AA46" s="200" t="str">
        <f>IF(SUM(X46:Z46)=0,"",SUM(X46:Z46))</f>
        <v/>
      </c>
      <c r="AB46" s="199">
        <f t="shared" si="37"/>
        <v>80</v>
      </c>
      <c r="AC46" s="200" t="str">
        <f t="shared" si="37"/>
        <v/>
      </c>
      <c r="AD46" s="200" t="str">
        <f t="shared" si="37"/>
        <v/>
      </c>
      <c r="AE46" s="200">
        <f>IF(SUM(AB46:AD46)=0,"",SUM(AB46:AD46))</f>
        <v>80</v>
      </c>
      <c r="AF46" s="199">
        <v>80</v>
      </c>
      <c r="AG46" s="200" t="s">
        <v>509</v>
      </c>
      <c r="AH46" s="200" t="s">
        <v>509</v>
      </c>
      <c r="AI46" s="200">
        <f t="shared" si="2"/>
        <v>80</v>
      </c>
      <c r="AJ46" s="200" t="s">
        <v>368</v>
      </c>
      <c r="AK46" s="201">
        <v>71</v>
      </c>
      <c r="AL46" s="202"/>
      <c r="AM46" s="198" t="str">
        <f t="shared" si="3"/>
        <v/>
      </c>
      <c r="AN46" s="198"/>
      <c r="AO46" s="198"/>
      <c r="AP46" s="198"/>
      <c r="AQ46" s="198" t="s">
        <v>31</v>
      </c>
      <c r="AR46" s="198" t="s">
        <v>16</v>
      </c>
      <c r="AS46" s="198"/>
      <c r="AT46" s="198" t="s">
        <v>509</v>
      </c>
      <c r="AU46" s="203">
        <f t="shared" si="4"/>
        <v>1980</v>
      </c>
      <c r="AV46" s="204" t="str">
        <f t="shared" si="5"/>
        <v/>
      </c>
      <c r="AW46" s="205" t="str">
        <f>IF(AV46="Yes",AU46,"")</f>
        <v/>
      </c>
      <c r="AX46" s="205" t="str">
        <f>IF(AW46="","",RANK(AW46,AW$4:AW498,1))</f>
        <v/>
      </c>
      <c r="AY46" s="204" t="str">
        <f>IF(AV46="Yes",SUMIF(AU$4:AU498,AW46,AI$4:AI498),"")</f>
        <v/>
      </c>
      <c r="AZ46" s="204" t="str">
        <f>IF(AY46="","",SUMIF(AX$4:AX498,"&lt;="&amp;AX46,AY$4:AY498))</f>
        <v/>
      </c>
      <c r="BA46" s="202"/>
      <c r="BB46" s="206"/>
      <c r="BC46" s="198"/>
      <c r="BD46" s="206"/>
      <c r="BE46" s="198"/>
      <c r="BF46" s="206"/>
      <c r="BG46" s="198"/>
      <c r="BH46" s="200"/>
      <c r="BI46" s="200"/>
      <c r="BJ46" s="200" t="str">
        <f t="shared" si="15"/>
        <v/>
      </c>
      <c r="BK46" s="198" t="s">
        <v>233</v>
      </c>
      <c r="BL46" s="206">
        <v>29557</v>
      </c>
      <c r="BM46" s="207"/>
      <c r="BN46" s="198"/>
      <c r="BO46" s="199">
        <f t="shared" si="25"/>
        <v>100</v>
      </c>
      <c r="BP46" s="200" t="str">
        <f t="shared" si="26"/>
        <v/>
      </c>
      <c r="BQ46" s="200" t="str">
        <f t="shared" si="27"/>
        <v/>
      </c>
      <c r="BR46" s="211">
        <f t="shared" si="28"/>
        <v>100</v>
      </c>
      <c r="BS46" s="199"/>
      <c r="BT46" s="200"/>
      <c r="BU46" s="200"/>
      <c r="BV46" s="211" t="str">
        <f t="shared" si="29"/>
        <v/>
      </c>
      <c r="BW46" s="199" t="str">
        <f t="shared" si="30"/>
        <v/>
      </c>
      <c r="BX46" s="200" t="str">
        <f t="shared" si="31"/>
        <v/>
      </c>
      <c r="BY46" s="200" t="str">
        <f t="shared" si="32"/>
        <v/>
      </c>
      <c r="BZ46" s="200" t="str">
        <f t="shared" si="33"/>
        <v/>
      </c>
      <c r="CA46" s="5"/>
      <c r="CB46" s="16"/>
      <c r="CC46" s="16"/>
      <c r="CD46" s="16"/>
    </row>
    <row r="47" spans="1:82" x14ac:dyDescent="0.25">
      <c r="A47" s="16">
        <v>1</v>
      </c>
      <c r="C47" s="194">
        <v>44</v>
      </c>
      <c r="D47" s="195"/>
      <c r="E47" s="212" t="s">
        <v>619</v>
      </c>
      <c r="F47" s="197"/>
      <c r="G47" s="198" t="s">
        <v>2</v>
      </c>
      <c r="H47" s="199"/>
      <c r="I47" s="200"/>
      <c r="J47" s="200"/>
      <c r="K47" s="200"/>
      <c r="L47" s="199"/>
      <c r="M47" s="200"/>
      <c r="N47" s="200"/>
      <c r="O47" s="200"/>
      <c r="P47" s="199"/>
      <c r="Q47" s="200"/>
      <c r="R47" s="200"/>
      <c r="S47" s="200"/>
      <c r="T47" s="199"/>
      <c r="U47" s="200"/>
      <c r="V47" s="200"/>
      <c r="W47" s="200"/>
      <c r="X47" s="199"/>
      <c r="Y47" s="200"/>
      <c r="Z47" s="200"/>
      <c r="AA47" s="200"/>
      <c r="AB47" s="199"/>
      <c r="AC47" s="200"/>
      <c r="AD47" s="200"/>
      <c r="AE47" s="200"/>
      <c r="AF47" s="199"/>
      <c r="AG47" s="200"/>
      <c r="AH47" s="200"/>
      <c r="AI47" s="200" t="str">
        <f t="shared" si="2"/>
        <v/>
      </c>
      <c r="AJ47" s="200"/>
      <c r="AK47" s="201"/>
      <c r="AL47" s="202"/>
      <c r="AM47" s="198" t="str">
        <f t="shared" si="3"/>
        <v/>
      </c>
      <c r="AN47" s="198"/>
      <c r="AO47" s="198"/>
      <c r="AP47" s="198"/>
      <c r="AQ47" s="198" t="s">
        <v>31</v>
      </c>
      <c r="AR47" s="198" t="s">
        <v>509</v>
      </c>
      <c r="AS47" s="198"/>
      <c r="AT47" s="198"/>
      <c r="AU47" s="203" t="str">
        <f t="shared" si="4"/>
        <v/>
      </c>
      <c r="AV47" s="204" t="str">
        <f t="shared" si="5"/>
        <v/>
      </c>
      <c r="AW47" s="205"/>
      <c r="AX47" s="205" t="str">
        <f>IF(AW47="","",RANK(AW47,AW$4:AW498,1))</f>
        <v/>
      </c>
      <c r="AY47" s="204" t="str">
        <f>IF(AV47="Yes",SUMIF(AU$4:AU498,AW47,AI$4:AI498),"")</f>
        <v/>
      </c>
      <c r="AZ47" s="204" t="str">
        <f>IF(AY47="","",SUMIF(AX$4:AX498,"&lt;="&amp;AX47,AY$4:AY498))</f>
        <v/>
      </c>
      <c r="BA47" s="202" t="s">
        <v>233</v>
      </c>
      <c r="BB47" s="206">
        <v>29557</v>
      </c>
      <c r="BC47" s="198" t="s">
        <v>2</v>
      </c>
      <c r="BD47" s="206">
        <v>30956</v>
      </c>
      <c r="BE47" s="198" t="s">
        <v>234</v>
      </c>
      <c r="BF47" s="206">
        <v>28957</v>
      </c>
      <c r="BG47" s="198"/>
      <c r="BH47" s="200">
        <v>250</v>
      </c>
      <c r="BI47" s="200"/>
      <c r="BJ47" s="200" t="str">
        <f t="shared" si="15"/>
        <v/>
      </c>
      <c r="BK47" s="198"/>
      <c r="BL47" s="206"/>
      <c r="BM47" s="207">
        <v>2</v>
      </c>
      <c r="BN47" s="198" t="s">
        <v>235</v>
      </c>
      <c r="BO47" s="199" t="str">
        <f t="shared" si="25"/>
        <v/>
      </c>
      <c r="BP47" s="200" t="str">
        <f t="shared" si="26"/>
        <v/>
      </c>
      <c r="BQ47" s="200" t="str">
        <f t="shared" si="27"/>
        <v/>
      </c>
      <c r="BR47" s="211" t="str">
        <f t="shared" si="28"/>
        <v/>
      </c>
      <c r="BS47" s="199"/>
      <c r="BT47" s="200"/>
      <c r="BU47" s="200"/>
      <c r="BV47" s="211" t="str">
        <f t="shared" si="29"/>
        <v/>
      </c>
      <c r="BW47" s="199" t="str">
        <f t="shared" si="30"/>
        <v/>
      </c>
      <c r="BX47" s="200" t="str">
        <f t="shared" si="31"/>
        <v/>
      </c>
      <c r="BY47" s="200" t="str">
        <f t="shared" si="32"/>
        <v/>
      </c>
      <c r="BZ47" s="200" t="str">
        <f t="shared" si="33"/>
        <v/>
      </c>
      <c r="CA47" s="5"/>
      <c r="CB47" s="16"/>
      <c r="CC47" s="16"/>
      <c r="CD47" s="16"/>
    </row>
    <row r="48" spans="1:82" x14ac:dyDescent="0.25">
      <c r="A48" s="16">
        <v>1</v>
      </c>
      <c r="C48" s="194">
        <v>45</v>
      </c>
      <c r="D48" s="195">
        <v>43</v>
      </c>
      <c r="E48" s="212" t="s">
        <v>363</v>
      </c>
      <c r="F48" s="197" t="s">
        <v>910</v>
      </c>
      <c r="G48" s="198" t="s">
        <v>910</v>
      </c>
      <c r="H48" s="199"/>
      <c r="I48" s="200"/>
      <c r="J48" s="200"/>
      <c r="K48" s="200" t="str">
        <f>IF(SUM(H48:J48)=0,"",SUM(H48:J48))</f>
        <v/>
      </c>
      <c r="L48" s="199">
        <v>140</v>
      </c>
      <c r="M48" s="200"/>
      <c r="N48" s="200"/>
      <c r="O48" s="200">
        <f>IF(SUM(L48:N48)=0,"",SUM(L48:N48))</f>
        <v>140</v>
      </c>
      <c r="P48" s="199"/>
      <c r="Q48" s="200"/>
      <c r="R48" s="200"/>
      <c r="S48" s="200" t="str">
        <f>IF(SUM(P48:R48)=0,"",SUM(P48:R48))</f>
        <v/>
      </c>
      <c r="T48" s="199"/>
      <c r="U48" s="200"/>
      <c r="V48" s="200"/>
      <c r="W48" s="200" t="str">
        <f>IF(SUM(T48:V48)=0,"",SUM(T48:V48))</f>
        <v/>
      </c>
      <c r="X48" s="199"/>
      <c r="Y48" s="200"/>
      <c r="Z48" s="200"/>
      <c r="AA48" s="200" t="str">
        <f>IF(SUM(X48:Z48)=0,"",SUM(X48:Z48))</f>
        <v/>
      </c>
      <c r="AB48" s="199">
        <f>IF(H48+L48+P48+T48+X48=0,"",H48+L48+P48+T48+X48)</f>
        <v>140</v>
      </c>
      <c r="AC48" s="200" t="str">
        <f>IF(I48+M48+Q48+U48+Y48=0,"",I48+M48+Q48+U48+Y48)</f>
        <v/>
      </c>
      <c r="AD48" s="200" t="str">
        <f>IF(J48+N48+R48+V48+Z48=0,"",J48+N48+R48+V48+Z48)</f>
        <v/>
      </c>
      <c r="AE48" s="200">
        <f>IF(SUM(AB48:AD48)=0,"",SUM(AB48:AD48))</f>
        <v>140</v>
      </c>
      <c r="AF48" s="199">
        <v>140</v>
      </c>
      <c r="AG48" s="200" t="s">
        <v>509</v>
      </c>
      <c r="AH48" s="200" t="s">
        <v>509</v>
      </c>
      <c r="AI48" s="200">
        <f t="shared" si="2"/>
        <v>140</v>
      </c>
      <c r="AJ48" s="200" t="s">
        <v>363</v>
      </c>
      <c r="AK48" s="201">
        <v>72</v>
      </c>
      <c r="AL48" s="202"/>
      <c r="AM48" s="198" t="str">
        <f t="shared" si="3"/>
        <v/>
      </c>
      <c r="AN48" s="198"/>
      <c r="AO48" s="198"/>
      <c r="AP48" s="198"/>
      <c r="AQ48" s="198" t="s">
        <v>31</v>
      </c>
      <c r="AR48" s="198" t="s">
        <v>358</v>
      </c>
      <c r="AS48" s="198"/>
      <c r="AT48" s="198" t="s">
        <v>509</v>
      </c>
      <c r="AU48" s="203">
        <f t="shared" si="4"/>
        <v>1980</v>
      </c>
      <c r="AV48" s="204" t="str">
        <f t="shared" si="5"/>
        <v/>
      </c>
      <c r="AW48" s="205" t="str">
        <f>IF(AV48="Yes",AU48,"")</f>
        <v/>
      </c>
      <c r="AX48" s="205" t="str">
        <f>IF(AW48="","",RANK(AW48,AW$4:AW498,1))</f>
        <v/>
      </c>
      <c r="AY48" s="204" t="str">
        <f>IF(AV48="Yes",SUMIF(AU$4:AU498,AW48,AI$4:AI498),"")</f>
        <v/>
      </c>
      <c r="AZ48" s="204" t="str">
        <f>IF(AY48="","",SUMIF(AX$4:AX498,"&lt;="&amp;AX48,AY$4:AY498))</f>
        <v/>
      </c>
      <c r="BA48" s="202"/>
      <c r="BB48" s="206"/>
      <c r="BC48" s="198"/>
      <c r="BD48" s="206"/>
      <c r="BE48" s="198"/>
      <c r="BF48" s="206"/>
      <c r="BG48" s="198"/>
      <c r="BH48" s="200"/>
      <c r="BI48" s="200"/>
      <c r="BJ48" s="200" t="str">
        <f t="shared" si="15"/>
        <v/>
      </c>
      <c r="BK48" s="198" t="s">
        <v>233</v>
      </c>
      <c r="BL48" s="206">
        <v>29557</v>
      </c>
      <c r="BM48" s="207"/>
      <c r="BN48" s="198"/>
      <c r="BO48" s="199">
        <f t="shared" si="25"/>
        <v>100</v>
      </c>
      <c r="BP48" s="200" t="str">
        <f t="shared" si="26"/>
        <v/>
      </c>
      <c r="BQ48" s="200" t="str">
        <f t="shared" si="27"/>
        <v/>
      </c>
      <c r="BR48" s="211">
        <f t="shared" si="28"/>
        <v>100</v>
      </c>
      <c r="BS48" s="199"/>
      <c r="BT48" s="200"/>
      <c r="BU48" s="200"/>
      <c r="BV48" s="211" t="str">
        <f t="shared" si="29"/>
        <v/>
      </c>
      <c r="BW48" s="199" t="str">
        <f t="shared" si="30"/>
        <v/>
      </c>
      <c r="BX48" s="200" t="str">
        <f t="shared" si="31"/>
        <v/>
      </c>
      <c r="BY48" s="200" t="str">
        <f t="shared" si="32"/>
        <v/>
      </c>
      <c r="BZ48" s="200" t="str">
        <f t="shared" si="33"/>
        <v/>
      </c>
      <c r="CA48" s="5"/>
      <c r="CB48" s="16"/>
      <c r="CC48" s="16"/>
      <c r="CD48" s="16"/>
    </row>
    <row r="49" spans="1:82" x14ac:dyDescent="0.25">
      <c r="A49" s="16">
        <v>1</v>
      </c>
      <c r="C49" s="194">
        <v>46</v>
      </c>
      <c r="D49" s="195"/>
      <c r="E49" s="212" t="s">
        <v>618</v>
      </c>
      <c r="F49" s="197" t="s">
        <v>2</v>
      </c>
      <c r="G49" s="198" t="s">
        <v>2</v>
      </c>
      <c r="H49" s="199"/>
      <c r="I49" s="200"/>
      <c r="J49" s="200"/>
      <c r="K49" s="200"/>
      <c r="L49" s="199"/>
      <c r="M49" s="200"/>
      <c r="N49" s="200"/>
      <c r="O49" s="200"/>
      <c r="P49" s="199"/>
      <c r="Q49" s="200"/>
      <c r="R49" s="200"/>
      <c r="S49" s="200"/>
      <c r="T49" s="199"/>
      <c r="U49" s="200"/>
      <c r="V49" s="200"/>
      <c r="W49" s="200"/>
      <c r="X49" s="199"/>
      <c r="Y49" s="200"/>
      <c r="Z49" s="200"/>
      <c r="AA49" s="200"/>
      <c r="AB49" s="199"/>
      <c r="AC49" s="200"/>
      <c r="AD49" s="200"/>
      <c r="AE49" s="200"/>
      <c r="AF49" s="199"/>
      <c r="AG49" s="200"/>
      <c r="AH49" s="200"/>
      <c r="AI49" s="200" t="str">
        <f t="shared" si="2"/>
        <v/>
      </c>
      <c r="AJ49" s="200"/>
      <c r="AK49" s="201"/>
      <c r="AL49" s="202"/>
      <c r="AM49" s="198" t="str">
        <f t="shared" si="3"/>
        <v/>
      </c>
      <c r="AN49" s="198"/>
      <c r="AO49" s="198"/>
      <c r="AP49" s="198"/>
      <c r="AQ49" s="198" t="s">
        <v>31</v>
      </c>
      <c r="AR49" s="198"/>
      <c r="AS49" s="198"/>
      <c r="AT49" s="198"/>
      <c r="AU49" s="203" t="str">
        <f t="shared" si="4"/>
        <v/>
      </c>
      <c r="AV49" s="204" t="str">
        <f t="shared" si="5"/>
        <v/>
      </c>
      <c r="AW49" s="205"/>
      <c r="AX49" s="205" t="str">
        <f>IF(AW49="","",RANK(AW49,AW$4:AW498,1))</f>
        <v/>
      </c>
      <c r="AY49" s="204" t="str">
        <f>IF(AV49="Yes",SUMIF(AU$4:AU498,AW49,AI$4:AI498),"")</f>
        <v/>
      </c>
      <c r="AZ49" s="204" t="str">
        <f>IF(AY49="","",SUMIF(AX$4:AX498,"&lt;="&amp;AX49,AY$4:AY498))</f>
        <v/>
      </c>
      <c r="BA49" s="202" t="s">
        <v>233</v>
      </c>
      <c r="BB49" s="206">
        <v>29557</v>
      </c>
      <c r="BC49" s="198" t="s">
        <v>2</v>
      </c>
      <c r="BD49" s="206">
        <v>30956</v>
      </c>
      <c r="BE49" s="198" t="s">
        <v>171</v>
      </c>
      <c r="BF49" s="206">
        <v>31163</v>
      </c>
      <c r="BG49" s="198" t="s">
        <v>181</v>
      </c>
      <c r="BH49" s="200">
        <v>128</v>
      </c>
      <c r="BI49" s="200"/>
      <c r="BJ49" s="200" t="str">
        <f t="shared" si="15"/>
        <v/>
      </c>
      <c r="BK49" s="198"/>
      <c r="BL49" s="206"/>
      <c r="BM49" s="207">
        <v>2</v>
      </c>
      <c r="BN49" s="198"/>
      <c r="BO49" s="199" t="str">
        <f t="shared" si="25"/>
        <v/>
      </c>
      <c r="BP49" s="200" t="str">
        <f t="shared" si="26"/>
        <v/>
      </c>
      <c r="BQ49" s="200" t="str">
        <f t="shared" si="27"/>
        <v/>
      </c>
      <c r="BR49" s="211" t="str">
        <f t="shared" si="28"/>
        <v/>
      </c>
      <c r="BS49" s="199"/>
      <c r="BT49" s="200"/>
      <c r="BU49" s="200"/>
      <c r="BV49" s="211" t="str">
        <f t="shared" si="29"/>
        <v/>
      </c>
      <c r="BW49" s="199" t="str">
        <f t="shared" si="30"/>
        <v/>
      </c>
      <c r="BX49" s="200" t="str">
        <f t="shared" si="31"/>
        <v/>
      </c>
      <c r="BY49" s="200" t="str">
        <f t="shared" si="32"/>
        <v/>
      </c>
      <c r="BZ49" s="200" t="str">
        <f t="shared" si="33"/>
        <v/>
      </c>
      <c r="CA49" s="5"/>
      <c r="CB49" s="16"/>
      <c r="CC49" s="16"/>
      <c r="CD49" s="16"/>
    </row>
    <row r="50" spans="1:82" x14ac:dyDescent="0.25">
      <c r="A50" s="16">
        <v>1</v>
      </c>
      <c r="C50" s="215">
        <v>47</v>
      </c>
      <c r="D50" s="216"/>
      <c r="E50" s="216" t="s">
        <v>5</v>
      </c>
      <c r="F50" s="180"/>
      <c r="G50" s="217"/>
      <c r="H50" s="218"/>
      <c r="I50" s="219"/>
      <c r="J50" s="219"/>
      <c r="K50" s="219" t="str">
        <f>IF(SUM(H50:J50)=0,"",SUM(H50:J50))</f>
        <v/>
      </c>
      <c r="L50" s="218"/>
      <c r="M50" s="219"/>
      <c r="N50" s="219"/>
      <c r="O50" s="219" t="str">
        <f>IF(SUM(L50:N50)=0,"",SUM(L50:N50))</f>
        <v/>
      </c>
      <c r="P50" s="218"/>
      <c r="Q50" s="219"/>
      <c r="R50" s="219"/>
      <c r="S50" s="219" t="str">
        <f>IF(SUM(P50:R50)=0,"",SUM(P50:R50))</f>
        <v/>
      </c>
      <c r="T50" s="218"/>
      <c r="U50" s="219"/>
      <c r="V50" s="219"/>
      <c r="W50" s="219" t="str">
        <f>IF(SUM(T50:V50)=0,"",SUM(T50:V50))</f>
        <v/>
      </c>
      <c r="X50" s="218"/>
      <c r="Y50" s="219"/>
      <c r="Z50" s="219"/>
      <c r="AA50" s="219" t="str">
        <f>IF(SUM(X50:Z50)=0,"",SUM(X50:Z50))</f>
        <v/>
      </c>
      <c r="AB50" s="218">
        <f>IF(SUM(AB13:AB48)=0,"",SUM(AB13:AB48))</f>
        <v>2955</v>
      </c>
      <c r="AC50" s="219">
        <f>IF(SUM(AC13:AC48)=0,"",SUM(AC13:AC48))</f>
        <v>227</v>
      </c>
      <c r="AD50" s="219">
        <f>IF(SUM(AD13:AD48)=0,"",SUM(AD13:AD48))</f>
        <v>28</v>
      </c>
      <c r="AE50" s="219">
        <f>IF(SUM(AB50:AD50)=0,"",SUM(AB50:AD50))</f>
        <v>3210</v>
      </c>
      <c r="AF50" s="218"/>
      <c r="AG50" s="219"/>
      <c r="AH50" s="219"/>
      <c r="AI50" s="219" t="str">
        <f t="shared" si="2"/>
        <v/>
      </c>
      <c r="AJ50" s="219"/>
      <c r="AK50" s="347"/>
      <c r="AL50" s="221">
        <f>COUNT(AE13:AE49)</f>
        <v>25</v>
      </c>
      <c r="AM50" s="217" t="str">
        <f t="shared" si="3"/>
        <v/>
      </c>
      <c r="AN50" s="217" t="s">
        <v>34</v>
      </c>
      <c r="AO50" s="217"/>
      <c r="AP50" s="217"/>
      <c r="AQ50" s="217"/>
      <c r="AR50" s="217"/>
      <c r="AS50" s="217"/>
      <c r="AT50" s="217"/>
      <c r="AU50" s="222" t="str">
        <f t="shared" si="4"/>
        <v/>
      </c>
      <c r="AV50" s="254" t="str">
        <f t="shared" si="5"/>
        <v/>
      </c>
      <c r="AW50" s="255"/>
      <c r="AX50" s="255" t="str">
        <f>IF(AW50="","",RANK(AW50,AW$4:AW498,1))</f>
        <v/>
      </c>
      <c r="AY50" s="254" t="str">
        <f>IF(AV50="Yes",SUMIF(AU$4:AU498,AW50,AI$4:AI498),"")</f>
        <v/>
      </c>
      <c r="AZ50" s="254" t="str">
        <f>IF(AY50="","",SUMIF(AX$4:AX498,"&lt;="&amp;AX50,AY$4:AY498))</f>
        <v/>
      </c>
      <c r="BA50" s="221"/>
      <c r="BB50" s="223"/>
      <c r="BC50" s="217"/>
      <c r="BD50" s="223"/>
      <c r="BE50" s="217"/>
      <c r="BF50" s="223"/>
      <c r="BG50" s="217"/>
      <c r="BH50" s="219"/>
      <c r="BI50" s="219"/>
      <c r="BJ50" s="219" t="str">
        <f t="shared" si="15"/>
        <v/>
      </c>
      <c r="BK50" s="217"/>
      <c r="BL50" s="223"/>
      <c r="BM50" s="224"/>
      <c r="BN50" s="217"/>
      <c r="BO50" s="218">
        <f t="shared" si="25"/>
        <v>92.056074766355138</v>
      </c>
      <c r="BP50" s="219">
        <f t="shared" si="26"/>
        <v>7.0716510903426784</v>
      </c>
      <c r="BQ50" s="219">
        <f t="shared" si="27"/>
        <v>0.87227414330218067</v>
      </c>
      <c r="BR50" s="225">
        <f t="shared" si="28"/>
        <v>100</v>
      </c>
      <c r="BS50" s="218"/>
      <c r="BT50" s="219"/>
      <c r="BU50" s="219"/>
      <c r="BV50" s="225" t="str">
        <f t="shared" si="29"/>
        <v/>
      </c>
      <c r="BW50" s="218" t="str">
        <f t="shared" si="30"/>
        <v/>
      </c>
      <c r="BX50" s="219" t="str">
        <f t="shared" si="31"/>
        <v/>
      </c>
      <c r="BY50" s="219" t="str">
        <f t="shared" si="32"/>
        <v/>
      </c>
      <c r="BZ50" s="219" t="str">
        <f t="shared" si="33"/>
        <v/>
      </c>
      <c r="CA50" s="5"/>
      <c r="CB50" s="16"/>
      <c r="CC50" s="16"/>
      <c r="CD50" s="16"/>
    </row>
    <row r="51" spans="1:82" x14ac:dyDescent="0.25">
      <c r="A51" s="16">
        <v>1</v>
      </c>
      <c r="C51" s="194">
        <v>48</v>
      </c>
      <c r="D51" s="195"/>
      <c r="E51" s="196" t="s">
        <v>64</v>
      </c>
      <c r="F51" s="197"/>
      <c r="G51" s="198"/>
      <c r="H51" s="199"/>
      <c r="I51" s="200"/>
      <c r="J51" s="200"/>
      <c r="K51" s="200" t="str">
        <f>IF(SUM(H51:J51)=0,"",SUM(H51:J51))</f>
        <v/>
      </c>
      <c r="L51" s="199"/>
      <c r="M51" s="200"/>
      <c r="N51" s="200"/>
      <c r="O51" s="200" t="str">
        <f>IF(SUM(L51:N51)=0,"",SUM(L51:N51))</f>
        <v/>
      </c>
      <c r="P51" s="199"/>
      <c r="Q51" s="200"/>
      <c r="R51" s="200"/>
      <c r="S51" s="200" t="str">
        <f>IF(SUM(P51:R51)=0,"",SUM(P51:R51))</f>
        <v/>
      </c>
      <c r="T51" s="199"/>
      <c r="U51" s="200"/>
      <c r="V51" s="200"/>
      <c r="W51" s="200" t="str">
        <f>IF(SUM(T51:V51)=0,"",SUM(T51:V51))</f>
        <v/>
      </c>
      <c r="X51" s="199"/>
      <c r="Y51" s="200"/>
      <c r="Z51" s="200"/>
      <c r="AA51" s="200" t="str">
        <f>IF(SUM(X51:Z51)=0,"",SUM(X51:Z51))</f>
        <v/>
      </c>
      <c r="AB51" s="199"/>
      <c r="AC51" s="200"/>
      <c r="AD51" s="200"/>
      <c r="AE51" s="200" t="str">
        <f>IF(SUM(AB51:AD51)=0,"",SUM(AB51:AD51))</f>
        <v/>
      </c>
      <c r="AF51" s="199"/>
      <c r="AG51" s="200"/>
      <c r="AH51" s="200"/>
      <c r="AI51" s="200" t="str">
        <f t="shared" si="2"/>
        <v/>
      </c>
      <c r="AJ51" s="200"/>
      <c r="AK51" s="201"/>
      <c r="AL51" s="202"/>
      <c r="AM51" s="198" t="str">
        <f t="shared" si="3"/>
        <v/>
      </c>
      <c r="AN51" s="198" t="s">
        <v>64</v>
      </c>
      <c r="AO51" s="198"/>
      <c r="AP51" s="198"/>
      <c r="AQ51" s="198"/>
      <c r="AR51" s="198" t="s">
        <v>509</v>
      </c>
      <c r="AS51" s="198"/>
      <c r="AT51" s="198"/>
      <c r="AU51" s="203" t="str">
        <f t="shared" si="4"/>
        <v/>
      </c>
      <c r="AV51" s="204" t="str">
        <f t="shared" si="5"/>
        <v/>
      </c>
      <c r="AW51" s="205"/>
      <c r="AX51" s="205" t="str">
        <f>IF(AW51="","",RANK(AW51,AW$4:AW498,1))</f>
        <v/>
      </c>
      <c r="AY51" s="204" t="str">
        <f>IF(AV51="Yes",SUMIF(AU$4:AU498,AW51,AI$4:AI498),"")</f>
        <v/>
      </c>
      <c r="AZ51" s="204" t="str">
        <f>IF(AY51="","",SUMIF(AX$4:AX498,"&lt;="&amp;AX51,AY$4:AY498))</f>
        <v/>
      </c>
      <c r="BA51" s="202"/>
      <c r="BB51" s="206"/>
      <c r="BC51" s="198"/>
      <c r="BD51" s="206"/>
      <c r="BE51" s="198"/>
      <c r="BF51" s="206"/>
      <c r="BG51" s="198"/>
      <c r="BH51" s="200"/>
      <c r="BI51" s="200"/>
      <c r="BJ51" s="200" t="str">
        <f t="shared" si="15"/>
        <v/>
      </c>
      <c r="BK51" s="198"/>
      <c r="BL51" s="206"/>
      <c r="BM51" s="207"/>
      <c r="BN51" s="198"/>
      <c r="BO51" s="199" t="str">
        <f t="shared" si="25"/>
        <v/>
      </c>
      <c r="BP51" s="200" t="str">
        <f t="shared" si="26"/>
        <v/>
      </c>
      <c r="BQ51" s="200" t="str">
        <f t="shared" si="27"/>
        <v/>
      </c>
      <c r="BR51" s="211" t="str">
        <f t="shared" si="28"/>
        <v/>
      </c>
      <c r="BS51" s="199"/>
      <c r="BT51" s="200"/>
      <c r="BU51" s="200"/>
      <c r="BV51" s="211" t="str">
        <f t="shared" si="29"/>
        <v/>
      </c>
      <c r="BW51" s="199" t="str">
        <f t="shared" si="30"/>
        <v/>
      </c>
      <c r="BX51" s="200" t="str">
        <f t="shared" si="31"/>
        <v/>
      </c>
      <c r="BY51" s="200" t="str">
        <f t="shared" si="32"/>
        <v/>
      </c>
      <c r="BZ51" s="200" t="str">
        <f t="shared" si="33"/>
        <v/>
      </c>
      <c r="CA51" s="5"/>
      <c r="CB51" s="16"/>
      <c r="CC51" s="16"/>
      <c r="CD51" s="16"/>
    </row>
    <row r="52" spans="1:82" x14ac:dyDescent="0.25">
      <c r="A52" s="16">
        <v>1</v>
      </c>
      <c r="C52" s="194">
        <v>49</v>
      </c>
      <c r="D52" s="195">
        <v>205</v>
      </c>
      <c r="E52" s="212" t="s">
        <v>66</v>
      </c>
      <c r="F52" s="197" t="s">
        <v>3</v>
      </c>
      <c r="G52" s="198" t="s">
        <v>3</v>
      </c>
      <c r="H52" s="199"/>
      <c r="I52" s="200"/>
      <c r="J52" s="200"/>
      <c r="K52" s="200" t="str">
        <f>IF(SUM(H52:J52)=0,"",SUM(H52:J52))</f>
        <v/>
      </c>
      <c r="L52" s="199"/>
      <c r="M52" s="200"/>
      <c r="N52" s="200"/>
      <c r="O52" s="200" t="str">
        <f>IF(SUM(L52:N52)=0,"",SUM(L52:N52))</f>
        <v/>
      </c>
      <c r="P52" s="199"/>
      <c r="Q52" s="200"/>
      <c r="R52" s="200"/>
      <c r="S52" s="200" t="str">
        <f>IF(SUM(P52:R52)=0,"",SUM(P52:R52))</f>
        <v/>
      </c>
      <c r="T52" s="199">
        <v>9.3000000000000007</v>
      </c>
      <c r="U52" s="200"/>
      <c r="V52" s="200">
        <v>7.5</v>
      </c>
      <c r="W52" s="200">
        <f>IF(SUM(T52:V52)=0,"",SUM(T52:V52))</f>
        <v>16.8</v>
      </c>
      <c r="X52" s="199"/>
      <c r="Y52" s="200"/>
      <c r="Z52" s="200"/>
      <c r="AA52" s="200" t="str">
        <f>IF(SUM(X52:Z52)=0,"",SUM(X52:Z52))</f>
        <v/>
      </c>
      <c r="AB52" s="199">
        <f>IF(H52+L52+P52+T52+X52=0,"",H52+L52+P52+T52+X52)</f>
        <v>9.3000000000000007</v>
      </c>
      <c r="AC52" s="200" t="str">
        <f>IF(I52+M52+Q52+U52+Y52=0,"",I52+M52+Q52+U52+Y52)</f>
        <v/>
      </c>
      <c r="AD52" s="200">
        <f>IF(J52+N52+R52+V52+Z52=0,"",J52+N52+R52+V52+Z52)</f>
        <v>7.5</v>
      </c>
      <c r="AE52" s="200">
        <f>IF(SUM(AB52:AD52)=0,"",SUM(AB52:AD52))</f>
        <v>16.8</v>
      </c>
      <c r="AF52" s="199">
        <v>9.3000000000000007</v>
      </c>
      <c r="AG52" s="200" t="s">
        <v>509</v>
      </c>
      <c r="AH52" s="200">
        <v>7.5</v>
      </c>
      <c r="AI52" s="200">
        <f t="shared" si="2"/>
        <v>16.8</v>
      </c>
      <c r="AJ52" s="200" t="s">
        <v>66</v>
      </c>
      <c r="AK52" s="253">
        <v>271</v>
      </c>
      <c r="AL52" s="202"/>
      <c r="AM52" s="198" t="str">
        <f t="shared" si="3"/>
        <v/>
      </c>
      <c r="AN52" s="198"/>
      <c r="AO52" s="198"/>
      <c r="AP52" s="213" t="s">
        <v>705</v>
      </c>
      <c r="AQ52" s="198" t="s">
        <v>32</v>
      </c>
      <c r="AR52" s="198" t="s">
        <v>324</v>
      </c>
      <c r="AS52" s="198"/>
      <c r="AT52" s="198" t="s">
        <v>509</v>
      </c>
      <c r="AU52" s="203">
        <f t="shared" si="4"/>
        <v>2009</v>
      </c>
      <c r="AV52" s="204" t="str">
        <f t="shared" si="5"/>
        <v/>
      </c>
      <c r="AW52" s="205" t="str">
        <f>IF(AV52="Yes",AU52,"")</f>
        <v/>
      </c>
      <c r="AX52" s="205" t="str">
        <f>IF(AW52="","",RANK(AW52,AW$4:AW498,1))</f>
        <v/>
      </c>
      <c r="AY52" s="204" t="str">
        <f>IF(AV52="Yes",SUMIF(AU$4:AU498,AW52,AI$4:AI498),"")</f>
        <v/>
      </c>
      <c r="AZ52" s="204" t="str">
        <f>IF(AY52="","",SUMIF(AX$4:AX498,"&lt;="&amp;AX52,AY$4:AY498))</f>
        <v/>
      </c>
      <c r="BA52" s="202"/>
      <c r="BB52" s="206"/>
      <c r="BC52" s="198"/>
      <c r="BD52" s="206"/>
      <c r="BE52" s="198"/>
      <c r="BF52" s="206"/>
      <c r="BG52" s="198"/>
      <c r="BH52" s="200"/>
      <c r="BI52" s="200"/>
      <c r="BJ52" s="200" t="str">
        <f t="shared" si="15"/>
        <v/>
      </c>
      <c r="BK52" s="198" t="s">
        <v>299</v>
      </c>
      <c r="BL52" s="206">
        <v>39902</v>
      </c>
      <c r="BM52" s="207"/>
      <c r="BN52" s="198"/>
      <c r="BO52" s="199">
        <f t="shared" si="25"/>
        <v>55.357142857142861</v>
      </c>
      <c r="BP52" s="200" t="str">
        <f t="shared" si="26"/>
        <v/>
      </c>
      <c r="BQ52" s="200">
        <f t="shared" si="27"/>
        <v>44.642857142857139</v>
      </c>
      <c r="BR52" s="211">
        <f t="shared" si="28"/>
        <v>100</v>
      </c>
      <c r="BS52" s="199"/>
      <c r="BT52" s="200"/>
      <c r="BU52" s="200"/>
      <c r="BV52" s="211" t="str">
        <f t="shared" si="29"/>
        <v/>
      </c>
      <c r="BW52" s="199" t="str">
        <f t="shared" si="30"/>
        <v/>
      </c>
      <c r="BX52" s="200" t="str">
        <f t="shared" si="31"/>
        <v/>
      </c>
      <c r="BY52" s="200" t="str">
        <f t="shared" si="32"/>
        <v/>
      </c>
      <c r="BZ52" s="200" t="str">
        <f t="shared" si="33"/>
        <v/>
      </c>
      <c r="CA52" s="5"/>
      <c r="CB52" s="16"/>
      <c r="CC52" s="16"/>
      <c r="CD52" s="16"/>
    </row>
    <row r="53" spans="1:82" x14ac:dyDescent="0.25">
      <c r="A53" s="16">
        <v>1</v>
      </c>
      <c r="C53" s="194">
        <v>50</v>
      </c>
      <c r="D53" s="195"/>
      <c r="E53" s="212" t="s">
        <v>659</v>
      </c>
      <c r="F53" s="197"/>
      <c r="G53" s="198" t="s">
        <v>3</v>
      </c>
      <c r="H53" s="199"/>
      <c r="I53" s="200"/>
      <c r="J53" s="200"/>
      <c r="K53" s="200"/>
      <c r="L53" s="199"/>
      <c r="M53" s="200"/>
      <c r="N53" s="200"/>
      <c r="O53" s="200"/>
      <c r="P53" s="199"/>
      <c r="Q53" s="200"/>
      <c r="R53" s="200"/>
      <c r="S53" s="200"/>
      <c r="T53" s="199"/>
      <c r="U53" s="200"/>
      <c r="V53" s="200"/>
      <c r="W53" s="200"/>
      <c r="X53" s="199"/>
      <c r="Y53" s="200"/>
      <c r="Z53" s="200"/>
      <c r="AA53" s="200"/>
      <c r="AB53" s="199"/>
      <c r="AC53" s="200"/>
      <c r="AD53" s="200"/>
      <c r="AE53" s="200"/>
      <c r="AF53" s="199"/>
      <c r="AG53" s="200"/>
      <c r="AH53" s="200"/>
      <c r="AI53" s="200" t="str">
        <f t="shared" si="2"/>
        <v/>
      </c>
      <c r="AJ53" s="200"/>
      <c r="AK53" s="201"/>
      <c r="AL53" s="202"/>
      <c r="AM53" s="198" t="str">
        <f t="shared" si="3"/>
        <v/>
      </c>
      <c r="AN53" s="198"/>
      <c r="AO53" s="198"/>
      <c r="AP53" s="198"/>
      <c r="AQ53" s="198" t="s">
        <v>32</v>
      </c>
      <c r="AR53" s="198" t="s">
        <v>509</v>
      </c>
      <c r="AS53" s="198"/>
      <c r="AT53" s="198"/>
      <c r="AU53" s="203" t="str">
        <f t="shared" si="4"/>
        <v/>
      </c>
      <c r="AV53" s="204" t="str">
        <f t="shared" si="5"/>
        <v/>
      </c>
      <c r="AW53" s="205"/>
      <c r="AX53" s="205" t="str">
        <f>IF(AW53="","",RANK(AW53,AW$4:AW498,1))</f>
        <v/>
      </c>
      <c r="AY53" s="204" t="str">
        <f>IF(AV53="Yes",SUMIF(AU$4:AU498,AW53,AI$4:AI498),"")</f>
        <v/>
      </c>
      <c r="AZ53" s="204" t="str">
        <f>IF(AY53="","",SUMIF(AX$4:AX498,"&lt;="&amp;AX53,AY$4:AY498))</f>
        <v/>
      </c>
      <c r="BA53" s="202" t="s">
        <v>176</v>
      </c>
      <c r="BB53" s="206">
        <v>28804</v>
      </c>
      <c r="BC53" s="198" t="s">
        <v>3</v>
      </c>
      <c r="BD53" s="206">
        <v>30956</v>
      </c>
      <c r="BE53" s="198" t="s">
        <v>171</v>
      </c>
      <c r="BF53" s="206">
        <v>30207</v>
      </c>
      <c r="BG53" s="198" t="s">
        <v>181</v>
      </c>
      <c r="BH53" s="200">
        <v>22</v>
      </c>
      <c r="BI53" s="200"/>
      <c r="BJ53" s="200" t="str">
        <f t="shared" si="15"/>
        <v/>
      </c>
      <c r="BK53" s="198"/>
      <c r="BL53" s="206"/>
      <c r="BM53" s="207">
        <v>2</v>
      </c>
      <c r="BN53" s="198"/>
      <c r="BO53" s="199" t="str">
        <f t="shared" si="25"/>
        <v/>
      </c>
      <c r="BP53" s="200" t="str">
        <f t="shared" si="26"/>
        <v/>
      </c>
      <c r="BQ53" s="200" t="str">
        <f t="shared" si="27"/>
        <v/>
      </c>
      <c r="BR53" s="211" t="str">
        <f t="shared" si="28"/>
        <v/>
      </c>
      <c r="BS53" s="199"/>
      <c r="BT53" s="200"/>
      <c r="BU53" s="200"/>
      <c r="BV53" s="211" t="str">
        <f t="shared" si="29"/>
        <v/>
      </c>
      <c r="BW53" s="199" t="str">
        <f t="shared" si="30"/>
        <v/>
      </c>
      <c r="BX53" s="200" t="str">
        <f t="shared" si="31"/>
        <v/>
      </c>
      <c r="BY53" s="200" t="str">
        <f t="shared" si="32"/>
        <v/>
      </c>
      <c r="BZ53" s="200" t="str">
        <f t="shared" si="33"/>
        <v/>
      </c>
      <c r="CA53" s="5"/>
      <c r="CB53" s="16"/>
      <c r="CC53" s="16"/>
      <c r="CD53" s="16"/>
    </row>
    <row r="54" spans="1:82" x14ac:dyDescent="0.25">
      <c r="A54" s="16">
        <v>1</v>
      </c>
      <c r="C54" s="194">
        <v>51</v>
      </c>
      <c r="D54" s="195"/>
      <c r="E54" s="212" t="s">
        <v>660</v>
      </c>
      <c r="F54" s="197"/>
      <c r="G54" s="198" t="s">
        <v>3</v>
      </c>
      <c r="H54" s="199"/>
      <c r="I54" s="200"/>
      <c r="J54" s="200"/>
      <c r="K54" s="200"/>
      <c r="L54" s="199"/>
      <c r="M54" s="200"/>
      <c r="N54" s="200"/>
      <c r="O54" s="200"/>
      <c r="P54" s="199"/>
      <c r="Q54" s="200"/>
      <c r="R54" s="200"/>
      <c r="S54" s="200"/>
      <c r="T54" s="199"/>
      <c r="U54" s="200"/>
      <c r="V54" s="200"/>
      <c r="W54" s="200"/>
      <c r="X54" s="199"/>
      <c r="Y54" s="200"/>
      <c r="Z54" s="200"/>
      <c r="AA54" s="200"/>
      <c r="AB54" s="199"/>
      <c r="AC54" s="200"/>
      <c r="AD54" s="200"/>
      <c r="AE54" s="200"/>
      <c r="AF54" s="199"/>
      <c r="AG54" s="200"/>
      <c r="AH54" s="200"/>
      <c r="AI54" s="200" t="str">
        <f t="shared" si="2"/>
        <v/>
      </c>
      <c r="AJ54" s="200"/>
      <c r="AK54" s="201"/>
      <c r="AL54" s="202"/>
      <c r="AM54" s="198" t="str">
        <f t="shared" si="3"/>
        <v/>
      </c>
      <c r="AN54" s="198"/>
      <c r="AO54" s="198"/>
      <c r="AP54" s="198"/>
      <c r="AQ54" s="198" t="s">
        <v>32</v>
      </c>
      <c r="AR54" s="198" t="s">
        <v>509</v>
      </c>
      <c r="AS54" s="198"/>
      <c r="AT54" s="198"/>
      <c r="AU54" s="203" t="str">
        <f t="shared" si="4"/>
        <v/>
      </c>
      <c r="AV54" s="204" t="str">
        <f t="shared" si="5"/>
        <v/>
      </c>
      <c r="AW54" s="205"/>
      <c r="AX54" s="205" t="str">
        <f>IF(AW54="","",RANK(AW54,AW$4:AW498,1))</f>
        <v/>
      </c>
      <c r="AY54" s="204" t="str">
        <f>IF(AV54="Yes",SUMIF(AU$4:AU498,AW54,AI$4:AI498),"")</f>
        <v/>
      </c>
      <c r="AZ54" s="204" t="str">
        <f>IF(AY54="","",SUMIF(AX$4:AX498,"&lt;="&amp;AX54,AY$4:AY498))</f>
        <v/>
      </c>
      <c r="BA54" s="202" t="s">
        <v>176</v>
      </c>
      <c r="BB54" s="206">
        <v>28804</v>
      </c>
      <c r="BC54" s="198" t="s">
        <v>3</v>
      </c>
      <c r="BD54" s="206">
        <v>30956</v>
      </c>
      <c r="BE54" s="198" t="s">
        <v>171</v>
      </c>
      <c r="BF54" s="206">
        <v>30207</v>
      </c>
      <c r="BG54" s="198" t="s">
        <v>181</v>
      </c>
      <c r="BH54" s="200">
        <v>29</v>
      </c>
      <c r="BI54" s="200"/>
      <c r="BJ54" s="200" t="str">
        <f t="shared" si="15"/>
        <v/>
      </c>
      <c r="BK54" s="198"/>
      <c r="BL54" s="206"/>
      <c r="BM54" s="207">
        <v>2</v>
      </c>
      <c r="BN54" s="198"/>
      <c r="BO54" s="199" t="str">
        <f t="shared" si="25"/>
        <v/>
      </c>
      <c r="BP54" s="200" t="str">
        <f t="shared" si="26"/>
        <v/>
      </c>
      <c r="BQ54" s="200" t="str">
        <f t="shared" si="27"/>
        <v/>
      </c>
      <c r="BR54" s="211" t="str">
        <f t="shared" si="28"/>
        <v/>
      </c>
      <c r="BS54" s="199"/>
      <c r="BT54" s="200"/>
      <c r="BU54" s="200"/>
      <c r="BV54" s="211" t="str">
        <f t="shared" si="29"/>
        <v/>
      </c>
      <c r="BW54" s="199" t="str">
        <f t="shared" si="30"/>
        <v/>
      </c>
      <c r="BX54" s="200" t="str">
        <f t="shared" si="31"/>
        <v/>
      </c>
      <c r="BY54" s="200" t="str">
        <f t="shared" si="32"/>
        <v/>
      </c>
      <c r="BZ54" s="200" t="str">
        <f t="shared" si="33"/>
        <v/>
      </c>
      <c r="CA54" s="5"/>
      <c r="CB54" s="16"/>
      <c r="CC54" s="16"/>
      <c r="CD54" s="16"/>
    </row>
    <row r="55" spans="1:82" x14ac:dyDescent="0.25">
      <c r="A55" s="16">
        <v>1</v>
      </c>
      <c r="C55" s="194">
        <v>52</v>
      </c>
      <c r="D55" s="195">
        <v>51</v>
      </c>
      <c r="E55" s="212" t="s">
        <v>221</v>
      </c>
      <c r="F55" s="197" t="s">
        <v>3</v>
      </c>
      <c r="G55" s="198" t="s">
        <v>3</v>
      </c>
      <c r="H55" s="199"/>
      <c r="I55" s="200"/>
      <c r="J55" s="200"/>
      <c r="K55" s="200" t="str">
        <f t="shared" ref="K55:K60" si="38">IF(SUM(H55:J55)=0,"",SUM(H55:J55))</f>
        <v/>
      </c>
      <c r="L55" s="199"/>
      <c r="M55" s="200"/>
      <c r="N55" s="200"/>
      <c r="O55" s="200" t="str">
        <f t="shared" ref="O55:O60" si="39">IF(SUM(L55:N55)=0,"",SUM(L55:N55))</f>
        <v/>
      </c>
      <c r="P55" s="199"/>
      <c r="Q55" s="200"/>
      <c r="R55" s="200"/>
      <c r="S55" s="200" t="str">
        <f t="shared" ref="S55:S60" si="40">IF(SUM(P55:R55)=0,"",SUM(P55:R55))</f>
        <v/>
      </c>
      <c r="T55" s="199">
        <v>22.2</v>
      </c>
      <c r="U55" s="200">
        <v>18.3</v>
      </c>
      <c r="V55" s="200"/>
      <c r="W55" s="200">
        <f t="shared" ref="W55:W60" si="41">IF(SUM(T55:V55)=0,"",SUM(T55:V55))</f>
        <v>40.5</v>
      </c>
      <c r="X55" s="199"/>
      <c r="Y55" s="200"/>
      <c r="Z55" s="200"/>
      <c r="AA55" s="200" t="str">
        <f t="shared" ref="AA55:AA60" si="42">IF(SUM(X55:Z55)=0,"",SUM(X55:Z55))</f>
        <v/>
      </c>
      <c r="AB55" s="199">
        <f>IF(H55+L55+P55+T55+X55=0,"",H55+L55+P55+T55+X55)</f>
        <v>22.2</v>
      </c>
      <c r="AC55" s="200">
        <f>IF(I55+M55+Q55+U55+Y55=0,"",I55+M55+Q55+U55+Y55)</f>
        <v>18.3</v>
      </c>
      <c r="AD55" s="200" t="str">
        <f>IF(J55+N55+R55+V55+Z55=0,"",J55+N55+R55+V55+Z55)</f>
        <v/>
      </c>
      <c r="AE55" s="200">
        <f t="shared" ref="AE55:AE60" si="43">IF(SUM(AB55:AD55)=0,"",SUM(AB55:AD55))</f>
        <v>40.5</v>
      </c>
      <c r="AF55" s="199">
        <v>22.2</v>
      </c>
      <c r="AG55" s="200">
        <v>18.3</v>
      </c>
      <c r="AH55" s="200" t="s">
        <v>509</v>
      </c>
      <c r="AI55" s="200">
        <f t="shared" si="2"/>
        <v>40.5</v>
      </c>
      <c r="AJ55" s="200" t="s">
        <v>221</v>
      </c>
      <c r="AK55" s="201">
        <v>94</v>
      </c>
      <c r="AL55" s="202"/>
      <c r="AM55" s="198" t="str">
        <f t="shared" si="3"/>
        <v/>
      </c>
      <c r="AN55" s="198"/>
      <c r="AO55" s="198"/>
      <c r="AP55" s="213" t="s">
        <v>706</v>
      </c>
      <c r="AQ55" s="198" t="s">
        <v>32</v>
      </c>
      <c r="AR55" s="198" t="s">
        <v>324</v>
      </c>
      <c r="AS55" s="198"/>
      <c r="AT55" s="198" t="s">
        <v>509</v>
      </c>
      <c r="AU55" s="203">
        <f t="shared" si="4"/>
        <v>1984</v>
      </c>
      <c r="AV55" s="204" t="str">
        <f t="shared" si="5"/>
        <v/>
      </c>
      <c r="AW55" s="205" t="str">
        <f>IF(AV55="Yes",AU55,"")</f>
        <v/>
      </c>
      <c r="AX55" s="205" t="str">
        <f>IF(AW55="","",RANK(AW55,AW$4:AW498,1))</f>
        <v/>
      </c>
      <c r="AY55" s="204" t="str">
        <f>IF(AV55="Yes",SUMIF(AU$4:AU498,AW55,AI$4:AI498),"")</f>
        <v/>
      </c>
      <c r="AZ55" s="204" t="str">
        <f>IF(AY55="","",SUMIF(AX$4:AX498,"&lt;="&amp;AX55,AY$4:AY498))</f>
        <v/>
      </c>
      <c r="BA55" s="202" t="s">
        <v>176</v>
      </c>
      <c r="BB55" s="206">
        <v>28804</v>
      </c>
      <c r="BC55" s="198" t="s">
        <v>3</v>
      </c>
      <c r="BD55" s="206">
        <v>30956</v>
      </c>
      <c r="BE55" s="198"/>
      <c r="BF55" s="206"/>
      <c r="BG55" s="198"/>
      <c r="BH55" s="200">
        <v>78</v>
      </c>
      <c r="BI55" s="200">
        <v>40.5</v>
      </c>
      <c r="BJ55" s="200">
        <f t="shared" si="15"/>
        <v>51.923076923076927</v>
      </c>
      <c r="BK55" s="198" t="s">
        <v>222</v>
      </c>
      <c r="BL55" s="206">
        <v>30922</v>
      </c>
      <c r="BM55" s="207">
        <v>1</v>
      </c>
      <c r="BN55" s="198"/>
      <c r="BO55" s="199">
        <f t="shared" si="25"/>
        <v>54.814814814814817</v>
      </c>
      <c r="BP55" s="200">
        <f t="shared" si="26"/>
        <v>45.18518518518519</v>
      </c>
      <c r="BQ55" s="200" t="str">
        <f t="shared" si="27"/>
        <v/>
      </c>
      <c r="BR55" s="211">
        <f t="shared" si="28"/>
        <v>100</v>
      </c>
      <c r="BS55" s="199"/>
      <c r="BT55" s="200"/>
      <c r="BU55" s="200"/>
      <c r="BV55" s="211" t="str">
        <f t="shared" si="29"/>
        <v/>
      </c>
      <c r="BW55" s="199" t="str">
        <f t="shared" si="30"/>
        <v/>
      </c>
      <c r="BX55" s="200" t="str">
        <f t="shared" si="31"/>
        <v/>
      </c>
      <c r="BY55" s="200" t="str">
        <f t="shared" si="32"/>
        <v/>
      </c>
      <c r="BZ55" s="200" t="str">
        <f t="shared" si="33"/>
        <v/>
      </c>
      <c r="CA55" s="5"/>
      <c r="CB55" s="16"/>
      <c r="CC55" s="16"/>
      <c r="CD55" s="16"/>
    </row>
    <row r="56" spans="1:82" x14ac:dyDescent="0.25">
      <c r="A56" s="16">
        <v>1</v>
      </c>
      <c r="C56" s="215">
        <v>53</v>
      </c>
      <c r="D56" s="216"/>
      <c r="E56" s="216" t="s">
        <v>5</v>
      </c>
      <c r="F56" s="180"/>
      <c r="G56" s="217"/>
      <c r="H56" s="218"/>
      <c r="I56" s="219"/>
      <c r="J56" s="219"/>
      <c r="K56" s="219" t="str">
        <f t="shared" si="38"/>
        <v/>
      </c>
      <c r="L56" s="218"/>
      <c r="M56" s="219"/>
      <c r="N56" s="219"/>
      <c r="O56" s="219" t="str">
        <f t="shared" si="39"/>
        <v/>
      </c>
      <c r="P56" s="218"/>
      <c r="Q56" s="219"/>
      <c r="R56" s="219"/>
      <c r="S56" s="219" t="str">
        <f t="shared" si="40"/>
        <v/>
      </c>
      <c r="T56" s="218"/>
      <c r="U56" s="219"/>
      <c r="V56" s="219"/>
      <c r="W56" s="219" t="str">
        <f t="shared" si="41"/>
        <v/>
      </c>
      <c r="X56" s="218"/>
      <c r="Y56" s="219"/>
      <c r="Z56" s="219"/>
      <c r="AA56" s="219" t="str">
        <f t="shared" si="42"/>
        <v/>
      </c>
      <c r="AB56" s="218">
        <f>IF(SUM(AB52:AB55)=0,"",SUM(AB52:AB55))</f>
        <v>31.5</v>
      </c>
      <c r="AC56" s="219">
        <f>IF(SUM(AC52:AC55)=0,"",SUM(AC52:AC55))</f>
        <v>18.3</v>
      </c>
      <c r="AD56" s="219">
        <f>IF(SUM(AD52:AD55)=0,"",SUM(AD52:AD55))</f>
        <v>7.5</v>
      </c>
      <c r="AE56" s="219">
        <f t="shared" si="43"/>
        <v>57.3</v>
      </c>
      <c r="AF56" s="218"/>
      <c r="AG56" s="219"/>
      <c r="AH56" s="219"/>
      <c r="AI56" s="219" t="str">
        <f t="shared" si="2"/>
        <v/>
      </c>
      <c r="AJ56" s="219"/>
      <c r="AK56" s="220"/>
      <c r="AL56" s="221">
        <f>COUNT(AE52:AE55)</f>
        <v>2</v>
      </c>
      <c r="AM56" s="217" t="str">
        <f t="shared" si="3"/>
        <v/>
      </c>
      <c r="AN56" s="217" t="s">
        <v>64</v>
      </c>
      <c r="AO56" s="217"/>
      <c r="AP56" s="217"/>
      <c r="AQ56" s="217"/>
      <c r="AR56" s="217" t="s">
        <v>509</v>
      </c>
      <c r="AS56" s="217"/>
      <c r="AT56" s="217"/>
      <c r="AU56" s="222" t="str">
        <f t="shared" si="4"/>
        <v/>
      </c>
      <c r="AV56" s="254" t="str">
        <f t="shared" si="5"/>
        <v/>
      </c>
      <c r="AW56" s="255"/>
      <c r="AX56" s="255" t="str">
        <f>IF(AW56="","",RANK(AW56,AW$4:AW498,1))</f>
        <v/>
      </c>
      <c r="AY56" s="254" t="str">
        <f>IF(AV56="Yes",SUMIF(AU$4:AU498,AW56,AI$4:AI498),"")</f>
        <v/>
      </c>
      <c r="AZ56" s="254" t="str">
        <f>IF(AY56="","",SUMIF(AX$4:AX498,"&lt;="&amp;AX56,AY$4:AY498))</f>
        <v/>
      </c>
      <c r="BA56" s="221"/>
      <c r="BB56" s="223"/>
      <c r="BC56" s="217"/>
      <c r="BD56" s="223"/>
      <c r="BE56" s="217"/>
      <c r="BF56" s="223"/>
      <c r="BG56" s="217"/>
      <c r="BH56" s="219"/>
      <c r="BI56" s="219"/>
      <c r="BJ56" s="219" t="str">
        <f t="shared" si="15"/>
        <v/>
      </c>
      <c r="BK56" s="217"/>
      <c r="BL56" s="223"/>
      <c r="BM56" s="224"/>
      <c r="BN56" s="217"/>
      <c r="BO56" s="218">
        <f t="shared" si="25"/>
        <v>54.973821989528801</v>
      </c>
      <c r="BP56" s="219">
        <f t="shared" si="26"/>
        <v>31.937172774869111</v>
      </c>
      <c r="BQ56" s="219">
        <f t="shared" si="27"/>
        <v>13.089005235602095</v>
      </c>
      <c r="BR56" s="225">
        <f t="shared" si="28"/>
        <v>100</v>
      </c>
      <c r="BS56" s="218"/>
      <c r="BT56" s="219"/>
      <c r="BU56" s="219"/>
      <c r="BV56" s="225" t="str">
        <f t="shared" si="29"/>
        <v/>
      </c>
      <c r="BW56" s="218" t="str">
        <f t="shared" si="30"/>
        <v/>
      </c>
      <c r="BX56" s="219" t="str">
        <f t="shared" si="31"/>
        <v/>
      </c>
      <c r="BY56" s="219" t="str">
        <f t="shared" si="32"/>
        <v/>
      </c>
      <c r="BZ56" s="219" t="str">
        <f t="shared" si="33"/>
        <v/>
      </c>
      <c r="CA56" s="5"/>
      <c r="CB56" s="16"/>
      <c r="CC56" s="16"/>
      <c r="CD56" s="16"/>
    </row>
    <row r="57" spans="1:82" x14ac:dyDescent="0.25">
      <c r="A57" s="16">
        <v>1</v>
      </c>
      <c r="C57" s="194">
        <v>54</v>
      </c>
      <c r="D57" s="195"/>
      <c r="E57" s="196" t="s">
        <v>72</v>
      </c>
      <c r="F57" s="197"/>
      <c r="G57" s="198"/>
      <c r="H57" s="199"/>
      <c r="I57" s="200"/>
      <c r="J57" s="200"/>
      <c r="K57" s="200" t="str">
        <f t="shared" si="38"/>
        <v/>
      </c>
      <c r="L57" s="199"/>
      <c r="M57" s="200"/>
      <c r="N57" s="200"/>
      <c r="O57" s="200" t="str">
        <f t="shared" si="39"/>
        <v/>
      </c>
      <c r="P57" s="199"/>
      <c r="Q57" s="200"/>
      <c r="R57" s="200"/>
      <c r="S57" s="200" t="str">
        <f t="shared" si="40"/>
        <v/>
      </c>
      <c r="T57" s="199"/>
      <c r="U57" s="200"/>
      <c r="V57" s="200"/>
      <c r="W57" s="200" t="str">
        <f t="shared" si="41"/>
        <v/>
      </c>
      <c r="X57" s="199"/>
      <c r="Y57" s="200"/>
      <c r="Z57" s="200"/>
      <c r="AA57" s="200" t="str">
        <f t="shared" si="42"/>
        <v/>
      </c>
      <c r="AB57" s="199"/>
      <c r="AC57" s="200"/>
      <c r="AD57" s="200"/>
      <c r="AE57" s="200" t="str">
        <f t="shared" si="43"/>
        <v/>
      </c>
      <c r="AF57" s="199"/>
      <c r="AG57" s="200"/>
      <c r="AH57" s="200"/>
      <c r="AI57" s="200" t="str">
        <f t="shared" si="2"/>
        <v/>
      </c>
      <c r="AJ57" s="200"/>
      <c r="AK57" s="201"/>
      <c r="AL57" s="202"/>
      <c r="AM57" s="198" t="str">
        <f t="shared" si="3"/>
        <v/>
      </c>
      <c r="AN57" s="198" t="s">
        <v>72</v>
      </c>
      <c r="AO57" s="198"/>
      <c r="AP57" s="198"/>
      <c r="AQ57" s="198"/>
      <c r="AR57" s="198" t="s">
        <v>509</v>
      </c>
      <c r="AS57" s="198"/>
      <c r="AT57" s="198"/>
      <c r="AU57" s="203" t="str">
        <f t="shared" si="4"/>
        <v/>
      </c>
      <c r="AV57" s="204" t="str">
        <f t="shared" si="5"/>
        <v/>
      </c>
      <c r="AW57" s="205"/>
      <c r="AX57" s="205" t="str">
        <f>IF(AW57="","",RANK(AW57,AW$4:AW498,1))</f>
        <v/>
      </c>
      <c r="AY57" s="204" t="str">
        <f>IF(AV57="Yes",SUMIF(AU$4:AU498,AW57,AI$4:AI498),"")</f>
        <v/>
      </c>
      <c r="AZ57" s="204" t="str">
        <f>IF(AY57="","",SUMIF(AX$4:AX498,"&lt;="&amp;AX57,AY$4:AY498))</f>
        <v/>
      </c>
      <c r="BA57" s="202"/>
      <c r="BB57" s="206"/>
      <c r="BC57" s="198"/>
      <c r="BD57" s="206"/>
      <c r="BE57" s="198"/>
      <c r="BF57" s="206"/>
      <c r="BG57" s="198"/>
      <c r="BH57" s="200"/>
      <c r="BI57" s="200"/>
      <c r="BJ57" s="200" t="str">
        <f t="shared" si="15"/>
        <v/>
      </c>
      <c r="BK57" s="198"/>
      <c r="BL57" s="206"/>
      <c r="BM57" s="207"/>
      <c r="BN57" s="198"/>
      <c r="BO57" s="199" t="str">
        <f t="shared" si="25"/>
        <v/>
      </c>
      <c r="BP57" s="200" t="str">
        <f t="shared" si="26"/>
        <v/>
      </c>
      <c r="BQ57" s="200" t="str">
        <f t="shared" si="27"/>
        <v/>
      </c>
      <c r="BR57" s="211" t="str">
        <f t="shared" si="28"/>
        <v/>
      </c>
      <c r="BS57" s="199"/>
      <c r="BT57" s="200"/>
      <c r="BU57" s="200"/>
      <c r="BV57" s="211" t="str">
        <f t="shared" si="29"/>
        <v/>
      </c>
      <c r="BW57" s="199" t="str">
        <f t="shared" si="30"/>
        <v/>
      </c>
      <c r="BX57" s="200" t="str">
        <f t="shared" si="31"/>
        <v/>
      </c>
      <c r="BY57" s="200" t="str">
        <f t="shared" si="32"/>
        <v/>
      </c>
      <c r="BZ57" s="200" t="str">
        <f t="shared" si="33"/>
        <v/>
      </c>
      <c r="CA57" s="5"/>
      <c r="CB57" s="16"/>
      <c r="CC57" s="16"/>
      <c r="CD57" s="16"/>
    </row>
    <row r="58" spans="1:82" x14ac:dyDescent="0.25">
      <c r="A58" s="16">
        <v>1</v>
      </c>
      <c r="C58" s="194">
        <v>55</v>
      </c>
      <c r="D58" s="195">
        <v>134</v>
      </c>
      <c r="E58" s="212" t="s">
        <v>584</v>
      </c>
      <c r="F58" s="197" t="s">
        <v>3</v>
      </c>
      <c r="G58" s="198" t="s">
        <v>3</v>
      </c>
      <c r="H58" s="199"/>
      <c r="I58" s="200"/>
      <c r="J58" s="200"/>
      <c r="K58" s="200" t="str">
        <f t="shared" si="38"/>
        <v/>
      </c>
      <c r="L58" s="199"/>
      <c r="M58" s="200"/>
      <c r="N58" s="200"/>
      <c r="O58" s="200" t="str">
        <f t="shared" si="39"/>
        <v/>
      </c>
      <c r="P58" s="199"/>
      <c r="Q58" s="200"/>
      <c r="R58" s="200"/>
      <c r="S58" s="200" t="str">
        <f t="shared" si="40"/>
        <v/>
      </c>
      <c r="T58" s="199"/>
      <c r="U58" s="200">
        <v>45.2</v>
      </c>
      <c r="V58" s="200"/>
      <c r="W58" s="200">
        <f t="shared" si="41"/>
        <v>45.2</v>
      </c>
      <c r="X58" s="199"/>
      <c r="Y58" s="200"/>
      <c r="Z58" s="200"/>
      <c r="AA58" s="200" t="str">
        <f t="shared" si="42"/>
        <v/>
      </c>
      <c r="AB58" s="199" t="str">
        <f t="shared" ref="AB58:AD60" si="44">IF(H58+L58+P58+T58+X58=0,"",H58+L58+P58+T58+X58)</f>
        <v/>
      </c>
      <c r="AC58" s="200">
        <f t="shared" si="44"/>
        <v>45.2</v>
      </c>
      <c r="AD58" s="200" t="str">
        <f t="shared" si="44"/>
        <v/>
      </c>
      <c r="AE58" s="200">
        <f t="shared" si="43"/>
        <v>45.2</v>
      </c>
      <c r="AF58" s="199" t="s">
        <v>509</v>
      </c>
      <c r="AG58" s="200">
        <v>45.2</v>
      </c>
      <c r="AH58" s="200" t="s">
        <v>509</v>
      </c>
      <c r="AI58" s="200">
        <f t="shared" si="2"/>
        <v>45.2</v>
      </c>
      <c r="AJ58" s="200" t="s">
        <v>584</v>
      </c>
      <c r="AK58" s="201">
        <v>210</v>
      </c>
      <c r="AL58" s="202"/>
      <c r="AM58" s="198" t="str">
        <f t="shared" si="3"/>
        <v/>
      </c>
      <c r="AN58" s="198"/>
      <c r="AO58" s="198"/>
      <c r="AP58" s="213" t="s">
        <v>707</v>
      </c>
      <c r="AQ58" s="198" t="s">
        <v>33</v>
      </c>
      <c r="AR58" s="198" t="s">
        <v>324</v>
      </c>
      <c r="AS58" s="198"/>
      <c r="AT58" s="198" t="s">
        <v>509</v>
      </c>
      <c r="AU58" s="203">
        <f t="shared" si="4"/>
        <v>1992</v>
      </c>
      <c r="AV58" s="204" t="str">
        <f t="shared" si="5"/>
        <v/>
      </c>
      <c r="AW58" s="205" t="str">
        <f>IF(AV58="Yes",AU58,"")</f>
        <v/>
      </c>
      <c r="AX58" s="205" t="str">
        <f>IF(AW58="","",RANK(AW58,AW$4:AW498,1))</f>
        <v/>
      </c>
      <c r="AY58" s="204" t="str">
        <f>IF(AV58="Yes",SUMIF(AU$4:AU498,AW58,AI$4:AI498),"")</f>
        <v/>
      </c>
      <c r="AZ58" s="204" t="str">
        <f>IF(AY58="","",SUMIF(AX$4:AX498,"&lt;="&amp;AX58,AY$4:AY498))</f>
        <v/>
      </c>
      <c r="BA58" s="202"/>
      <c r="BB58" s="206"/>
      <c r="BC58" s="198"/>
      <c r="BD58" s="206"/>
      <c r="BE58" s="198"/>
      <c r="BF58" s="206"/>
      <c r="BG58" s="198"/>
      <c r="BH58" s="200"/>
      <c r="BI58" s="200"/>
      <c r="BJ58" s="200" t="str">
        <f t="shared" si="15"/>
        <v/>
      </c>
      <c r="BK58" s="198" t="s">
        <v>422</v>
      </c>
      <c r="BL58" s="206">
        <v>33716</v>
      </c>
      <c r="BM58" s="207"/>
      <c r="BN58" s="198"/>
      <c r="BO58" s="199" t="str">
        <f t="shared" si="25"/>
        <v/>
      </c>
      <c r="BP58" s="200">
        <f t="shared" si="26"/>
        <v>100</v>
      </c>
      <c r="BQ58" s="200" t="str">
        <f t="shared" si="27"/>
        <v/>
      </c>
      <c r="BR58" s="211">
        <f t="shared" si="28"/>
        <v>100</v>
      </c>
      <c r="BS58" s="199"/>
      <c r="BT58" s="200"/>
      <c r="BU58" s="200"/>
      <c r="BV58" s="211" t="str">
        <f t="shared" si="29"/>
        <v/>
      </c>
      <c r="BW58" s="199" t="str">
        <f t="shared" si="30"/>
        <v/>
      </c>
      <c r="BX58" s="200" t="str">
        <f t="shared" si="31"/>
        <v/>
      </c>
      <c r="BY58" s="200" t="str">
        <f t="shared" si="32"/>
        <v/>
      </c>
      <c r="BZ58" s="200" t="str">
        <f t="shared" si="33"/>
        <v/>
      </c>
      <c r="CA58" s="5"/>
      <c r="CB58" s="16"/>
      <c r="CC58" s="16"/>
      <c r="CD58" s="16"/>
    </row>
    <row r="59" spans="1:82" x14ac:dyDescent="0.25">
      <c r="A59" s="16">
        <v>1</v>
      </c>
      <c r="C59" s="194">
        <v>56</v>
      </c>
      <c r="D59" s="195">
        <v>135</v>
      </c>
      <c r="E59" s="212" t="s">
        <v>172</v>
      </c>
      <c r="F59" s="197" t="s">
        <v>3</v>
      </c>
      <c r="G59" s="198" t="s">
        <v>3</v>
      </c>
      <c r="H59" s="199"/>
      <c r="I59" s="200"/>
      <c r="J59" s="200"/>
      <c r="K59" s="200" t="str">
        <f t="shared" si="38"/>
        <v/>
      </c>
      <c r="L59" s="199"/>
      <c r="M59" s="200"/>
      <c r="N59" s="200"/>
      <c r="O59" s="200" t="str">
        <f t="shared" si="39"/>
        <v/>
      </c>
      <c r="P59" s="199"/>
      <c r="Q59" s="200"/>
      <c r="R59" s="200"/>
      <c r="S59" s="200" t="str">
        <f t="shared" si="40"/>
        <v/>
      </c>
      <c r="T59" s="199">
        <v>9.4</v>
      </c>
      <c r="U59" s="200">
        <v>6.4</v>
      </c>
      <c r="V59" s="200"/>
      <c r="W59" s="200">
        <f t="shared" si="41"/>
        <v>15.8</v>
      </c>
      <c r="X59" s="199"/>
      <c r="Y59" s="200"/>
      <c r="Z59" s="200"/>
      <c r="AA59" s="200" t="str">
        <f t="shared" si="42"/>
        <v/>
      </c>
      <c r="AB59" s="199">
        <f t="shared" si="44"/>
        <v>9.4</v>
      </c>
      <c r="AC59" s="200">
        <f t="shared" si="44"/>
        <v>6.4</v>
      </c>
      <c r="AD59" s="200" t="str">
        <f t="shared" si="44"/>
        <v/>
      </c>
      <c r="AE59" s="200">
        <f t="shared" si="43"/>
        <v>15.8</v>
      </c>
      <c r="AF59" s="199">
        <v>9.4</v>
      </c>
      <c r="AG59" s="200">
        <v>6.4</v>
      </c>
      <c r="AH59" s="200" t="s">
        <v>509</v>
      </c>
      <c r="AI59" s="200">
        <f t="shared" si="2"/>
        <v>15.8</v>
      </c>
      <c r="AJ59" s="200" t="s">
        <v>172</v>
      </c>
      <c r="AK59" s="201">
        <v>211</v>
      </c>
      <c r="AL59" s="202"/>
      <c r="AM59" s="198" t="str">
        <f t="shared" si="3"/>
        <v/>
      </c>
      <c r="AN59" s="198"/>
      <c r="AO59" s="198"/>
      <c r="AP59" s="213" t="s">
        <v>708</v>
      </c>
      <c r="AQ59" s="198" t="s">
        <v>33</v>
      </c>
      <c r="AR59" s="198" t="s">
        <v>324</v>
      </c>
      <c r="AS59" s="198"/>
      <c r="AT59" s="198" t="s">
        <v>509</v>
      </c>
      <c r="AU59" s="203">
        <f t="shared" si="4"/>
        <v>1992</v>
      </c>
      <c r="AV59" s="204" t="str">
        <f t="shared" si="5"/>
        <v/>
      </c>
      <c r="AW59" s="205" t="str">
        <f>IF(AV59="Yes",AU59,"")</f>
        <v/>
      </c>
      <c r="AX59" s="205" t="str">
        <f>IF(AW59="","",RANK(AW59,AW$4:AW498,1))</f>
        <v/>
      </c>
      <c r="AY59" s="204" t="str">
        <f>IF(AV59="Yes",SUMIF(AU$4:AU498,AW59,AI$4:AI498),"")</f>
        <v/>
      </c>
      <c r="AZ59" s="204" t="str">
        <f>IF(AY59="","",SUMIF(AX$4:AX498,"&lt;="&amp;AX59,AY$4:AY498))</f>
        <v/>
      </c>
      <c r="BA59" s="202"/>
      <c r="BB59" s="206"/>
      <c r="BC59" s="198"/>
      <c r="BD59" s="206"/>
      <c r="BE59" s="198"/>
      <c r="BF59" s="206"/>
      <c r="BG59" s="198"/>
      <c r="BH59" s="200"/>
      <c r="BI59" s="200"/>
      <c r="BJ59" s="200" t="str">
        <f t="shared" si="15"/>
        <v/>
      </c>
      <c r="BK59" s="198" t="s">
        <v>422</v>
      </c>
      <c r="BL59" s="206">
        <v>33716</v>
      </c>
      <c r="BM59" s="207"/>
      <c r="BN59" s="198"/>
      <c r="BO59" s="199">
        <f t="shared" si="25"/>
        <v>59.493670886075947</v>
      </c>
      <c r="BP59" s="200">
        <f t="shared" si="26"/>
        <v>40.506329113924053</v>
      </c>
      <c r="BQ59" s="200" t="str">
        <f t="shared" si="27"/>
        <v/>
      </c>
      <c r="BR59" s="211">
        <f t="shared" si="28"/>
        <v>100</v>
      </c>
      <c r="BS59" s="199"/>
      <c r="BT59" s="200"/>
      <c r="BU59" s="200"/>
      <c r="BV59" s="211" t="str">
        <f t="shared" si="29"/>
        <v/>
      </c>
      <c r="BW59" s="199" t="str">
        <f t="shared" si="30"/>
        <v/>
      </c>
      <c r="BX59" s="200" t="str">
        <f t="shared" si="31"/>
        <v/>
      </c>
      <c r="BY59" s="200" t="str">
        <f t="shared" si="32"/>
        <v/>
      </c>
      <c r="BZ59" s="200" t="str">
        <f t="shared" si="33"/>
        <v/>
      </c>
      <c r="CA59" s="5"/>
      <c r="CB59" s="16"/>
      <c r="CC59" s="16"/>
      <c r="CD59" s="16"/>
    </row>
    <row r="60" spans="1:82" x14ac:dyDescent="0.25">
      <c r="A60" s="16">
        <v>1</v>
      </c>
      <c r="C60" s="194">
        <v>57</v>
      </c>
      <c r="D60" s="195">
        <v>136</v>
      </c>
      <c r="E60" s="212" t="s">
        <v>423</v>
      </c>
      <c r="F60" s="197" t="s">
        <v>24</v>
      </c>
      <c r="G60" s="198" t="s">
        <v>507</v>
      </c>
      <c r="H60" s="199"/>
      <c r="I60" s="200"/>
      <c r="J60" s="200"/>
      <c r="K60" s="200" t="str">
        <f t="shared" si="38"/>
        <v/>
      </c>
      <c r="L60" s="199"/>
      <c r="M60" s="200"/>
      <c r="N60" s="200"/>
      <c r="O60" s="200" t="str">
        <f t="shared" si="39"/>
        <v/>
      </c>
      <c r="P60" s="199"/>
      <c r="Q60" s="200"/>
      <c r="R60" s="200"/>
      <c r="S60" s="200" t="str">
        <f t="shared" si="40"/>
        <v/>
      </c>
      <c r="T60" s="199"/>
      <c r="U60" s="200">
        <v>15.9</v>
      </c>
      <c r="V60" s="200">
        <v>4.2</v>
      </c>
      <c r="W60" s="200">
        <f t="shared" si="41"/>
        <v>20.100000000000001</v>
      </c>
      <c r="X60" s="199"/>
      <c r="Y60" s="200">
        <v>10.7</v>
      </c>
      <c r="Z60" s="200"/>
      <c r="AA60" s="200">
        <f t="shared" si="42"/>
        <v>10.7</v>
      </c>
      <c r="AB60" s="199" t="str">
        <f t="shared" si="44"/>
        <v/>
      </c>
      <c r="AC60" s="200">
        <f t="shared" si="44"/>
        <v>26.6</v>
      </c>
      <c r="AD60" s="200">
        <f t="shared" si="44"/>
        <v>4.2</v>
      </c>
      <c r="AE60" s="200">
        <f t="shared" si="43"/>
        <v>30.8</v>
      </c>
      <c r="AF60" s="199" t="s">
        <v>509</v>
      </c>
      <c r="AG60" s="200">
        <v>4.5999999999999996</v>
      </c>
      <c r="AH60" s="200"/>
      <c r="AI60" s="200">
        <f t="shared" si="2"/>
        <v>4.5999999999999996</v>
      </c>
      <c r="AJ60" s="200" t="s">
        <v>423</v>
      </c>
      <c r="AK60" s="201">
        <v>212</v>
      </c>
      <c r="AL60" s="202"/>
      <c r="AM60" s="198" t="str">
        <f t="shared" si="3"/>
        <v/>
      </c>
      <c r="AN60" s="198"/>
      <c r="AO60" s="198" t="s">
        <v>970</v>
      </c>
      <c r="AP60" s="213" t="s">
        <v>691</v>
      </c>
      <c r="AQ60" s="198" t="s">
        <v>33</v>
      </c>
      <c r="AR60" s="198" t="s">
        <v>424</v>
      </c>
      <c r="AS60" s="198" t="s">
        <v>510</v>
      </c>
      <c r="AT60" s="198" t="s">
        <v>496</v>
      </c>
      <c r="AU60" s="203">
        <f t="shared" si="4"/>
        <v>1992</v>
      </c>
      <c r="AV60" s="204" t="str">
        <f t="shared" si="5"/>
        <v/>
      </c>
      <c r="AW60" s="205" t="str">
        <f>IF(AV60="Yes",AU60,"")</f>
        <v/>
      </c>
      <c r="AX60" s="205" t="str">
        <f>IF(AW60="","",RANK(AW60,AW$4:AW498,1))</f>
        <v/>
      </c>
      <c r="AY60" s="204" t="str">
        <f>IF(AV60="Yes",SUMIF(AU$4:AU498,AW60,AI$4:AI498),"")</f>
        <v/>
      </c>
      <c r="AZ60" s="204" t="str">
        <f>IF(AY60="","",SUMIF(AX$4:AX498,"&lt;="&amp;AX60,AY$4:AY498))</f>
        <v/>
      </c>
      <c r="BA60" s="202"/>
      <c r="BB60" s="206"/>
      <c r="BC60" s="198"/>
      <c r="BD60" s="206"/>
      <c r="BE60" s="198"/>
      <c r="BF60" s="206"/>
      <c r="BG60" s="198"/>
      <c r="BH60" s="200"/>
      <c r="BI60" s="200"/>
      <c r="BJ60" s="200" t="str">
        <f t="shared" si="15"/>
        <v/>
      </c>
      <c r="BK60" s="198" t="s">
        <v>422</v>
      </c>
      <c r="BL60" s="206">
        <v>33716</v>
      </c>
      <c r="BM60" s="207"/>
      <c r="BN60" s="198"/>
      <c r="BO60" s="199" t="str">
        <f t="shared" si="25"/>
        <v/>
      </c>
      <c r="BP60" s="200">
        <f t="shared" si="26"/>
        <v>86.36363636363636</v>
      </c>
      <c r="BQ60" s="200">
        <f t="shared" si="27"/>
        <v>13.636363636363635</v>
      </c>
      <c r="BR60" s="211">
        <f t="shared" si="28"/>
        <v>100</v>
      </c>
      <c r="BS60" s="199"/>
      <c r="BT60" s="200"/>
      <c r="BU60" s="200"/>
      <c r="BV60" s="211" t="str">
        <f t="shared" si="29"/>
        <v/>
      </c>
      <c r="BW60" s="199" t="str">
        <f t="shared" si="30"/>
        <v/>
      </c>
      <c r="BX60" s="200" t="str">
        <f t="shared" si="31"/>
        <v/>
      </c>
      <c r="BY60" s="200" t="str">
        <f t="shared" si="32"/>
        <v/>
      </c>
      <c r="BZ60" s="200" t="str">
        <f t="shared" si="33"/>
        <v/>
      </c>
      <c r="CA60" s="5"/>
      <c r="CB60" s="16"/>
      <c r="CC60" s="16"/>
      <c r="CD60" s="16"/>
    </row>
    <row r="61" spans="1:82" x14ac:dyDescent="0.25">
      <c r="A61" s="16">
        <v>1</v>
      </c>
      <c r="C61" s="194">
        <v>58</v>
      </c>
      <c r="D61" s="195"/>
      <c r="E61" s="212" t="s">
        <v>423</v>
      </c>
      <c r="F61" s="197"/>
      <c r="G61" s="198" t="s">
        <v>3</v>
      </c>
      <c r="H61" s="199"/>
      <c r="I61" s="200"/>
      <c r="J61" s="200"/>
      <c r="K61" s="200"/>
      <c r="L61" s="199"/>
      <c r="M61" s="200"/>
      <c r="N61" s="200"/>
      <c r="O61" s="200"/>
      <c r="P61" s="199"/>
      <c r="Q61" s="200"/>
      <c r="R61" s="200"/>
      <c r="S61" s="200"/>
      <c r="T61" s="199"/>
      <c r="U61" s="200"/>
      <c r="V61" s="200"/>
      <c r="W61" s="200"/>
      <c r="X61" s="199"/>
      <c r="Y61" s="200"/>
      <c r="Z61" s="200"/>
      <c r="AA61" s="200"/>
      <c r="AB61" s="199"/>
      <c r="AC61" s="200"/>
      <c r="AD61" s="200"/>
      <c r="AE61" s="200"/>
      <c r="AF61" s="199"/>
      <c r="AG61" s="200">
        <v>11.3</v>
      </c>
      <c r="AH61" s="200">
        <v>4.2</v>
      </c>
      <c r="AI61" s="200">
        <f t="shared" si="2"/>
        <v>15.5</v>
      </c>
      <c r="AJ61" s="200"/>
      <c r="AK61" s="201">
        <v>213</v>
      </c>
      <c r="AL61" s="202"/>
      <c r="AM61" s="198" t="str">
        <f t="shared" si="3"/>
        <v/>
      </c>
      <c r="AN61" s="198"/>
      <c r="AO61" s="198"/>
      <c r="AP61" s="198"/>
      <c r="AQ61" s="198" t="s">
        <v>33</v>
      </c>
      <c r="AR61" s="198" t="s">
        <v>324</v>
      </c>
      <c r="AS61" s="198"/>
      <c r="AT61" s="198"/>
      <c r="AU61" s="203">
        <f t="shared" si="4"/>
        <v>1992</v>
      </c>
      <c r="AV61" s="204" t="str">
        <f t="shared" si="5"/>
        <v/>
      </c>
      <c r="AW61" s="205" t="str">
        <f>IF(AV61="Yes",AU61,"")</f>
        <v/>
      </c>
      <c r="AX61" s="205" t="str">
        <f>IF(AW61="","",RANK(AW61,AW$4:AW498,1))</f>
        <v/>
      </c>
      <c r="AY61" s="204" t="str">
        <f>IF(AV61="Yes",SUMIF(AU$4:AU498,AW61,AI$4:AI498),"")</f>
        <v/>
      </c>
      <c r="AZ61" s="204" t="str">
        <f>IF(AY61="","",SUMIF(AX$4:AX498,"&lt;="&amp;AX61,AY$4:AY498))</f>
        <v/>
      </c>
      <c r="BA61" s="202"/>
      <c r="BB61" s="206"/>
      <c r="BC61" s="198"/>
      <c r="BD61" s="206"/>
      <c r="BE61" s="198"/>
      <c r="BF61" s="206"/>
      <c r="BG61" s="198"/>
      <c r="BH61" s="200"/>
      <c r="BI61" s="200"/>
      <c r="BJ61" s="200" t="str">
        <f t="shared" si="15"/>
        <v/>
      </c>
      <c r="BK61" s="198" t="s">
        <v>422</v>
      </c>
      <c r="BL61" s="206">
        <v>33716</v>
      </c>
      <c r="BM61" s="207"/>
      <c r="BN61" s="198"/>
      <c r="BO61" s="199" t="str">
        <f t="shared" si="25"/>
        <v/>
      </c>
      <c r="BP61" s="200" t="str">
        <f t="shared" si="26"/>
        <v/>
      </c>
      <c r="BQ61" s="200" t="str">
        <f t="shared" si="27"/>
        <v/>
      </c>
      <c r="BR61" s="211" t="str">
        <f t="shared" si="28"/>
        <v/>
      </c>
      <c r="BS61" s="199"/>
      <c r="BT61" s="200"/>
      <c r="BU61" s="200"/>
      <c r="BV61" s="211" t="str">
        <f t="shared" si="29"/>
        <v/>
      </c>
      <c r="BW61" s="199" t="str">
        <f t="shared" si="30"/>
        <v/>
      </c>
      <c r="BX61" s="200" t="str">
        <f t="shared" si="31"/>
        <v/>
      </c>
      <c r="BY61" s="200" t="str">
        <f t="shared" si="32"/>
        <v/>
      </c>
      <c r="BZ61" s="200" t="str">
        <f t="shared" si="33"/>
        <v/>
      </c>
      <c r="CA61" s="5"/>
      <c r="CB61" s="16"/>
      <c r="CC61" s="16"/>
      <c r="CD61" s="16"/>
    </row>
    <row r="62" spans="1:82" x14ac:dyDescent="0.25">
      <c r="A62" s="16">
        <v>1</v>
      </c>
      <c r="C62" s="194">
        <v>59</v>
      </c>
      <c r="D62" s="195"/>
      <c r="E62" s="212" t="s">
        <v>423</v>
      </c>
      <c r="F62" s="197"/>
      <c r="G62" s="198" t="s">
        <v>4</v>
      </c>
      <c r="H62" s="199"/>
      <c r="I62" s="200"/>
      <c r="J62" s="200"/>
      <c r="K62" s="200"/>
      <c r="L62" s="199"/>
      <c r="M62" s="200"/>
      <c r="N62" s="200"/>
      <c r="O62" s="200"/>
      <c r="P62" s="199"/>
      <c r="Q62" s="200"/>
      <c r="R62" s="200"/>
      <c r="S62" s="200"/>
      <c r="T62" s="199"/>
      <c r="U62" s="200"/>
      <c r="V62" s="200"/>
      <c r="W62" s="200"/>
      <c r="X62" s="199"/>
      <c r="Y62" s="200"/>
      <c r="Z62" s="200"/>
      <c r="AA62" s="200"/>
      <c r="AB62" s="199"/>
      <c r="AC62" s="200"/>
      <c r="AD62" s="200"/>
      <c r="AE62" s="200"/>
      <c r="AF62" s="199"/>
      <c r="AG62" s="200">
        <v>10.7</v>
      </c>
      <c r="AH62" s="200"/>
      <c r="AI62" s="200">
        <f t="shared" si="2"/>
        <v>10.7</v>
      </c>
      <c r="AJ62" s="200"/>
      <c r="AK62" s="201">
        <v>214</v>
      </c>
      <c r="AL62" s="202"/>
      <c r="AM62" s="198" t="str">
        <f t="shared" si="3"/>
        <v/>
      </c>
      <c r="AN62" s="198"/>
      <c r="AO62" s="198"/>
      <c r="AP62" s="198"/>
      <c r="AQ62" s="198" t="s">
        <v>33</v>
      </c>
      <c r="AR62" s="198" t="s">
        <v>425</v>
      </c>
      <c r="AS62" s="198"/>
      <c r="AT62" s="198"/>
      <c r="AU62" s="203">
        <f t="shared" si="4"/>
        <v>1994</v>
      </c>
      <c r="AV62" s="204" t="str">
        <f t="shared" si="5"/>
        <v/>
      </c>
      <c r="AW62" s="205" t="str">
        <f>IF(AV62="Yes",AU62,"")</f>
        <v/>
      </c>
      <c r="AX62" s="205" t="str">
        <f>IF(AW62="","",RANK(AW62,AW$4:AW498,1))</f>
        <v/>
      </c>
      <c r="AY62" s="204" t="str">
        <f>IF(AV62="Yes",SUMIF(AU$4:AU498,AW62,AI$4:AI498),"")</f>
        <v/>
      </c>
      <c r="AZ62" s="204" t="str">
        <f>IF(AY62="","",SUMIF(AX$4:AX498,"&lt;="&amp;AX62,AY$4:AY498))</f>
        <v/>
      </c>
      <c r="BA62" s="202"/>
      <c r="BB62" s="206"/>
      <c r="BC62" s="198"/>
      <c r="BD62" s="206"/>
      <c r="BE62" s="198"/>
      <c r="BF62" s="206"/>
      <c r="BG62" s="198"/>
      <c r="BH62" s="200"/>
      <c r="BI62" s="200"/>
      <c r="BJ62" s="200" t="str">
        <f t="shared" si="15"/>
        <v/>
      </c>
      <c r="BK62" s="198" t="s">
        <v>996</v>
      </c>
      <c r="BL62" s="206">
        <v>34348</v>
      </c>
      <c r="BM62" s="207"/>
      <c r="BN62" s="198"/>
      <c r="BO62" s="199" t="str">
        <f t="shared" si="25"/>
        <v/>
      </c>
      <c r="BP62" s="200" t="str">
        <f t="shared" si="26"/>
        <v/>
      </c>
      <c r="BQ62" s="200" t="str">
        <f t="shared" si="27"/>
        <v/>
      </c>
      <c r="BR62" s="211" t="str">
        <f t="shared" si="28"/>
        <v/>
      </c>
      <c r="BS62" s="199"/>
      <c r="BT62" s="200"/>
      <c r="BU62" s="200"/>
      <c r="BV62" s="211" t="str">
        <f t="shared" si="29"/>
        <v/>
      </c>
      <c r="BW62" s="199" t="str">
        <f t="shared" si="30"/>
        <v/>
      </c>
      <c r="BX62" s="200" t="str">
        <f t="shared" si="31"/>
        <v/>
      </c>
      <c r="BY62" s="200" t="str">
        <f t="shared" si="32"/>
        <v/>
      </c>
      <c r="BZ62" s="200" t="str">
        <f t="shared" si="33"/>
        <v/>
      </c>
      <c r="CA62" s="5"/>
      <c r="CB62" s="16"/>
      <c r="CC62" s="16"/>
      <c r="CD62" s="16"/>
    </row>
    <row r="63" spans="1:82" x14ac:dyDescent="0.25">
      <c r="A63" s="16">
        <v>1</v>
      </c>
      <c r="C63" s="194">
        <v>60</v>
      </c>
      <c r="D63" s="195"/>
      <c r="E63" s="197" t="s">
        <v>868</v>
      </c>
      <c r="F63" s="197"/>
      <c r="G63" s="198"/>
      <c r="H63" s="199"/>
      <c r="I63" s="200"/>
      <c r="J63" s="200"/>
      <c r="K63" s="200"/>
      <c r="L63" s="199"/>
      <c r="M63" s="200"/>
      <c r="N63" s="200"/>
      <c r="O63" s="200"/>
      <c r="P63" s="199"/>
      <c r="Q63" s="200"/>
      <c r="R63" s="200"/>
      <c r="S63" s="200"/>
      <c r="T63" s="199"/>
      <c r="U63" s="200"/>
      <c r="V63" s="200"/>
      <c r="W63" s="200"/>
      <c r="X63" s="199"/>
      <c r="Y63" s="200"/>
      <c r="Z63" s="200"/>
      <c r="AA63" s="200"/>
      <c r="AB63" s="199"/>
      <c r="AC63" s="200"/>
      <c r="AD63" s="200"/>
      <c r="AE63" s="200"/>
      <c r="AF63" s="199" t="s">
        <v>509</v>
      </c>
      <c r="AG63" s="200">
        <v>26.6</v>
      </c>
      <c r="AH63" s="200">
        <v>4.2</v>
      </c>
      <c r="AI63" s="200">
        <f t="shared" si="2"/>
        <v>30.8</v>
      </c>
      <c r="AJ63" s="200" t="s">
        <v>868</v>
      </c>
      <c r="AK63" s="253">
        <v>215</v>
      </c>
      <c r="AL63" s="202"/>
      <c r="AM63" s="198" t="str">
        <f t="shared" si="3"/>
        <v/>
      </c>
      <c r="AN63" s="198"/>
      <c r="AO63" s="198"/>
      <c r="AP63" s="198"/>
      <c r="AQ63" s="198"/>
      <c r="AR63" s="198"/>
      <c r="AS63" s="198"/>
      <c r="AT63" s="198"/>
      <c r="AU63" s="203" t="str">
        <f t="shared" si="4"/>
        <v/>
      </c>
      <c r="AV63" s="204" t="str">
        <f t="shared" si="5"/>
        <v/>
      </c>
      <c r="AW63" s="205"/>
      <c r="AX63" s="205" t="str">
        <f>IF(AW63="","",RANK(AW63,AW$4:AW498,1))</f>
        <v/>
      </c>
      <c r="AY63" s="204" t="str">
        <f>IF(AV63="Yes",SUMIF(AU$4:AU498,AW63,AI$4:AI498),"")</f>
        <v/>
      </c>
      <c r="AZ63" s="204" t="str">
        <f>IF(AY63="","",SUMIF(AX$4:AX498,"&lt;="&amp;AX63,AY$4:AY498))</f>
        <v/>
      </c>
      <c r="BA63" s="202"/>
      <c r="BB63" s="206"/>
      <c r="BC63" s="198"/>
      <c r="BD63" s="206"/>
      <c r="BE63" s="198"/>
      <c r="BF63" s="206"/>
      <c r="BG63" s="198"/>
      <c r="BH63" s="200"/>
      <c r="BI63" s="200"/>
      <c r="BJ63" s="200" t="str">
        <f t="shared" si="15"/>
        <v/>
      </c>
      <c r="BK63" s="198"/>
      <c r="BL63" s="206"/>
      <c r="BM63" s="207"/>
      <c r="BN63" s="198"/>
      <c r="BO63" s="199"/>
      <c r="BP63" s="200"/>
      <c r="BQ63" s="200"/>
      <c r="BR63" s="211"/>
      <c r="BS63" s="199"/>
      <c r="BT63" s="200"/>
      <c r="BU63" s="200"/>
      <c r="BV63" s="211"/>
      <c r="BW63" s="199"/>
      <c r="BX63" s="200"/>
      <c r="BY63" s="200"/>
      <c r="BZ63" s="200"/>
      <c r="CA63" s="5"/>
      <c r="CB63" s="16"/>
      <c r="CC63" s="16"/>
      <c r="CD63" s="16"/>
    </row>
    <row r="64" spans="1:82" x14ac:dyDescent="0.25">
      <c r="A64" s="16">
        <v>1</v>
      </c>
      <c r="C64" s="194">
        <v>61</v>
      </c>
      <c r="D64" s="195">
        <v>137</v>
      </c>
      <c r="E64" s="212" t="s">
        <v>77</v>
      </c>
      <c r="F64" s="197" t="s">
        <v>3</v>
      </c>
      <c r="G64" s="198" t="s">
        <v>3</v>
      </c>
      <c r="H64" s="199"/>
      <c r="I64" s="200"/>
      <c r="J64" s="200"/>
      <c r="K64" s="200" t="str">
        <f t="shared" ref="K64:K73" si="45">IF(SUM(H64:J64)=0,"",SUM(H64:J64))</f>
        <v/>
      </c>
      <c r="L64" s="199"/>
      <c r="M64" s="200"/>
      <c r="N64" s="200"/>
      <c r="O64" s="200" t="str">
        <f t="shared" ref="O64:O73" si="46">IF(SUM(L64:N64)=0,"",SUM(L64:N64))</f>
        <v/>
      </c>
      <c r="P64" s="199"/>
      <c r="Q64" s="200"/>
      <c r="R64" s="200"/>
      <c r="S64" s="200" t="str">
        <f t="shared" ref="S64:S73" si="47">IF(SUM(P64:R64)=0,"",SUM(P64:R64))</f>
        <v/>
      </c>
      <c r="T64" s="199">
        <v>2.4</v>
      </c>
      <c r="U64" s="200">
        <v>13.1</v>
      </c>
      <c r="V64" s="200"/>
      <c r="W64" s="200">
        <f t="shared" ref="W64:W73" si="48">IF(SUM(T64:V64)=0,"",SUM(T64:V64))</f>
        <v>15.5</v>
      </c>
      <c r="X64" s="199"/>
      <c r="Y64" s="200"/>
      <c r="Z64" s="200"/>
      <c r="AA64" s="200" t="str">
        <f t="shared" ref="AA64:AA73" si="49">IF(SUM(X64:Z64)=0,"",SUM(X64:Z64))</f>
        <v/>
      </c>
      <c r="AB64" s="199">
        <f t="shared" ref="AB64:AD68" si="50">IF(H64+L64+P64+T64+X64=0,"",H64+L64+P64+T64+X64)</f>
        <v>2.4</v>
      </c>
      <c r="AC64" s="200">
        <f t="shared" si="50"/>
        <v>13.1</v>
      </c>
      <c r="AD64" s="200" t="str">
        <f t="shared" si="50"/>
        <v/>
      </c>
      <c r="AE64" s="200">
        <f t="shared" ref="AE64:AE73" si="51">IF(SUM(AB64:AD64)=0,"",SUM(AB64:AD64))</f>
        <v>15.5</v>
      </c>
      <c r="AF64" s="199">
        <v>2.4</v>
      </c>
      <c r="AG64" s="200">
        <v>13.1</v>
      </c>
      <c r="AH64" s="200" t="s">
        <v>509</v>
      </c>
      <c r="AI64" s="200">
        <f t="shared" si="2"/>
        <v>15.5</v>
      </c>
      <c r="AJ64" s="200" t="s">
        <v>77</v>
      </c>
      <c r="AK64" s="201">
        <v>216</v>
      </c>
      <c r="AL64" s="202"/>
      <c r="AM64" s="198" t="str">
        <f t="shared" si="3"/>
        <v/>
      </c>
      <c r="AN64" s="198"/>
      <c r="AO64" s="198"/>
      <c r="AP64" s="213" t="s">
        <v>709</v>
      </c>
      <c r="AQ64" s="198" t="s">
        <v>33</v>
      </c>
      <c r="AR64" s="198" t="s">
        <v>324</v>
      </c>
      <c r="AS64" s="198"/>
      <c r="AT64" s="198" t="s">
        <v>509</v>
      </c>
      <c r="AU64" s="203">
        <f t="shared" si="4"/>
        <v>1992</v>
      </c>
      <c r="AV64" s="204" t="str">
        <f t="shared" si="5"/>
        <v/>
      </c>
      <c r="AW64" s="205" t="str">
        <f>IF(AV64="Yes",AU64,"")</f>
        <v/>
      </c>
      <c r="AX64" s="205" t="str">
        <f>IF(AW64="","",RANK(AW64,AW$4:AW498,1))</f>
        <v/>
      </c>
      <c r="AY64" s="204" t="str">
        <f>IF(AV64="Yes",SUMIF(AU$4:AU498,AW64,AI$4:AI498),"")</f>
        <v/>
      </c>
      <c r="AZ64" s="204" t="str">
        <f>IF(AY64="","",SUMIF(AX$4:AX498,"&lt;="&amp;AX64,AY$4:AY498))</f>
        <v/>
      </c>
      <c r="BA64" s="202"/>
      <c r="BB64" s="206"/>
      <c r="BC64" s="198"/>
      <c r="BD64" s="206"/>
      <c r="BE64" s="198"/>
      <c r="BF64" s="206"/>
      <c r="BG64" s="198"/>
      <c r="BH64" s="200"/>
      <c r="BI64" s="200"/>
      <c r="BJ64" s="200" t="str">
        <f t="shared" si="15"/>
        <v/>
      </c>
      <c r="BK64" s="198" t="s">
        <v>422</v>
      </c>
      <c r="BL64" s="206">
        <v>33716</v>
      </c>
      <c r="BM64" s="207"/>
      <c r="BN64" s="198"/>
      <c r="BO64" s="199">
        <f t="shared" ref="BO64:BO74" si="52">IF(AB64="","",(AB64/AE64)*100)</f>
        <v>15.483870967741936</v>
      </c>
      <c r="BP64" s="200">
        <f t="shared" ref="BP64:BP74" si="53">IF(AC64="","",(AC64/AE64)*100)</f>
        <v>84.516129032258064</v>
      </c>
      <c r="BQ64" s="200" t="str">
        <f t="shared" ref="BQ64:BQ74" si="54">IF(AD64="","",(AD64/AE64)*100)</f>
        <v/>
      </c>
      <c r="BR64" s="211">
        <f t="shared" ref="BR64:BR74" si="55">IF(AE64="","",SUM(BO64:BQ64))</f>
        <v>100</v>
      </c>
      <c r="BS64" s="199"/>
      <c r="BT64" s="200"/>
      <c r="BU64" s="200"/>
      <c r="BV64" s="211" t="str">
        <f t="shared" ref="BV64:BV74" si="56">IF(SUM(BS64:BU64)=0,"",SUM(BS64:BU64))</f>
        <v/>
      </c>
      <c r="BW64" s="199" t="str">
        <f t="shared" ref="BW64:BW74" si="57">IF(ISBLANK(BS64),"",BS64/BV64*100)</f>
        <v/>
      </c>
      <c r="BX64" s="200" t="str">
        <f t="shared" ref="BX64:BX74" si="58">IF(ISBLANK(BT64),"",BT64/BV64*100)</f>
        <v/>
      </c>
      <c r="BY64" s="200" t="str">
        <f t="shared" ref="BY64:BY74" si="59">IF(ISBLANK(BU64),"",BU64/BV64*100)</f>
        <v/>
      </c>
      <c r="BZ64" s="200" t="str">
        <f t="shared" ref="BZ64:BZ74" si="60">IF(BV64="","",SUM(BW64:BY64))</f>
        <v/>
      </c>
      <c r="CA64" s="5"/>
      <c r="CB64" s="16"/>
      <c r="CC64" s="16"/>
      <c r="CD64" s="16"/>
    </row>
    <row r="65" spans="1:82" x14ac:dyDescent="0.25">
      <c r="A65" s="16">
        <v>1</v>
      </c>
      <c r="C65" s="194">
        <v>62</v>
      </c>
      <c r="D65" s="195">
        <v>138</v>
      </c>
      <c r="E65" s="212" t="s">
        <v>426</v>
      </c>
      <c r="F65" s="197" t="s">
        <v>3</v>
      </c>
      <c r="G65" s="198" t="s">
        <v>3</v>
      </c>
      <c r="H65" s="199"/>
      <c r="I65" s="200"/>
      <c r="J65" s="200"/>
      <c r="K65" s="200" t="str">
        <f t="shared" si="45"/>
        <v/>
      </c>
      <c r="L65" s="199"/>
      <c r="M65" s="200"/>
      <c r="N65" s="200"/>
      <c r="O65" s="200" t="str">
        <f t="shared" si="46"/>
        <v/>
      </c>
      <c r="P65" s="199"/>
      <c r="Q65" s="200"/>
      <c r="R65" s="200"/>
      <c r="S65" s="200" t="str">
        <f t="shared" si="47"/>
        <v/>
      </c>
      <c r="T65" s="199">
        <v>4.4000000000000004</v>
      </c>
      <c r="U65" s="200">
        <v>11.3</v>
      </c>
      <c r="V65" s="200"/>
      <c r="W65" s="200">
        <f t="shared" si="48"/>
        <v>15.700000000000001</v>
      </c>
      <c r="X65" s="199"/>
      <c r="Y65" s="200"/>
      <c r="Z65" s="200"/>
      <c r="AA65" s="200" t="str">
        <f t="shared" si="49"/>
        <v/>
      </c>
      <c r="AB65" s="199">
        <f t="shared" si="50"/>
        <v>4.4000000000000004</v>
      </c>
      <c r="AC65" s="200">
        <f t="shared" si="50"/>
        <v>11.3</v>
      </c>
      <c r="AD65" s="200" t="str">
        <f t="shared" si="50"/>
        <v/>
      </c>
      <c r="AE65" s="200">
        <f t="shared" si="51"/>
        <v>15.700000000000001</v>
      </c>
      <c r="AF65" s="199">
        <v>4.4000000000000004</v>
      </c>
      <c r="AG65" s="200">
        <v>11.3</v>
      </c>
      <c r="AH65" s="200" t="s">
        <v>509</v>
      </c>
      <c r="AI65" s="200">
        <f t="shared" si="2"/>
        <v>15.700000000000001</v>
      </c>
      <c r="AJ65" s="200" t="s">
        <v>426</v>
      </c>
      <c r="AK65" s="201">
        <v>217</v>
      </c>
      <c r="AL65" s="202"/>
      <c r="AM65" s="198" t="str">
        <f t="shared" si="3"/>
        <v/>
      </c>
      <c r="AN65" s="198"/>
      <c r="AO65" s="198"/>
      <c r="AP65" s="213" t="s">
        <v>710</v>
      </c>
      <c r="AQ65" s="198" t="s">
        <v>33</v>
      </c>
      <c r="AR65" s="198" t="s">
        <v>324</v>
      </c>
      <c r="AS65" s="198"/>
      <c r="AT65" s="198" t="s">
        <v>509</v>
      </c>
      <c r="AU65" s="203">
        <f t="shared" si="4"/>
        <v>1992</v>
      </c>
      <c r="AV65" s="204" t="str">
        <f t="shared" si="5"/>
        <v/>
      </c>
      <c r="AW65" s="205" t="str">
        <f>IF(AV65="Yes",AU65,"")</f>
        <v/>
      </c>
      <c r="AX65" s="205" t="str">
        <f>IF(AW65="","",RANK(AW65,AW$4:AW498,1))</f>
        <v/>
      </c>
      <c r="AY65" s="204" t="str">
        <f>IF(AV65="Yes",SUMIF(AU$4:AU498,AW65,AI$4:AI498),"")</f>
        <v/>
      </c>
      <c r="AZ65" s="204" t="str">
        <f>IF(AY65="","",SUMIF(AX$4:AX498,"&lt;="&amp;AX65,AY$4:AY498))</f>
        <v/>
      </c>
      <c r="BA65" s="202"/>
      <c r="BB65" s="206"/>
      <c r="BC65" s="198"/>
      <c r="BD65" s="206"/>
      <c r="BE65" s="198"/>
      <c r="BF65" s="206"/>
      <c r="BG65" s="198"/>
      <c r="BH65" s="200"/>
      <c r="BI65" s="200"/>
      <c r="BJ65" s="200" t="str">
        <f t="shared" si="15"/>
        <v/>
      </c>
      <c r="BK65" s="198" t="s">
        <v>422</v>
      </c>
      <c r="BL65" s="206">
        <v>33716</v>
      </c>
      <c r="BM65" s="207"/>
      <c r="BN65" s="198"/>
      <c r="BO65" s="199">
        <f t="shared" si="52"/>
        <v>28.02547770700637</v>
      </c>
      <c r="BP65" s="200">
        <f t="shared" si="53"/>
        <v>71.974522292993626</v>
      </c>
      <c r="BQ65" s="200" t="str">
        <f t="shared" si="54"/>
        <v/>
      </c>
      <c r="BR65" s="211">
        <f t="shared" si="55"/>
        <v>100</v>
      </c>
      <c r="BS65" s="199"/>
      <c r="BT65" s="200"/>
      <c r="BU65" s="200"/>
      <c r="BV65" s="211" t="str">
        <f t="shared" si="56"/>
        <v/>
      </c>
      <c r="BW65" s="199" t="str">
        <f t="shared" si="57"/>
        <v/>
      </c>
      <c r="BX65" s="200" t="str">
        <f t="shared" si="58"/>
        <v/>
      </c>
      <c r="BY65" s="200" t="str">
        <f t="shared" si="59"/>
        <v/>
      </c>
      <c r="BZ65" s="200" t="str">
        <f t="shared" si="60"/>
        <v/>
      </c>
      <c r="CA65" s="5"/>
      <c r="CB65" s="16"/>
      <c r="CC65" s="16"/>
      <c r="CD65" s="16"/>
    </row>
    <row r="66" spans="1:82" x14ac:dyDescent="0.25">
      <c r="A66" s="16">
        <v>1</v>
      </c>
      <c r="C66" s="194">
        <v>63</v>
      </c>
      <c r="D66" s="195">
        <v>139</v>
      </c>
      <c r="E66" s="212" t="s">
        <v>427</v>
      </c>
      <c r="F66" s="197" t="s">
        <v>3</v>
      </c>
      <c r="G66" s="198" t="s">
        <v>3</v>
      </c>
      <c r="H66" s="199"/>
      <c r="I66" s="200"/>
      <c r="J66" s="200"/>
      <c r="K66" s="200" t="str">
        <f t="shared" si="45"/>
        <v/>
      </c>
      <c r="L66" s="199"/>
      <c r="M66" s="200"/>
      <c r="N66" s="200"/>
      <c r="O66" s="200" t="str">
        <f t="shared" si="46"/>
        <v/>
      </c>
      <c r="P66" s="199"/>
      <c r="Q66" s="200"/>
      <c r="R66" s="200"/>
      <c r="S66" s="200" t="str">
        <f t="shared" si="47"/>
        <v/>
      </c>
      <c r="T66" s="199"/>
      <c r="U66" s="200">
        <v>19.399999999999999</v>
      </c>
      <c r="V66" s="200">
        <v>36.6</v>
      </c>
      <c r="W66" s="200">
        <f t="shared" si="48"/>
        <v>56</v>
      </c>
      <c r="X66" s="199"/>
      <c r="Y66" s="200"/>
      <c r="Z66" s="200"/>
      <c r="AA66" s="200" t="str">
        <f t="shared" si="49"/>
        <v/>
      </c>
      <c r="AB66" s="199" t="str">
        <f t="shared" si="50"/>
        <v/>
      </c>
      <c r="AC66" s="200">
        <f t="shared" si="50"/>
        <v>19.399999999999999</v>
      </c>
      <c r="AD66" s="200">
        <f t="shared" si="50"/>
        <v>36.6</v>
      </c>
      <c r="AE66" s="200">
        <f t="shared" si="51"/>
        <v>56</v>
      </c>
      <c r="AF66" s="199" t="s">
        <v>509</v>
      </c>
      <c r="AG66" s="200">
        <v>19.399999999999999</v>
      </c>
      <c r="AH66" s="200">
        <v>36.6</v>
      </c>
      <c r="AI66" s="200">
        <f t="shared" si="2"/>
        <v>56</v>
      </c>
      <c r="AJ66" s="200" t="s">
        <v>427</v>
      </c>
      <c r="AK66" s="201">
        <v>218</v>
      </c>
      <c r="AL66" s="202"/>
      <c r="AM66" s="198" t="str">
        <f t="shared" si="3"/>
        <v/>
      </c>
      <c r="AN66" s="198"/>
      <c r="AO66" s="198"/>
      <c r="AP66" s="213" t="s">
        <v>711</v>
      </c>
      <c r="AQ66" s="198" t="s">
        <v>33</v>
      </c>
      <c r="AR66" s="198" t="s">
        <v>324</v>
      </c>
      <c r="AS66" s="198"/>
      <c r="AT66" s="198" t="s">
        <v>509</v>
      </c>
      <c r="AU66" s="203">
        <f t="shared" si="4"/>
        <v>1992</v>
      </c>
      <c r="AV66" s="204" t="str">
        <f t="shared" si="5"/>
        <v/>
      </c>
      <c r="AW66" s="205" t="str">
        <f>IF(AV66="Yes",AU66,"")</f>
        <v/>
      </c>
      <c r="AX66" s="205" t="str">
        <f>IF(AW66="","",RANK(AW66,AW$4:AW498,1))</f>
        <v/>
      </c>
      <c r="AY66" s="204" t="str">
        <f>IF(AV66="Yes",SUMIF(AU$4:AU498,AW66,AI$4:AI498),"")</f>
        <v/>
      </c>
      <c r="AZ66" s="204" t="str">
        <f>IF(AY66="","",SUMIF(AX$4:AX498,"&lt;="&amp;AX66,AY$4:AY498))</f>
        <v/>
      </c>
      <c r="BA66" s="202"/>
      <c r="BB66" s="206"/>
      <c r="BC66" s="198"/>
      <c r="BD66" s="206"/>
      <c r="BE66" s="198"/>
      <c r="BF66" s="206"/>
      <c r="BG66" s="198"/>
      <c r="BH66" s="200"/>
      <c r="BI66" s="200"/>
      <c r="BJ66" s="200" t="str">
        <f t="shared" si="15"/>
        <v/>
      </c>
      <c r="BK66" s="198" t="s">
        <v>422</v>
      </c>
      <c r="BL66" s="206">
        <v>33716</v>
      </c>
      <c r="BM66" s="207"/>
      <c r="BN66" s="198"/>
      <c r="BO66" s="199" t="str">
        <f t="shared" si="52"/>
        <v/>
      </c>
      <c r="BP66" s="200">
        <f t="shared" si="53"/>
        <v>34.642857142857139</v>
      </c>
      <c r="BQ66" s="200">
        <f t="shared" si="54"/>
        <v>65.357142857142861</v>
      </c>
      <c r="BR66" s="211">
        <f t="shared" si="55"/>
        <v>100</v>
      </c>
      <c r="BS66" s="199"/>
      <c r="BT66" s="200"/>
      <c r="BU66" s="200"/>
      <c r="BV66" s="211" t="str">
        <f t="shared" si="56"/>
        <v/>
      </c>
      <c r="BW66" s="199" t="str">
        <f t="shared" si="57"/>
        <v/>
      </c>
      <c r="BX66" s="200" t="str">
        <f t="shared" si="58"/>
        <v/>
      </c>
      <c r="BY66" s="200" t="str">
        <f t="shared" si="59"/>
        <v/>
      </c>
      <c r="BZ66" s="200" t="str">
        <f t="shared" si="60"/>
        <v/>
      </c>
      <c r="CA66" s="5"/>
      <c r="CB66" s="16"/>
      <c r="CC66" s="16"/>
      <c r="CD66" s="16"/>
    </row>
    <row r="67" spans="1:82" x14ac:dyDescent="0.25">
      <c r="A67" s="16">
        <v>1</v>
      </c>
      <c r="C67" s="194">
        <v>64</v>
      </c>
      <c r="D67" s="195">
        <v>140</v>
      </c>
      <c r="E67" s="212" t="s">
        <v>78</v>
      </c>
      <c r="F67" s="197" t="s">
        <v>3</v>
      </c>
      <c r="G67" s="198" t="s">
        <v>3</v>
      </c>
      <c r="H67" s="199"/>
      <c r="I67" s="200"/>
      <c r="J67" s="200"/>
      <c r="K67" s="200" t="str">
        <f t="shared" si="45"/>
        <v/>
      </c>
      <c r="L67" s="199"/>
      <c r="M67" s="200"/>
      <c r="N67" s="200"/>
      <c r="O67" s="200" t="str">
        <f t="shared" si="46"/>
        <v/>
      </c>
      <c r="P67" s="199"/>
      <c r="Q67" s="200"/>
      <c r="R67" s="200"/>
      <c r="S67" s="200" t="str">
        <f t="shared" si="47"/>
        <v/>
      </c>
      <c r="T67" s="199"/>
      <c r="U67" s="200">
        <v>14.5</v>
      </c>
      <c r="V67" s="200"/>
      <c r="W67" s="200">
        <f t="shared" si="48"/>
        <v>14.5</v>
      </c>
      <c r="X67" s="199"/>
      <c r="Y67" s="200"/>
      <c r="Z67" s="200"/>
      <c r="AA67" s="200" t="str">
        <f t="shared" si="49"/>
        <v/>
      </c>
      <c r="AB67" s="199" t="str">
        <f t="shared" si="50"/>
        <v/>
      </c>
      <c r="AC67" s="200">
        <f t="shared" si="50"/>
        <v>14.5</v>
      </c>
      <c r="AD67" s="200" t="str">
        <f t="shared" si="50"/>
        <v/>
      </c>
      <c r="AE67" s="200">
        <f t="shared" si="51"/>
        <v>14.5</v>
      </c>
      <c r="AF67" s="199" t="s">
        <v>509</v>
      </c>
      <c r="AG67" s="200">
        <v>14.5</v>
      </c>
      <c r="AH67" s="200" t="s">
        <v>509</v>
      </c>
      <c r="AI67" s="200">
        <f t="shared" si="2"/>
        <v>14.5</v>
      </c>
      <c r="AJ67" s="200" t="s">
        <v>78</v>
      </c>
      <c r="AK67" s="253">
        <v>219</v>
      </c>
      <c r="AL67" s="202"/>
      <c r="AM67" s="198" t="str">
        <f t="shared" si="3"/>
        <v/>
      </c>
      <c r="AN67" s="198"/>
      <c r="AO67" s="198"/>
      <c r="AP67" s="213" t="s">
        <v>712</v>
      </c>
      <c r="AQ67" s="198" t="s">
        <v>33</v>
      </c>
      <c r="AR67" s="198" t="s">
        <v>324</v>
      </c>
      <c r="AS67" s="198"/>
      <c r="AT67" s="198" t="s">
        <v>509</v>
      </c>
      <c r="AU67" s="203">
        <f t="shared" si="4"/>
        <v>1992</v>
      </c>
      <c r="AV67" s="204" t="str">
        <f t="shared" si="5"/>
        <v/>
      </c>
      <c r="AW67" s="205" t="str">
        <f>IF(AV67="Yes",AU67,"")</f>
        <v/>
      </c>
      <c r="AX67" s="205" t="str">
        <f>IF(AW67="","",RANK(AW67,AW$4:AW498,1))</f>
        <v/>
      </c>
      <c r="AY67" s="204" t="str">
        <f>IF(AV67="Yes",SUMIF(AU$4:AU498,AW67,AI$4:AI498),"")</f>
        <v/>
      </c>
      <c r="AZ67" s="204" t="str">
        <f>IF(AY67="","",SUMIF(AX$4:AX498,"&lt;="&amp;AX67,AY$4:AY498))</f>
        <v/>
      </c>
      <c r="BA67" s="202"/>
      <c r="BB67" s="206"/>
      <c r="BC67" s="198"/>
      <c r="BD67" s="206"/>
      <c r="BE67" s="198"/>
      <c r="BF67" s="206"/>
      <c r="BG67" s="198"/>
      <c r="BH67" s="200"/>
      <c r="BI67" s="200"/>
      <c r="BJ67" s="200" t="str">
        <f t="shared" si="15"/>
        <v/>
      </c>
      <c r="BK67" s="198" t="s">
        <v>422</v>
      </c>
      <c r="BL67" s="206">
        <v>33716</v>
      </c>
      <c r="BM67" s="207"/>
      <c r="BN67" s="198"/>
      <c r="BO67" s="199" t="str">
        <f t="shared" si="52"/>
        <v/>
      </c>
      <c r="BP67" s="200">
        <f t="shared" si="53"/>
        <v>100</v>
      </c>
      <c r="BQ67" s="200" t="str">
        <f t="shared" si="54"/>
        <v/>
      </c>
      <c r="BR67" s="211">
        <f t="shared" si="55"/>
        <v>100</v>
      </c>
      <c r="BS67" s="199"/>
      <c r="BT67" s="200"/>
      <c r="BU67" s="200"/>
      <c r="BV67" s="211" t="str">
        <f t="shared" si="56"/>
        <v/>
      </c>
      <c r="BW67" s="199" t="str">
        <f t="shared" si="57"/>
        <v/>
      </c>
      <c r="BX67" s="200" t="str">
        <f t="shared" si="58"/>
        <v/>
      </c>
      <c r="BY67" s="200" t="str">
        <f t="shared" si="59"/>
        <v/>
      </c>
      <c r="BZ67" s="200" t="str">
        <f t="shared" si="60"/>
        <v/>
      </c>
      <c r="CA67" s="5"/>
      <c r="CB67" s="16"/>
      <c r="CC67" s="16"/>
      <c r="CD67" s="16"/>
    </row>
    <row r="68" spans="1:82" x14ac:dyDescent="0.25">
      <c r="A68" s="16">
        <v>1</v>
      </c>
      <c r="C68" s="194">
        <v>65</v>
      </c>
      <c r="D68" s="195">
        <v>141</v>
      </c>
      <c r="E68" s="212" t="s">
        <v>79</v>
      </c>
      <c r="F68" s="197" t="s">
        <v>3</v>
      </c>
      <c r="G68" s="198" t="s">
        <v>3</v>
      </c>
      <c r="H68" s="199"/>
      <c r="I68" s="200"/>
      <c r="J68" s="200"/>
      <c r="K68" s="200" t="str">
        <f t="shared" si="45"/>
        <v/>
      </c>
      <c r="L68" s="199"/>
      <c r="M68" s="200"/>
      <c r="N68" s="200"/>
      <c r="O68" s="200" t="str">
        <f t="shared" si="46"/>
        <v/>
      </c>
      <c r="P68" s="199"/>
      <c r="Q68" s="200"/>
      <c r="R68" s="200"/>
      <c r="S68" s="200" t="str">
        <f t="shared" si="47"/>
        <v/>
      </c>
      <c r="T68" s="199">
        <v>5.3</v>
      </c>
      <c r="U68" s="200">
        <v>11.2</v>
      </c>
      <c r="V68" s="200"/>
      <c r="W68" s="200">
        <f t="shared" si="48"/>
        <v>16.5</v>
      </c>
      <c r="X68" s="199"/>
      <c r="Y68" s="200"/>
      <c r="Z68" s="200"/>
      <c r="AA68" s="200" t="str">
        <f t="shared" si="49"/>
        <v/>
      </c>
      <c r="AB68" s="199">
        <f t="shared" si="50"/>
        <v>5.3</v>
      </c>
      <c r="AC68" s="200">
        <f t="shared" si="50"/>
        <v>11.2</v>
      </c>
      <c r="AD68" s="200" t="str">
        <f t="shared" si="50"/>
        <v/>
      </c>
      <c r="AE68" s="200">
        <f t="shared" si="51"/>
        <v>16.5</v>
      </c>
      <c r="AF68" s="199">
        <v>5.3</v>
      </c>
      <c r="AG68" s="200">
        <v>11.2</v>
      </c>
      <c r="AH68" s="200" t="s">
        <v>509</v>
      </c>
      <c r="AI68" s="200">
        <f t="shared" ref="AI68:AI131" si="61">IF(SUM(AF68:AH68)=0,"",SUM(AF68:AH68))</f>
        <v>16.5</v>
      </c>
      <c r="AJ68" s="200" t="s">
        <v>79</v>
      </c>
      <c r="AK68" s="201">
        <v>220</v>
      </c>
      <c r="AL68" s="202"/>
      <c r="AM68" s="198" t="str">
        <f t="shared" ref="AM68:AM131" si="62">IF(ISBLANK(AL68),"",IF(AL68=0,"Study Only",""))</f>
        <v/>
      </c>
      <c r="AN68" s="198"/>
      <c r="AO68" s="198"/>
      <c r="AP68" s="213" t="s">
        <v>713</v>
      </c>
      <c r="AQ68" s="198" t="s">
        <v>33</v>
      </c>
      <c r="AR68" s="198" t="s">
        <v>324</v>
      </c>
      <c r="AS68" s="198"/>
      <c r="AT68" s="198" t="s">
        <v>509</v>
      </c>
      <c r="AU68" s="203">
        <f t="shared" ref="AU68:AU131" si="63">IF(AND(ISBLANK(BK68),ISBLANK(BK68)),"",YEAR(BL68))</f>
        <v>1992</v>
      </c>
      <c r="AV68" s="204" t="str">
        <f t="shared" ref="AV68:AV131" si="64">IF(MAX(INDEX((AU$4:AU$498=AU68)*ROW(AU$4:AU$498),0))=ROW(),"Yes","")</f>
        <v/>
      </c>
      <c r="AW68" s="205" t="str">
        <f>IF(AV68="Yes",AU68,"")</f>
        <v/>
      </c>
      <c r="AX68" s="205" t="str">
        <f>IF(AW68="","",RANK(AW68,AW$4:AW498,1))</f>
        <v/>
      </c>
      <c r="AY68" s="204" t="str">
        <f>IF(AV68="Yes",SUMIF(AU$4:AU498,AW68,AI$4:AI498),"")</f>
        <v/>
      </c>
      <c r="AZ68" s="204" t="str">
        <f>IF(AY68="","",SUMIF(AX$4:AX498,"&lt;="&amp;AX68,AY$4:AY498))</f>
        <v/>
      </c>
      <c r="BA68" s="202"/>
      <c r="BB68" s="206"/>
      <c r="BC68" s="198"/>
      <c r="BD68" s="206"/>
      <c r="BE68" s="198"/>
      <c r="BF68" s="206"/>
      <c r="BG68" s="198"/>
      <c r="BH68" s="200"/>
      <c r="BI68" s="200"/>
      <c r="BJ68" s="200" t="str">
        <f t="shared" si="15"/>
        <v/>
      </c>
      <c r="BK68" s="198" t="s">
        <v>422</v>
      </c>
      <c r="BL68" s="206">
        <v>33716</v>
      </c>
      <c r="BM68" s="207"/>
      <c r="BN68" s="198"/>
      <c r="BO68" s="199">
        <f t="shared" si="52"/>
        <v>32.121212121212125</v>
      </c>
      <c r="BP68" s="200">
        <f t="shared" si="53"/>
        <v>67.878787878787875</v>
      </c>
      <c r="BQ68" s="200" t="str">
        <f t="shared" si="54"/>
        <v/>
      </c>
      <c r="BR68" s="211">
        <f t="shared" si="55"/>
        <v>100</v>
      </c>
      <c r="BS68" s="199"/>
      <c r="BT68" s="200"/>
      <c r="BU68" s="200"/>
      <c r="BV68" s="211" t="str">
        <f t="shared" si="56"/>
        <v/>
      </c>
      <c r="BW68" s="199" t="str">
        <f t="shared" si="57"/>
        <v/>
      </c>
      <c r="BX68" s="200" t="str">
        <f t="shared" si="58"/>
        <v/>
      </c>
      <c r="BY68" s="200" t="str">
        <f t="shared" si="59"/>
        <v/>
      </c>
      <c r="BZ68" s="200" t="str">
        <f t="shared" si="60"/>
        <v/>
      </c>
      <c r="CA68" s="5"/>
      <c r="CB68" s="16"/>
      <c r="CC68" s="16"/>
      <c r="CD68" s="16"/>
    </row>
    <row r="69" spans="1:82" x14ac:dyDescent="0.25">
      <c r="A69" s="16">
        <v>1</v>
      </c>
      <c r="C69" s="215">
        <v>66</v>
      </c>
      <c r="D69" s="216"/>
      <c r="E69" s="216" t="s">
        <v>5</v>
      </c>
      <c r="F69" s="180"/>
      <c r="G69" s="217"/>
      <c r="H69" s="218"/>
      <c r="I69" s="219"/>
      <c r="J69" s="219"/>
      <c r="K69" s="219" t="str">
        <f t="shared" si="45"/>
        <v/>
      </c>
      <c r="L69" s="218"/>
      <c r="M69" s="219"/>
      <c r="N69" s="219"/>
      <c r="O69" s="219" t="str">
        <f t="shared" si="46"/>
        <v/>
      </c>
      <c r="P69" s="218"/>
      <c r="Q69" s="219"/>
      <c r="R69" s="219"/>
      <c r="S69" s="219" t="str">
        <f t="shared" si="47"/>
        <v/>
      </c>
      <c r="T69" s="218"/>
      <c r="U69" s="219"/>
      <c r="V69" s="219"/>
      <c r="W69" s="219" t="str">
        <f t="shared" si="48"/>
        <v/>
      </c>
      <c r="X69" s="218"/>
      <c r="Y69" s="219"/>
      <c r="Z69" s="219"/>
      <c r="AA69" s="219" t="str">
        <f t="shared" si="49"/>
        <v/>
      </c>
      <c r="AB69" s="218">
        <f>IF(SUM(AB58:AB68)=0,"",SUM(AB58:AB68))</f>
        <v>21.500000000000004</v>
      </c>
      <c r="AC69" s="219">
        <f>IF(SUM(AC58:AC68)=0,"",SUM(AC58:AC68))</f>
        <v>147.69999999999999</v>
      </c>
      <c r="AD69" s="219">
        <f>IF(SUM(AD58:AD68)=0,"",SUM(AD58:AD68))</f>
        <v>40.800000000000004</v>
      </c>
      <c r="AE69" s="219">
        <f t="shared" si="51"/>
        <v>210</v>
      </c>
      <c r="AF69" s="218"/>
      <c r="AG69" s="219"/>
      <c r="AH69" s="219"/>
      <c r="AI69" s="219" t="str">
        <f t="shared" si="61"/>
        <v/>
      </c>
      <c r="AJ69" s="219"/>
      <c r="AK69" s="347"/>
      <c r="AL69" s="221">
        <f>COUNT(AE58:AE68)</f>
        <v>8</v>
      </c>
      <c r="AM69" s="217" t="str">
        <f t="shared" si="62"/>
        <v/>
      </c>
      <c r="AN69" s="217" t="s">
        <v>72</v>
      </c>
      <c r="AO69" s="217"/>
      <c r="AP69" s="217"/>
      <c r="AQ69" s="217"/>
      <c r="AR69" s="217" t="s">
        <v>509</v>
      </c>
      <c r="AS69" s="217"/>
      <c r="AT69" s="217"/>
      <c r="AU69" s="222" t="str">
        <f t="shared" si="63"/>
        <v/>
      </c>
      <c r="AV69" s="254" t="str">
        <f t="shared" si="64"/>
        <v/>
      </c>
      <c r="AW69" s="255"/>
      <c r="AX69" s="255" t="str">
        <f>IF(AW69="","",RANK(AW69,AW$4:AW498,1))</f>
        <v/>
      </c>
      <c r="AY69" s="254" t="str">
        <f>IF(AV69="Yes",SUMIF(AU$4:AU498,AW69,AI$4:AI498),"")</f>
        <v/>
      </c>
      <c r="AZ69" s="254" t="str">
        <f>IF(AY69="","",SUMIF(AX$4:AX498,"&lt;="&amp;AX69,AY$4:AY498))</f>
        <v/>
      </c>
      <c r="BA69" s="221"/>
      <c r="BB69" s="223"/>
      <c r="BC69" s="217"/>
      <c r="BD69" s="223"/>
      <c r="BE69" s="217"/>
      <c r="BF69" s="223"/>
      <c r="BG69" s="217"/>
      <c r="BH69" s="219"/>
      <c r="BI69" s="219"/>
      <c r="BJ69" s="219" t="str">
        <f t="shared" si="15"/>
        <v/>
      </c>
      <c r="BK69" s="217"/>
      <c r="BL69" s="223"/>
      <c r="BM69" s="224"/>
      <c r="BN69" s="217"/>
      <c r="BO69" s="218">
        <f t="shared" si="52"/>
        <v>10.238095238095239</v>
      </c>
      <c r="BP69" s="219">
        <f t="shared" si="53"/>
        <v>70.333333333333329</v>
      </c>
      <c r="BQ69" s="219">
        <f t="shared" si="54"/>
        <v>19.428571428571431</v>
      </c>
      <c r="BR69" s="225">
        <f t="shared" si="55"/>
        <v>100</v>
      </c>
      <c r="BS69" s="218"/>
      <c r="BT69" s="219"/>
      <c r="BU69" s="219"/>
      <c r="BV69" s="225" t="str">
        <f t="shared" si="56"/>
        <v/>
      </c>
      <c r="BW69" s="218" t="str">
        <f t="shared" si="57"/>
        <v/>
      </c>
      <c r="BX69" s="219" t="str">
        <f t="shared" si="58"/>
        <v/>
      </c>
      <c r="BY69" s="219" t="str">
        <f t="shared" si="59"/>
        <v/>
      </c>
      <c r="BZ69" s="219" t="str">
        <f t="shared" si="60"/>
        <v/>
      </c>
      <c r="CA69" s="5"/>
      <c r="CB69" s="16"/>
      <c r="CC69" s="16"/>
      <c r="CD69" s="16"/>
    </row>
    <row r="70" spans="1:82" x14ac:dyDescent="0.25">
      <c r="A70" s="16">
        <v>1</v>
      </c>
      <c r="C70" s="194">
        <v>67</v>
      </c>
      <c r="D70" s="195"/>
      <c r="E70" s="196" t="s">
        <v>80</v>
      </c>
      <c r="F70" s="197"/>
      <c r="G70" s="198"/>
      <c r="H70" s="199"/>
      <c r="I70" s="200"/>
      <c r="J70" s="200"/>
      <c r="K70" s="200" t="str">
        <f t="shared" si="45"/>
        <v/>
      </c>
      <c r="L70" s="199"/>
      <c r="M70" s="200"/>
      <c r="N70" s="200"/>
      <c r="O70" s="200" t="str">
        <f t="shared" si="46"/>
        <v/>
      </c>
      <c r="P70" s="199"/>
      <c r="Q70" s="200"/>
      <c r="R70" s="200"/>
      <c r="S70" s="200" t="str">
        <f t="shared" si="47"/>
        <v/>
      </c>
      <c r="T70" s="199"/>
      <c r="U70" s="200"/>
      <c r="V70" s="200"/>
      <c r="W70" s="200" t="str">
        <f t="shared" si="48"/>
        <v/>
      </c>
      <c r="X70" s="199"/>
      <c r="Y70" s="200"/>
      <c r="Z70" s="200"/>
      <c r="AA70" s="200" t="str">
        <f t="shared" si="49"/>
        <v/>
      </c>
      <c r="AB70" s="199"/>
      <c r="AC70" s="200"/>
      <c r="AD70" s="200"/>
      <c r="AE70" s="200" t="str">
        <f t="shared" si="51"/>
        <v/>
      </c>
      <c r="AF70" s="199"/>
      <c r="AG70" s="200"/>
      <c r="AH70" s="200"/>
      <c r="AI70" s="200" t="str">
        <f t="shared" si="61"/>
        <v/>
      </c>
      <c r="AJ70" s="200"/>
      <c r="AK70" s="201"/>
      <c r="AL70" s="202"/>
      <c r="AM70" s="198" t="str">
        <f t="shared" si="62"/>
        <v/>
      </c>
      <c r="AN70" s="198" t="s">
        <v>80</v>
      </c>
      <c r="AO70" s="198"/>
      <c r="AP70" s="198"/>
      <c r="AQ70" s="198"/>
      <c r="AR70" s="198" t="s">
        <v>509</v>
      </c>
      <c r="AS70" s="198"/>
      <c r="AT70" s="198"/>
      <c r="AU70" s="203" t="str">
        <f t="shared" si="63"/>
        <v/>
      </c>
      <c r="AV70" s="204" t="str">
        <f t="shared" si="64"/>
        <v/>
      </c>
      <c r="AW70" s="205"/>
      <c r="AX70" s="205" t="str">
        <f>IF(AW70="","",RANK(AW70,AW$4:AW498,1))</f>
        <v/>
      </c>
      <c r="AY70" s="204" t="str">
        <f>IF(AV70="Yes",SUMIF(AU$4:AU498,AW70,AI$4:AI498),"")</f>
        <v/>
      </c>
      <c r="AZ70" s="204" t="str">
        <f>IF(AY70="","",SUMIF(AX$4:AX498,"&lt;="&amp;AX70,AY$4:AY498))</f>
        <v/>
      </c>
      <c r="BA70" s="202"/>
      <c r="BB70" s="206"/>
      <c r="BC70" s="198"/>
      <c r="BD70" s="206"/>
      <c r="BE70" s="198"/>
      <c r="BF70" s="206"/>
      <c r="BG70" s="198"/>
      <c r="BH70" s="200"/>
      <c r="BI70" s="200"/>
      <c r="BJ70" s="200" t="str">
        <f t="shared" si="15"/>
        <v/>
      </c>
      <c r="BK70" s="198"/>
      <c r="BL70" s="206"/>
      <c r="BM70" s="207"/>
      <c r="BN70" s="198"/>
      <c r="BO70" s="199" t="str">
        <f t="shared" si="52"/>
        <v/>
      </c>
      <c r="BP70" s="200" t="str">
        <f t="shared" si="53"/>
        <v/>
      </c>
      <c r="BQ70" s="200" t="str">
        <f t="shared" si="54"/>
        <v/>
      </c>
      <c r="BR70" s="211" t="str">
        <f t="shared" si="55"/>
        <v/>
      </c>
      <c r="BS70" s="199"/>
      <c r="BT70" s="200"/>
      <c r="BU70" s="200"/>
      <c r="BV70" s="211" t="str">
        <f t="shared" si="56"/>
        <v/>
      </c>
      <c r="BW70" s="199" t="str">
        <f t="shared" si="57"/>
        <v/>
      </c>
      <c r="BX70" s="200" t="str">
        <f t="shared" si="58"/>
        <v/>
      </c>
      <c r="BY70" s="200" t="str">
        <f t="shared" si="59"/>
        <v/>
      </c>
      <c r="BZ70" s="200" t="str">
        <f t="shared" si="60"/>
        <v/>
      </c>
      <c r="CA70" s="5"/>
      <c r="CB70" s="16"/>
      <c r="CC70" s="16"/>
      <c r="CD70" s="16"/>
    </row>
    <row r="71" spans="1:82" x14ac:dyDescent="0.25">
      <c r="A71" s="16">
        <v>1</v>
      </c>
      <c r="C71" s="194">
        <v>68</v>
      </c>
      <c r="D71" s="195">
        <v>196</v>
      </c>
      <c r="E71" s="212" t="s">
        <v>460</v>
      </c>
      <c r="F71" s="197" t="s">
        <v>1</v>
      </c>
      <c r="G71" s="198" t="s">
        <v>1</v>
      </c>
      <c r="H71" s="199">
        <v>7.9</v>
      </c>
      <c r="I71" s="200">
        <v>12.1</v>
      </c>
      <c r="J71" s="200">
        <v>6.3</v>
      </c>
      <c r="K71" s="200">
        <f t="shared" si="45"/>
        <v>26.3</v>
      </c>
      <c r="L71" s="199"/>
      <c r="M71" s="200"/>
      <c r="N71" s="200"/>
      <c r="O71" s="200" t="str">
        <f t="shared" si="46"/>
        <v/>
      </c>
      <c r="P71" s="199"/>
      <c r="Q71" s="200"/>
      <c r="R71" s="200"/>
      <c r="S71" s="200" t="str">
        <f t="shared" si="47"/>
        <v/>
      </c>
      <c r="T71" s="199"/>
      <c r="U71" s="200"/>
      <c r="V71" s="200"/>
      <c r="W71" s="200" t="str">
        <f t="shared" si="48"/>
        <v/>
      </c>
      <c r="X71" s="199"/>
      <c r="Y71" s="200"/>
      <c r="Z71" s="200"/>
      <c r="AA71" s="200" t="str">
        <f t="shared" si="49"/>
        <v/>
      </c>
      <c r="AB71" s="199">
        <f t="shared" ref="AB71:AD73" si="65">IF(H71+L71+P71+T71+X71=0,"",H71+L71+P71+T71+X71)</f>
        <v>7.9</v>
      </c>
      <c r="AC71" s="200">
        <f t="shared" si="65"/>
        <v>12.1</v>
      </c>
      <c r="AD71" s="200">
        <f t="shared" si="65"/>
        <v>6.3</v>
      </c>
      <c r="AE71" s="200">
        <f t="shared" si="51"/>
        <v>26.3</v>
      </c>
      <c r="AF71" s="199">
        <v>7.9</v>
      </c>
      <c r="AG71" s="200">
        <v>12.1</v>
      </c>
      <c r="AH71" s="200">
        <v>6.3</v>
      </c>
      <c r="AI71" s="200">
        <f t="shared" si="61"/>
        <v>26.3</v>
      </c>
      <c r="AJ71" s="200" t="s">
        <v>460</v>
      </c>
      <c r="AK71" s="201">
        <v>254</v>
      </c>
      <c r="AL71" s="202"/>
      <c r="AM71" s="198" t="str">
        <f t="shared" si="62"/>
        <v/>
      </c>
      <c r="AN71" s="198"/>
      <c r="AO71" s="198"/>
      <c r="AP71" s="213" t="s">
        <v>710</v>
      </c>
      <c r="AQ71" s="198" t="s">
        <v>35</v>
      </c>
      <c r="AR71" s="198" t="s">
        <v>16</v>
      </c>
      <c r="AS71" s="198"/>
      <c r="AT71" s="198" t="s">
        <v>509</v>
      </c>
      <c r="AU71" s="203">
        <f t="shared" si="63"/>
        <v>2009</v>
      </c>
      <c r="AV71" s="204" t="str">
        <f t="shared" si="64"/>
        <v/>
      </c>
      <c r="AW71" s="205" t="str">
        <f>IF(AV71="Yes",AU71,"")</f>
        <v/>
      </c>
      <c r="AX71" s="205" t="str">
        <f>IF(AW71="","",RANK(AW71,AW$4:AW498,1))</f>
        <v/>
      </c>
      <c r="AY71" s="204" t="str">
        <f>IF(AV71="Yes",SUMIF(AU$4:AU498,AW71,AI$4:AI498),"")</f>
        <v/>
      </c>
      <c r="AZ71" s="204" t="str">
        <f>IF(AY71="","",SUMIF(AX$4:AX498,"&lt;="&amp;AX71,AY$4:AY498))</f>
        <v/>
      </c>
      <c r="BA71" s="202"/>
      <c r="BB71" s="206"/>
      <c r="BC71" s="198"/>
      <c r="BD71" s="206"/>
      <c r="BE71" s="198"/>
      <c r="BF71" s="206"/>
      <c r="BG71" s="198"/>
      <c r="BH71" s="200"/>
      <c r="BI71" s="200"/>
      <c r="BJ71" s="200" t="str">
        <f t="shared" si="15"/>
        <v/>
      </c>
      <c r="BK71" s="198" t="s">
        <v>299</v>
      </c>
      <c r="BL71" s="206">
        <v>39902</v>
      </c>
      <c r="BM71" s="207"/>
      <c r="BN71" s="198"/>
      <c r="BO71" s="199">
        <f t="shared" si="52"/>
        <v>30.038022813688215</v>
      </c>
      <c r="BP71" s="200">
        <f t="shared" si="53"/>
        <v>46.00760456273764</v>
      </c>
      <c r="BQ71" s="200">
        <f t="shared" si="54"/>
        <v>23.954372623574145</v>
      </c>
      <c r="BR71" s="211">
        <f t="shared" si="55"/>
        <v>100</v>
      </c>
      <c r="BS71" s="199"/>
      <c r="BT71" s="200"/>
      <c r="BU71" s="200"/>
      <c r="BV71" s="211" t="str">
        <f t="shared" si="56"/>
        <v/>
      </c>
      <c r="BW71" s="199" t="str">
        <f t="shared" si="57"/>
        <v/>
      </c>
      <c r="BX71" s="200" t="str">
        <f t="shared" si="58"/>
        <v/>
      </c>
      <c r="BY71" s="200" t="str">
        <f t="shared" si="59"/>
        <v/>
      </c>
      <c r="BZ71" s="200" t="str">
        <f t="shared" si="60"/>
        <v/>
      </c>
      <c r="CA71" s="5"/>
      <c r="CB71" s="16"/>
      <c r="CC71" s="16"/>
      <c r="CD71" s="16"/>
    </row>
    <row r="72" spans="1:82" x14ac:dyDescent="0.25">
      <c r="A72" s="16">
        <v>1</v>
      </c>
      <c r="C72" s="194">
        <v>69</v>
      </c>
      <c r="D72" s="195">
        <v>21</v>
      </c>
      <c r="E72" s="212" t="s">
        <v>343</v>
      </c>
      <c r="F72" s="197" t="s">
        <v>4</v>
      </c>
      <c r="G72" s="198" t="s">
        <v>4</v>
      </c>
      <c r="H72" s="199"/>
      <c r="I72" s="200"/>
      <c r="J72" s="200"/>
      <c r="K72" s="200" t="str">
        <f t="shared" si="45"/>
        <v/>
      </c>
      <c r="L72" s="199"/>
      <c r="M72" s="200"/>
      <c r="N72" s="200"/>
      <c r="O72" s="200" t="str">
        <f t="shared" si="46"/>
        <v/>
      </c>
      <c r="P72" s="199"/>
      <c r="Q72" s="200"/>
      <c r="R72" s="200"/>
      <c r="S72" s="200" t="str">
        <f t="shared" si="47"/>
        <v/>
      </c>
      <c r="T72" s="199"/>
      <c r="U72" s="200"/>
      <c r="V72" s="200"/>
      <c r="W72" s="200" t="str">
        <f t="shared" si="48"/>
        <v/>
      </c>
      <c r="X72" s="199"/>
      <c r="Y72" s="200"/>
      <c r="Z72" s="200">
        <v>23</v>
      </c>
      <c r="AA72" s="200">
        <f t="shared" si="49"/>
        <v>23</v>
      </c>
      <c r="AB72" s="199" t="str">
        <f t="shared" si="65"/>
        <v/>
      </c>
      <c r="AC72" s="200" t="str">
        <f t="shared" si="65"/>
        <v/>
      </c>
      <c r="AD72" s="200">
        <f t="shared" si="65"/>
        <v>23</v>
      </c>
      <c r="AE72" s="200">
        <f t="shared" si="51"/>
        <v>23</v>
      </c>
      <c r="AF72" s="199" t="s">
        <v>509</v>
      </c>
      <c r="AG72" s="200" t="s">
        <v>509</v>
      </c>
      <c r="AH72" s="200">
        <v>23</v>
      </c>
      <c r="AI72" s="200">
        <f t="shared" si="61"/>
        <v>23</v>
      </c>
      <c r="AJ72" s="200" t="s">
        <v>343</v>
      </c>
      <c r="AK72" s="201">
        <v>73</v>
      </c>
      <c r="AL72" s="202"/>
      <c r="AM72" s="198" t="str">
        <f t="shared" si="62"/>
        <v/>
      </c>
      <c r="AN72" s="198"/>
      <c r="AO72" s="198"/>
      <c r="AP72" s="198"/>
      <c r="AQ72" s="198" t="s">
        <v>35</v>
      </c>
      <c r="AR72" s="198" t="s">
        <v>344</v>
      </c>
      <c r="AS72" s="198" t="s">
        <v>510</v>
      </c>
      <c r="AT72" s="198" t="s">
        <v>496</v>
      </c>
      <c r="AU72" s="203">
        <f t="shared" si="63"/>
        <v>1981</v>
      </c>
      <c r="AV72" s="204" t="str">
        <f t="shared" si="64"/>
        <v/>
      </c>
      <c r="AW72" s="205" t="str">
        <f>IF(AV72="Yes",AU72,"")</f>
        <v/>
      </c>
      <c r="AX72" s="205" t="str">
        <f>IF(AW72="","",RANK(AW72,AW$4:AW498,1))</f>
        <v/>
      </c>
      <c r="AY72" s="204" t="str">
        <f>IF(AV72="Yes",SUMIF(AU$4:AU498,AW72,AI$4:AI498),"")</f>
        <v/>
      </c>
      <c r="AZ72" s="204" t="str">
        <f>IF(AY72="","",SUMIF(AX$4:AX498,"&lt;="&amp;AX72,AY$4:AY498))</f>
        <v/>
      </c>
      <c r="BA72" s="202"/>
      <c r="BB72" s="206"/>
      <c r="BC72" s="198"/>
      <c r="BD72" s="206"/>
      <c r="BE72" s="198"/>
      <c r="BF72" s="206"/>
      <c r="BG72" s="198"/>
      <c r="BH72" s="200"/>
      <c r="BI72" s="200"/>
      <c r="BJ72" s="200" t="str">
        <f t="shared" si="15"/>
        <v/>
      </c>
      <c r="BK72" s="198" t="s">
        <v>997</v>
      </c>
      <c r="BL72" s="206">
        <v>29605</v>
      </c>
      <c r="BM72" s="207"/>
      <c r="BN72" s="198"/>
      <c r="BO72" s="199" t="str">
        <f t="shared" si="52"/>
        <v/>
      </c>
      <c r="BP72" s="200" t="str">
        <f t="shared" si="53"/>
        <v/>
      </c>
      <c r="BQ72" s="200">
        <f t="shared" si="54"/>
        <v>100</v>
      </c>
      <c r="BR72" s="211">
        <f t="shared" si="55"/>
        <v>100</v>
      </c>
      <c r="BS72" s="199"/>
      <c r="BT72" s="200"/>
      <c r="BU72" s="200"/>
      <c r="BV72" s="211" t="str">
        <f t="shared" si="56"/>
        <v/>
      </c>
      <c r="BW72" s="199" t="str">
        <f t="shared" si="57"/>
        <v/>
      </c>
      <c r="BX72" s="200" t="str">
        <f t="shared" si="58"/>
        <v/>
      </c>
      <c r="BY72" s="200" t="str">
        <f t="shared" si="59"/>
        <v/>
      </c>
      <c r="BZ72" s="200" t="str">
        <f t="shared" si="60"/>
        <v/>
      </c>
      <c r="CA72" s="5"/>
      <c r="CB72" s="16"/>
      <c r="CC72" s="16"/>
      <c r="CD72" s="16"/>
    </row>
    <row r="73" spans="1:82" x14ac:dyDescent="0.25">
      <c r="A73" s="16">
        <v>1</v>
      </c>
      <c r="C73" s="194">
        <v>70</v>
      </c>
      <c r="D73" s="195"/>
      <c r="E73" s="212" t="s">
        <v>342</v>
      </c>
      <c r="F73" s="197" t="s">
        <v>21</v>
      </c>
      <c r="G73" s="198" t="s">
        <v>1</v>
      </c>
      <c r="H73" s="199">
        <v>12</v>
      </c>
      <c r="I73" s="200"/>
      <c r="J73" s="200"/>
      <c r="K73" s="200">
        <f t="shared" si="45"/>
        <v>12</v>
      </c>
      <c r="L73" s="199"/>
      <c r="M73" s="200"/>
      <c r="N73" s="200"/>
      <c r="O73" s="200" t="str">
        <f t="shared" si="46"/>
        <v/>
      </c>
      <c r="P73" s="199"/>
      <c r="Q73" s="200"/>
      <c r="R73" s="200"/>
      <c r="S73" s="200" t="str">
        <f t="shared" si="47"/>
        <v/>
      </c>
      <c r="T73" s="199">
        <v>26.3</v>
      </c>
      <c r="U73" s="200"/>
      <c r="V73" s="200"/>
      <c r="W73" s="200">
        <f t="shared" si="48"/>
        <v>26.3</v>
      </c>
      <c r="X73" s="199"/>
      <c r="Y73" s="200"/>
      <c r="Z73" s="200"/>
      <c r="AA73" s="200" t="str">
        <f t="shared" si="49"/>
        <v/>
      </c>
      <c r="AB73" s="199">
        <f t="shared" si="65"/>
        <v>38.299999999999997</v>
      </c>
      <c r="AC73" s="200" t="str">
        <f t="shared" si="65"/>
        <v/>
      </c>
      <c r="AD73" s="200" t="str">
        <f t="shared" si="65"/>
        <v/>
      </c>
      <c r="AE73" s="200">
        <f t="shared" si="51"/>
        <v>38.299999999999997</v>
      </c>
      <c r="AF73" s="199">
        <v>12</v>
      </c>
      <c r="AG73" s="200" t="s">
        <v>509</v>
      </c>
      <c r="AH73" s="200" t="s">
        <v>509</v>
      </c>
      <c r="AI73" s="200">
        <f t="shared" si="61"/>
        <v>12</v>
      </c>
      <c r="AJ73" s="200" t="s">
        <v>342</v>
      </c>
      <c r="AK73" s="201">
        <v>39</v>
      </c>
      <c r="AL73" s="202"/>
      <c r="AM73" s="198" t="str">
        <f t="shared" si="62"/>
        <v/>
      </c>
      <c r="AN73" s="198"/>
      <c r="AO73" s="198"/>
      <c r="AP73" s="213" t="s">
        <v>714</v>
      </c>
      <c r="AQ73" s="198" t="s">
        <v>35</v>
      </c>
      <c r="AR73" s="198" t="s">
        <v>16</v>
      </c>
      <c r="AS73" s="198"/>
      <c r="AT73" s="198" t="s">
        <v>509</v>
      </c>
      <c r="AU73" s="203">
        <f t="shared" si="63"/>
        <v>1978</v>
      </c>
      <c r="AV73" s="204" t="str">
        <f t="shared" si="64"/>
        <v/>
      </c>
      <c r="AW73" s="205" t="str">
        <f>IF(AV73="Yes",AU73,"")</f>
        <v/>
      </c>
      <c r="AX73" s="205" t="str">
        <f>IF(AW73="","",RANK(AW73,AW$4:AW498,1))</f>
        <v/>
      </c>
      <c r="AY73" s="204" t="str">
        <f>IF(AV73="Yes",SUMIF(AU$4:AU498,AW73,AI$4:AI498),"")</f>
        <v/>
      </c>
      <c r="AZ73" s="204" t="str">
        <f>IF(AY73="","",SUMIF(AX$4:AX498,"&lt;="&amp;AX73,AY$4:AY498))</f>
        <v/>
      </c>
      <c r="BA73" s="202" t="s">
        <v>195</v>
      </c>
      <c r="BB73" s="206">
        <v>27397</v>
      </c>
      <c r="BC73" s="198" t="s">
        <v>3</v>
      </c>
      <c r="BD73" s="206">
        <v>29130</v>
      </c>
      <c r="BE73" s="198"/>
      <c r="BF73" s="206"/>
      <c r="BG73" s="198"/>
      <c r="BH73" s="200">
        <v>41.1</v>
      </c>
      <c r="BI73" s="200">
        <v>38.299999999999997</v>
      </c>
      <c r="BJ73" s="200">
        <f t="shared" si="15"/>
        <v>93.187347931873461</v>
      </c>
      <c r="BK73" s="198" t="s">
        <v>176</v>
      </c>
      <c r="BL73" s="206">
        <v>28804</v>
      </c>
      <c r="BM73" s="207">
        <v>1</v>
      </c>
      <c r="BN73" s="198"/>
      <c r="BO73" s="199">
        <f t="shared" si="52"/>
        <v>100</v>
      </c>
      <c r="BP73" s="200" t="str">
        <f t="shared" si="53"/>
        <v/>
      </c>
      <c r="BQ73" s="200" t="str">
        <f t="shared" si="54"/>
        <v/>
      </c>
      <c r="BR73" s="211">
        <f t="shared" si="55"/>
        <v>100</v>
      </c>
      <c r="BS73" s="199"/>
      <c r="BT73" s="200"/>
      <c r="BU73" s="200"/>
      <c r="BV73" s="211" t="str">
        <f t="shared" si="56"/>
        <v/>
      </c>
      <c r="BW73" s="199" t="str">
        <f t="shared" si="57"/>
        <v/>
      </c>
      <c r="BX73" s="200" t="str">
        <f t="shared" si="58"/>
        <v/>
      </c>
      <c r="BY73" s="200" t="str">
        <f t="shared" si="59"/>
        <v/>
      </c>
      <c r="BZ73" s="200" t="str">
        <f t="shared" si="60"/>
        <v/>
      </c>
      <c r="CA73" s="5"/>
      <c r="CB73" s="16"/>
      <c r="CC73" s="16"/>
      <c r="CD73" s="16"/>
    </row>
    <row r="74" spans="1:82" x14ac:dyDescent="0.25">
      <c r="A74" s="16">
        <v>1</v>
      </c>
      <c r="C74" s="194">
        <v>71</v>
      </c>
      <c r="D74" s="195"/>
      <c r="E74" s="212" t="s">
        <v>342</v>
      </c>
      <c r="F74" s="197"/>
      <c r="G74" s="198" t="s">
        <v>3</v>
      </c>
      <c r="H74" s="199"/>
      <c r="I74" s="200"/>
      <c r="J74" s="200"/>
      <c r="K74" s="200"/>
      <c r="L74" s="199"/>
      <c r="M74" s="200"/>
      <c r="N74" s="200"/>
      <c r="O74" s="200"/>
      <c r="P74" s="199"/>
      <c r="Q74" s="200"/>
      <c r="R74" s="200"/>
      <c r="S74" s="200"/>
      <c r="T74" s="199"/>
      <c r="U74" s="200"/>
      <c r="V74" s="200"/>
      <c r="W74" s="200"/>
      <c r="X74" s="199"/>
      <c r="Y74" s="200"/>
      <c r="Z74" s="200"/>
      <c r="AA74" s="200"/>
      <c r="AB74" s="199"/>
      <c r="AC74" s="200"/>
      <c r="AD74" s="200"/>
      <c r="AE74" s="200"/>
      <c r="AF74" s="199">
        <v>26.3</v>
      </c>
      <c r="AG74" s="200"/>
      <c r="AH74" s="200"/>
      <c r="AI74" s="200">
        <f t="shared" si="61"/>
        <v>26.3</v>
      </c>
      <c r="AJ74" s="200"/>
      <c r="AK74" s="253">
        <v>40</v>
      </c>
      <c r="AL74" s="202"/>
      <c r="AM74" s="198" t="str">
        <f t="shared" si="62"/>
        <v/>
      </c>
      <c r="AN74" s="198"/>
      <c r="AO74" s="198"/>
      <c r="AP74" s="198"/>
      <c r="AQ74" s="198" t="s">
        <v>35</v>
      </c>
      <c r="AR74" s="198" t="s">
        <v>324</v>
      </c>
      <c r="AS74" s="198"/>
      <c r="AT74" s="198"/>
      <c r="AU74" s="203">
        <f t="shared" si="63"/>
        <v>1978</v>
      </c>
      <c r="AV74" s="204" t="str">
        <f t="shared" si="64"/>
        <v/>
      </c>
      <c r="AW74" s="205" t="str">
        <f>IF(AV74="Yes",AU74,"")</f>
        <v/>
      </c>
      <c r="AX74" s="205" t="str">
        <f>IF(AW74="","",RANK(AW74,AW$4:AW498,1))</f>
        <v/>
      </c>
      <c r="AY74" s="204" t="str">
        <f>IF(AV74="Yes",SUMIF(AU$4:AU498,AW74,AI$4:AI498),"")</f>
        <v/>
      </c>
      <c r="AZ74" s="204" t="str">
        <f>IF(AY74="","",SUMIF(AX$4:AX498,"&lt;="&amp;AX74,AY$4:AY498))</f>
        <v/>
      </c>
      <c r="BA74" s="202"/>
      <c r="BB74" s="206"/>
      <c r="BC74" s="198"/>
      <c r="BD74" s="206"/>
      <c r="BE74" s="198"/>
      <c r="BF74" s="206"/>
      <c r="BG74" s="198"/>
      <c r="BH74" s="200"/>
      <c r="BI74" s="200"/>
      <c r="BJ74" s="200" t="str">
        <f t="shared" si="15"/>
        <v/>
      </c>
      <c r="BK74" s="198" t="s">
        <v>176</v>
      </c>
      <c r="BL74" s="206">
        <v>28804</v>
      </c>
      <c r="BM74" s="207"/>
      <c r="BN74" s="198"/>
      <c r="BO74" s="199" t="str">
        <f t="shared" si="52"/>
        <v/>
      </c>
      <c r="BP74" s="200" t="str">
        <f t="shared" si="53"/>
        <v/>
      </c>
      <c r="BQ74" s="200" t="str">
        <f t="shared" si="54"/>
        <v/>
      </c>
      <c r="BR74" s="211" t="str">
        <f t="shared" si="55"/>
        <v/>
      </c>
      <c r="BS74" s="199"/>
      <c r="BT74" s="200"/>
      <c r="BU74" s="200"/>
      <c r="BV74" s="211" t="str">
        <f t="shared" si="56"/>
        <v/>
      </c>
      <c r="BW74" s="199" t="str">
        <f t="shared" si="57"/>
        <v/>
      </c>
      <c r="BX74" s="200" t="str">
        <f t="shared" si="58"/>
        <v/>
      </c>
      <c r="BY74" s="200" t="str">
        <f t="shared" si="59"/>
        <v/>
      </c>
      <c r="BZ74" s="200" t="str">
        <f t="shared" si="60"/>
        <v/>
      </c>
      <c r="CA74" s="5"/>
      <c r="CB74" s="16"/>
      <c r="CC74" s="16"/>
      <c r="CD74" s="16"/>
    </row>
    <row r="75" spans="1:82" x14ac:dyDescent="0.25">
      <c r="A75" s="16">
        <v>1</v>
      </c>
      <c r="C75" s="194">
        <v>72</v>
      </c>
      <c r="D75" s="195"/>
      <c r="E75" s="197" t="s">
        <v>869</v>
      </c>
      <c r="F75" s="197"/>
      <c r="G75" s="198"/>
      <c r="H75" s="199"/>
      <c r="I75" s="200"/>
      <c r="J75" s="200"/>
      <c r="K75" s="200"/>
      <c r="L75" s="199"/>
      <c r="M75" s="200"/>
      <c r="N75" s="200"/>
      <c r="O75" s="200"/>
      <c r="P75" s="199"/>
      <c r="Q75" s="200"/>
      <c r="R75" s="200"/>
      <c r="S75" s="200"/>
      <c r="T75" s="199"/>
      <c r="U75" s="200"/>
      <c r="V75" s="200"/>
      <c r="W75" s="200"/>
      <c r="X75" s="199"/>
      <c r="Y75" s="200"/>
      <c r="Z75" s="200"/>
      <c r="AA75" s="200"/>
      <c r="AB75" s="199"/>
      <c r="AC75" s="200"/>
      <c r="AD75" s="200"/>
      <c r="AE75" s="200"/>
      <c r="AF75" s="199">
        <v>38.299999999999997</v>
      </c>
      <c r="AG75" s="200"/>
      <c r="AH75" s="200"/>
      <c r="AI75" s="200">
        <f t="shared" si="61"/>
        <v>38.299999999999997</v>
      </c>
      <c r="AJ75" s="200" t="s">
        <v>869</v>
      </c>
      <c r="AK75" s="201">
        <v>41</v>
      </c>
      <c r="AL75" s="202"/>
      <c r="AM75" s="198" t="str">
        <f t="shared" si="62"/>
        <v/>
      </c>
      <c r="AN75" s="198"/>
      <c r="AO75" s="198"/>
      <c r="AP75" s="198"/>
      <c r="AQ75" s="198"/>
      <c r="AR75" s="198"/>
      <c r="AS75" s="198"/>
      <c r="AT75" s="198"/>
      <c r="AU75" s="203" t="str">
        <f t="shared" si="63"/>
        <v/>
      </c>
      <c r="AV75" s="204" t="str">
        <f t="shared" si="64"/>
        <v/>
      </c>
      <c r="AW75" s="205"/>
      <c r="AX75" s="205" t="str">
        <f>IF(AW75="","",RANK(AW75,AW$4:AW498,1))</f>
        <v/>
      </c>
      <c r="AY75" s="204" t="str">
        <f>IF(AV75="Yes",SUMIF(AU$4:AU498,AW75,AI$4:AI498),"")</f>
        <v/>
      </c>
      <c r="AZ75" s="204" t="str">
        <f>IF(AY75="","",SUMIF(AX$4:AX498,"&lt;="&amp;AX75,AY$4:AY498))</f>
        <v/>
      </c>
      <c r="BA75" s="202"/>
      <c r="BB75" s="206"/>
      <c r="BC75" s="198"/>
      <c r="BD75" s="206"/>
      <c r="BE75" s="198"/>
      <c r="BF75" s="206"/>
      <c r="BG75" s="198"/>
      <c r="BH75" s="200"/>
      <c r="BI75" s="200"/>
      <c r="BJ75" s="200" t="str">
        <f t="shared" ref="BJ75:BJ138" si="66">IF(BI75="","",(BI75/BH75)*100)</f>
        <v/>
      </c>
      <c r="BK75" s="198"/>
      <c r="BL75" s="206"/>
      <c r="BM75" s="207"/>
      <c r="BN75" s="198"/>
      <c r="BO75" s="199"/>
      <c r="BP75" s="200"/>
      <c r="BQ75" s="200"/>
      <c r="BR75" s="211"/>
      <c r="BS75" s="199"/>
      <c r="BT75" s="200"/>
      <c r="BU75" s="200"/>
      <c r="BV75" s="211"/>
      <c r="BW75" s="199"/>
      <c r="BX75" s="200"/>
      <c r="BY75" s="200"/>
      <c r="BZ75" s="200"/>
      <c r="CA75" s="5"/>
      <c r="CB75" s="16"/>
      <c r="CC75" s="16"/>
      <c r="CD75" s="16"/>
    </row>
    <row r="76" spans="1:82" x14ac:dyDescent="0.25">
      <c r="A76" s="16">
        <v>1</v>
      </c>
      <c r="C76" s="194">
        <v>73</v>
      </c>
      <c r="D76" s="195">
        <v>203</v>
      </c>
      <c r="E76" s="212" t="s">
        <v>81</v>
      </c>
      <c r="F76" s="197" t="s">
        <v>3</v>
      </c>
      <c r="G76" s="198" t="s">
        <v>3</v>
      </c>
      <c r="H76" s="199"/>
      <c r="I76" s="200"/>
      <c r="J76" s="200"/>
      <c r="K76" s="200" t="str">
        <f>IF(SUM(H76:J76)=0,"",SUM(H76:J76))</f>
        <v/>
      </c>
      <c r="L76" s="199"/>
      <c r="M76" s="200"/>
      <c r="N76" s="200"/>
      <c r="O76" s="200" t="str">
        <f>IF(SUM(L76:N76)=0,"",SUM(L76:N76))</f>
        <v/>
      </c>
      <c r="P76" s="199"/>
      <c r="Q76" s="200"/>
      <c r="R76" s="200"/>
      <c r="S76" s="200" t="str">
        <f>IF(SUM(P76:R76)=0,"",SUM(P76:R76))</f>
        <v/>
      </c>
      <c r="T76" s="199"/>
      <c r="U76" s="200"/>
      <c r="V76" s="200">
        <v>9.8000000000000007</v>
      </c>
      <c r="W76" s="200">
        <f>IF(SUM(T76:V76)=0,"",SUM(T76:V76))</f>
        <v>9.8000000000000007</v>
      </c>
      <c r="X76" s="199"/>
      <c r="Y76" s="200"/>
      <c r="Z76" s="200"/>
      <c r="AA76" s="200" t="str">
        <f>IF(SUM(X76:Z76)=0,"",SUM(X76:Z76))</f>
        <v/>
      </c>
      <c r="AB76" s="199" t="str">
        <f t="shared" ref="AB76:AD80" si="67">IF(H76+L76+P76+T76+X76=0,"",H76+L76+P76+T76+X76)</f>
        <v/>
      </c>
      <c r="AC76" s="200" t="str">
        <f t="shared" si="67"/>
        <v/>
      </c>
      <c r="AD76" s="200">
        <f t="shared" si="67"/>
        <v>9.8000000000000007</v>
      </c>
      <c r="AE76" s="200">
        <f>IF(SUM(AB76:AD76)=0,"",SUM(AB76:AD76))</f>
        <v>9.8000000000000007</v>
      </c>
      <c r="AF76" s="199" t="s">
        <v>509</v>
      </c>
      <c r="AG76" s="200" t="s">
        <v>509</v>
      </c>
      <c r="AH76" s="200">
        <v>9.8000000000000007</v>
      </c>
      <c r="AI76" s="200">
        <f t="shared" si="61"/>
        <v>9.8000000000000007</v>
      </c>
      <c r="AJ76" s="200" t="s">
        <v>81</v>
      </c>
      <c r="AK76" s="201">
        <v>256</v>
      </c>
      <c r="AL76" s="202"/>
      <c r="AM76" s="198" t="str">
        <f t="shared" si="62"/>
        <v/>
      </c>
      <c r="AN76" s="198"/>
      <c r="AO76" s="198"/>
      <c r="AP76" s="213" t="s">
        <v>715</v>
      </c>
      <c r="AQ76" s="198" t="s">
        <v>35</v>
      </c>
      <c r="AR76" s="198" t="s">
        <v>324</v>
      </c>
      <c r="AS76" s="198"/>
      <c r="AT76" s="198" t="s">
        <v>509</v>
      </c>
      <c r="AU76" s="203">
        <f t="shared" si="63"/>
        <v>2009</v>
      </c>
      <c r="AV76" s="204" t="str">
        <f t="shared" si="64"/>
        <v/>
      </c>
      <c r="AW76" s="205" t="str">
        <f>IF(AV76="Yes",AU76,"")</f>
        <v/>
      </c>
      <c r="AX76" s="205" t="str">
        <f>IF(AW76="","",RANK(AW76,AW$4:AW498,1))</f>
        <v/>
      </c>
      <c r="AY76" s="204" t="str">
        <f>IF(AV76="Yes",SUMIF(AU$4:AU498,AW76,AI$4:AI498),"")</f>
        <v/>
      </c>
      <c r="AZ76" s="204" t="str">
        <f>IF(AY76="","",SUMIF(AX$4:AX498,"&lt;="&amp;AX76,AY$4:AY498))</f>
        <v/>
      </c>
      <c r="BA76" s="202"/>
      <c r="BB76" s="206"/>
      <c r="BC76" s="198"/>
      <c r="BD76" s="206"/>
      <c r="BE76" s="198"/>
      <c r="BF76" s="206"/>
      <c r="BG76" s="198"/>
      <c r="BH76" s="200"/>
      <c r="BI76" s="200"/>
      <c r="BJ76" s="200" t="str">
        <f t="shared" si="66"/>
        <v/>
      </c>
      <c r="BK76" s="198" t="s">
        <v>299</v>
      </c>
      <c r="BL76" s="206">
        <v>39902</v>
      </c>
      <c r="BM76" s="207"/>
      <c r="BN76" s="198"/>
      <c r="BO76" s="199" t="str">
        <f>IF(AB76="","",(AB76/AE76)*100)</f>
        <v/>
      </c>
      <c r="BP76" s="200" t="str">
        <f>IF(AC76="","",(AC76/AE76)*100)</f>
        <v/>
      </c>
      <c r="BQ76" s="200">
        <f>IF(AD76="","",(AD76/AE76)*100)</f>
        <v>100</v>
      </c>
      <c r="BR76" s="211">
        <f>IF(AE76="","",SUM(BO76:BQ76))</f>
        <v>100</v>
      </c>
      <c r="BS76" s="199"/>
      <c r="BT76" s="200"/>
      <c r="BU76" s="200"/>
      <c r="BV76" s="211" t="str">
        <f>IF(SUM(BS76:BU76)=0,"",SUM(BS76:BU76))</f>
        <v/>
      </c>
      <c r="BW76" s="199" t="str">
        <f>IF(ISBLANK(BS76),"",BS76/BV76*100)</f>
        <v/>
      </c>
      <c r="BX76" s="200" t="str">
        <f>IF(ISBLANK(BT76),"",BT76/BV76*100)</f>
        <v/>
      </c>
      <c r="BY76" s="200" t="str">
        <f>IF(ISBLANK(BU76),"",BU76/BV76*100)</f>
        <v/>
      </c>
      <c r="BZ76" s="200" t="str">
        <f>IF(BV76="","",SUM(BW76:BY76))</f>
        <v/>
      </c>
      <c r="CA76" s="5"/>
      <c r="CB76" s="16"/>
      <c r="CC76" s="16"/>
      <c r="CD76" s="16"/>
    </row>
    <row r="77" spans="1:82" x14ac:dyDescent="0.25">
      <c r="A77" s="16">
        <v>1</v>
      </c>
      <c r="C77" s="194">
        <v>74</v>
      </c>
      <c r="D77" s="195">
        <v>144</v>
      </c>
      <c r="E77" s="212" t="s">
        <v>585</v>
      </c>
      <c r="F77" s="197" t="s">
        <v>3</v>
      </c>
      <c r="G77" s="198" t="s">
        <v>3</v>
      </c>
      <c r="H77" s="199"/>
      <c r="I77" s="200"/>
      <c r="J77" s="200"/>
      <c r="K77" s="200" t="str">
        <f>IF(SUM(H77:J77)=0,"",SUM(H77:J77))</f>
        <v/>
      </c>
      <c r="L77" s="199"/>
      <c r="M77" s="200"/>
      <c r="N77" s="200"/>
      <c r="O77" s="200" t="str">
        <f>IF(SUM(L77:N77)=0,"",SUM(L77:N77))</f>
        <v/>
      </c>
      <c r="P77" s="199"/>
      <c r="Q77" s="200"/>
      <c r="R77" s="200"/>
      <c r="S77" s="200" t="str">
        <f>IF(SUM(P77:R77)=0,"",SUM(P77:R77))</f>
        <v/>
      </c>
      <c r="T77" s="199">
        <v>19.5</v>
      </c>
      <c r="U77" s="200"/>
      <c r="V77" s="200"/>
      <c r="W77" s="200">
        <f>IF(SUM(T77:V77)=0,"",SUM(T77:V77))</f>
        <v>19.5</v>
      </c>
      <c r="X77" s="199"/>
      <c r="Y77" s="200"/>
      <c r="Z77" s="200"/>
      <c r="AA77" s="200" t="str">
        <f>IF(SUM(X77:Z77)=0,"",SUM(X77:Z77))</f>
        <v/>
      </c>
      <c r="AB77" s="199">
        <f t="shared" si="67"/>
        <v>19.5</v>
      </c>
      <c r="AC77" s="200" t="str">
        <f t="shared" si="67"/>
        <v/>
      </c>
      <c r="AD77" s="200" t="str">
        <f t="shared" si="67"/>
        <v/>
      </c>
      <c r="AE77" s="200">
        <f>IF(SUM(AB77:AD77)=0,"",SUM(AB77:AD77))</f>
        <v>19.5</v>
      </c>
      <c r="AF77" s="199">
        <v>19.5</v>
      </c>
      <c r="AG77" s="200" t="s">
        <v>509</v>
      </c>
      <c r="AH77" s="200" t="s">
        <v>509</v>
      </c>
      <c r="AI77" s="200">
        <f t="shared" si="61"/>
        <v>19.5</v>
      </c>
      <c r="AJ77" s="200" t="s">
        <v>585</v>
      </c>
      <c r="AK77" s="201">
        <v>221</v>
      </c>
      <c r="AL77" s="202"/>
      <c r="AM77" s="198" t="str">
        <f t="shared" si="62"/>
        <v/>
      </c>
      <c r="AN77" s="198"/>
      <c r="AO77" s="198"/>
      <c r="AP77" s="213" t="s">
        <v>696</v>
      </c>
      <c r="AQ77" s="198" t="s">
        <v>35</v>
      </c>
      <c r="AR77" s="198" t="s">
        <v>324</v>
      </c>
      <c r="AS77" s="198"/>
      <c r="AT77" s="198" t="s">
        <v>509</v>
      </c>
      <c r="AU77" s="203">
        <f t="shared" si="63"/>
        <v>1992</v>
      </c>
      <c r="AV77" s="204" t="str">
        <f t="shared" si="64"/>
        <v/>
      </c>
      <c r="AW77" s="205" t="str">
        <f>IF(AV77="Yes",AU77,"")</f>
        <v/>
      </c>
      <c r="AX77" s="205" t="str">
        <f>IF(AW77="","",RANK(AW77,AW$4:AW498,1))</f>
        <v/>
      </c>
      <c r="AY77" s="204" t="str">
        <f>IF(AV77="Yes",SUMIF(AU$4:AU498,AW77,AI$4:AI498),"")</f>
        <v/>
      </c>
      <c r="AZ77" s="204" t="str">
        <f>IF(AY77="","",SUMIF(AX$4:AX498,"&lt;="&amp;AX77,AY$4:AY498))</f>
        <v/>
      </c>
      <c r="BA77" s="202"/>
      <c r="BB77" s="206"/>
      <c r="BC77" s="198"/>
      <c r="BD77" s="206"/>
      <c r="BE77" s="198"/>
      <c r="BF77" s="206"/>
      <c r="BG77" s="198"/>
      <c r="BH77" s="200"/>
      <c r="BI77" s="200"/>
      <c r="BJ77" s="200" t="str">
        <f t="shared" si="66"/>
        <v/>
      </c>
      <c r="BK77" s="198" t="s">
        <v>297</v>
      </c>
      <c r="BL77" s="206">
        <v>33774</v>
      </c>
      <c r="BM77" s="207"/>
      <c r="BN77" s="198"/>
      <c r="BO77" s="199">
        <f>IF(AB77="","",(AB77/AE77)*100)</f>
        <v>100</v>
      </c>
      <c r="BP77" s="200" t="str">
        <f>IF(AC77="","",(AC77/AE77)*100)</f>
        <v/>
      </c>
      <c r="BQ77" s="200" t="str">
        <f>IF(AD77="","",(AD77/AE77)*100)</f>
        <v/>
      </c>
      <c r="BR77" s="211">
        <f>IF(AE77="","",SUM(BO77:BQ77))</f>
        <v>100</v>
      </c>
      <c r="BS77" s="199"/>
      <c r="BT77" s="200"/>
      <c r="BU77" s="200"/>
      <c r="BV77" s="211" t="str">
        <f>IF(SUM(BS77:BU77)=0,"",SUM(BS77:BU77))</f>
        <v/>
      </c>
      <c r="BW77" s="199" t="str">
        <f>IF(ISBLANK(BS77),"",BS77/BV77*100)</f>
        <v/>
      </c>
      <c r="BX77" s="200" t="str">
        <f>IF(ISBLANK(BT77),"",BT77/BV77*100)</f>
        <v/>
      </c>
      <c r="BY77" s="200" t="str">
        <f>IF(ISBLANK(BU77),"",BU77/BV77*100)</f>
        <v/>
      </c>
      <c r="BZ77" s="200" t="str">
        <f>IF(BV77="","",SUM(BW77:BY77))</f>
        <v/>
      </c>
      <c r="CA77" s="5"/>
      <c r="CB77" s="16"/>
      <c r="CC77" s="16"/>
      <c r="CD77" s="16"/>
    </row>
    <row r="78" spans="1:82" x14ac:dyDescent="0.25">
      <c r="A78" s="16">
        <v>1</v>
      </c>
      <c r="C78" s="194">
        <v>75</v>
      </c>
      <c r="D78" s="195">
        <v>168</v>
      </c>
      <c r="E78" s="212" t="s">
        <v>446</v>
      </c>
      <c r="F78" s="197" t="s">
        <v>3</v>
      </c>
      <c r="G78" s="198" t="s">
        <v>3</v>
      </c>
      <c r="H78" s="199"/>
      <c r="I78" s="200"/>
      <c r="J78" s="200"/>
      <c r="K78" s="200" t="str">
        <f>IF(SUM(H78:J78)=0,"",SUM(H78:J78))</f>
        <v/>
      </c>
      <c r="L78" s="199"/>
      <c r="M78" s="200"/>
      <c r="N78" s="200"/>
      <c r="O78" s="200" t="str">
        <f>IF(SUM(L78:N78)=0,"",SUM(L78:N78))</f>
        <v/>
      </c>
      <c r="P78" s="199"/>
      <c r="Q78" s="200"/>
      <c r="R78" s="200"/>
      <c r="S78" s="200" t="str">
        <f>IF(SUM(P78:R78)=0,"",SUM(P78:R78))</f>
        <v/>
      </c>
      <c r="T78" s="199">
        <v>17.5</v>
      </c>
      <c r="U78" s="200">
        <v>3.5</v>
      </c>
      <c r="V78" s="200"/>
      <c r="W78" s="200">
        <f>IF(SUM(T78:V78)=0,"",SUM(T78:V78))</f>
        <v>21</v>
      </c>
      <c r="X78" s="199"/>
      <c r="Y78" s="200"/>
      <c r="Z78" s="200"/>
      <c r="AA78" s="200" t="str">
        <f>IF(SUM(X78:Z78)=0,"",SUM(X78:Z78))</f>
        <v/>
      </c>
      <c r="AB78" s="199">
        <f t="shared" si="67"/>
        <v>17.5</v>
      </c>
      <c r="AC78" s="200">
        <f t="shared" si="67"/>
        <v>3.5</v>
      </c>
      <c r="AD78" s="200" t="str">
        <f t="shared" si="67"/>
        <v/>
      </c>
      <c r="AE78" s="200">
        <f>IF(SUM(AB78:AD78)=0,"",SUM(AB78:AD78))</f>
        <v>21</v>
      </c>
      <c r="AF78" s="199">
        <v>17.5</v>
      </c>
      <c r="AG78" s="200">
        <v>3.5</v>
      </c>
      <c r="AH78" s="200" t="s">
        <v>509</v>
      </c>
      <c r="AI78" s="200">
        <f t="shared" si="61"/>
        <v>21</v>
      </c>
      <c r="AJ78" s="200" t="s">
        <v>446</v>
      </c>
      <c r="AK78" s="253">
        <v>251</v>
      </c>
      <c r="AL78" s="202"/>
      <c r="AM78" s="198" t="str">
        <f t="shared" si="62"/>
        <v/>
      </c>
      <c r="AN78" s="198"/>
      <c r="AO78" s="198"/>
      <c r="AP78" s="213" t="s">
        <v>716</v>
      </c>
      <c r="AQ78" s="198" t="s">
        <v>35</v>
      </c>
      <c r="AR78" s="198" t="s">
        <v>324</v>
      </c>
      <c r="AS78" s="198"/>
      <c r="AT78" s="198" t="s">
        <v>509</v>
      </c>
      <c r="AU78" s="203">
        <f t="shared" si="63"/>
        <v>2006</v>
      </c>
      <c r="AV78" s="204" t="str">
        <f t="shared" si="64"/>
        <v/>
      </c>
      <c r="AW78" s="205" t="str">
        <f>IF(AV78="Yes",AU78,"")</f>
        <v/>
      </c>
      <c r="AX78" s="205" t="str">
        <f>IF(AW78="","",RANK(AW78,AW$4:AW498,1))</f>
        <v/>
      </c>
      <c r="AY78" s="204" t="str">
        <f>IF(AV78="Yes",SUMIF(AU$4:AU498,AW78,AI$4:AI498),"")</f>
        <v/>
      </c>
      <c r="AZ78" s="204" t="str">
        <f>IF(AY78="","",SUMIF(AX$4:AX498,"&lt;="&amp;AX78,AY$4:AY498))</f>
        <v/>
      </c>
      <c r="BA78" s="202"/>
      <c r="BB78" s="206"/>
      <c r="BC78" s="198"/>
      <c r="BD78" s="206"/>
      <c r="BE78" s="198"/>
      <c r="BF78" s="206"/>
      <c r="BG78" s="198"/>
      <c r="BH78" s="200"/>
      <c r="BI78" s="200"/>
      <c r="BJ78" s="200" t="str">
        <f t="shared" si="66"/>
        <v/>
      </c>
      <c r="BK78" s="198" t="s">
        <v>447</v>
      </c>
      <c r="BL78" s="206">
        <v>39007</v>
      </c>
      <c r="BM78" s="207"/>
      <c r="BN78" s="198"/>
      <c r="BO78" s="199">
        <f>IF(AB78="","",(AB78/AE78)*100)</f>
        <v>83.333333333333343</v>
      </c>
      <c r="BP78" s="200">
        <f>IF(AC78="","",(AC78/AE78)*100)</f>
        <v>16.666666666666664</v>
      </c>
      <c r="BQ78" s="200" t="str">
        <f>IF(AD78="","",(AD78/AE78)*100)</f>
        <v/>
      </c>
      <c r="BR78" s="211">
        <f>IF(AE78="","",SUM(BO78:BQ78))</f>
        <v>100</v>
      </c>
      <c r="BS78" s="199"/>
      <c r="BT78" s="200"/>
      <c r="BU78" s="200"/>
      <c r="BV78" s="211" t="str">
        <f>IF(SUM(BS78:BU78)=0,"",SUM(BS78:BU78))</f>
        <v/>
      </c>
      <c r="BW78" s="199" t="str">
        <f>IF(ISBLANK(BS78),"",BS78/BV78*100)</f>
        <v/>
      </c>
      <c r="BX78" s="200" t="str">
        <f>IF(ISBLANK(BT78),"",BT78/BV78*100)</f>
        <v/>
      </c>
      <c r="BY78" s="200" t="str">
        <f>IF(ISBLANK(BU78),"",BU78/BV78*100)</f>
        <v/>
      </c>
      <c r="BZ78" s="200" t="str">
        <f>IF(BV78="","",SUM(BW78:BY78))</f>
        <v/>
      </c>
      <c r="CA78" s="5"/>
      <c r="CB78" s="16"/>
      <c r="CC78" s="16"/>
      <c r="CD78" s="16"/>
    </row>
    <row r="79" spans="1:82" x14ac:dyDescent="0.25">
      <c r="A79" s="16">
        <v>1</v>
      </c>
      <c r="C79" s="194">
        <v>76</v>
      </c>
      <c r="D79" s="195">
        <v>198</v>
      </c>
      <c r="E79" s="212" t="s">
        <v>82</v>
      </c>
      <c r="F79" s="197" t="s">
        <v>21</v>
      </c>
      <c r="G79" s="198" t="s">
        <v>1</v>
      </c>
      <c r="H79" s="199"/>
      <c r="I79" s="200"/>
      <c r="J79" s="200">
        <v>4.0999999999999996</v>
      </c>
      <c r="K79" s="200">
        <f>IF(SUM(H79:J79)=0,"",SUM(H79:J79))</f>
        <v>4.0999999999999996</v>
      </c>
      <c r="L79" s="199"/>
      <c r="M79" s="200"/>
      <c r="N79" s="200"/>
      <c r="O79" s="200" t="str">
        <f>IF(SUM(L79:N79)=0,"",SUM(L79:N79))</f>
        <v/>
      </c>
      <c r="P79" s="199"/>
      <c r="Q79" s="200"/>
      <c r="R79" s="200"/>
      <c r="S79" s="200" t="str">
        <f>IF(SUM(P79:R79)=0,"",SUM(P79:R79))</f>
        <v/>
      </c>
      <c r="T79" s="199">
        <v>17.399999999999999</v>
      </c>
      <c r="U79" s="200"/>
      <c r="V79" s="200"/>
      <c r="W79" s="200">
        <f>IF(SUM(T79:V79)=0,"",SUM(T79:V79))</f>
        <v>17.399999999999999</v>
      </c>
      <c r="X79" s="199"/>
      <c r="Y79" s="200"/>
      <c r="Z79" s="200"/>
      <c r="AA79" s="200" t="str">
        <f>IF(SUM(X79:Z79)=0,"",SUM(X79:Z79))</f>
        <v/>
      </c>
      <c r="AB79" s="199">
        <f t="shared" si="67"/>
        <v>17.399999999999999</v>
      </c>
      <c r="AC79" s="200" t="str">
        <f t="shared" si="67"/>
        <v/>
      </c>
      <c r="AD79" s="200">
        <f t="shared" si="67"/>
        <v>4.0999999999999996</v>
      </c>
      <c r="AE79" s="200">
        <f>IF(SUM(AB79:AD79)=0,"",SUM(AB79:AD79))</f>
        <v>21.5</v>
      </c>
      <c r="AF79" s="199"/>
      <c r="AG79" s="200" t="s">
        <v>509</v>
      </c>
      <c r="AH79" s="200">
        <v>4.0999999999999996</v>
      </c>
      <c r="AI79" s="200">
        <f t="shared" si="61"/>
        <v>4.0999999999999996</v>
      </c>
      <c r="AJ79" s="200" t="s">
        <v>82</v>
      </c>
      <c r="AK79" s="201">
        <v>260</v>
      </c>
      <c r="AL79" s="202"/>
      <c r="AM79" s="198" t="str">
        <f t="shared" si="62"/>
        <v/>
      </c>
      <c r="AN79" s="198"/>
      <c r="AO79" s="198"/>
      <c r="AP79" s="213" t="s">
        <v>717</v>
      </c>
      <c r="AQ79" s="198" t="s">
        <v>35</v>
      </c>
      <c r="AR79" s="198" t="s">
        <v>16</v>
      </c>
      <c r="AS79" s="198"/>
      <c r="AT79" s="198" t="s">
        <v>509</v>
      </c>
      <c r="AU79" s="203">
        <f t="shared" si="63"/>
        <v>2009</v>
      </c>
      <c r="AV79" s="204" t="str">
        <f t="shared" si="64"/>
        <v/>
      </c>
      <c r="AW79" s="205" t="str">
        <f>IF(AV79="Yes",AU79,"")</f>
        <v/>
      </c>
      <c r="AX79" s="205" t="str">
        <f>IF(AW79="","",RANK(AW79,AW$4:AW498,1))</f>
        <v/>
      </c>
      <c r="AY79" s="204" t="str">
        <f>IF(AV79="Yes",SUMIF(AU$4:AU498,AW79,AI$4:AI498),"")</f>
        <v/>
      </c>
      <c r="AZ79" s="204" t="str">
        <f>IF(AY79="","",SUMIF(AX$4:AX498,"&lt;="&amp;AX79,AY$4:AY498))</f>
        <v/>
      </c>
      <c r="BA79" s="202"/>
      <c r="BB79" s="206"/>
      <c r="BC79" s="198"/>
      <c r="BD79" s="206"/>
      <c r="BE79" s="198"/>
      <c r="BF79" s="206"/>
      <c r="BG79" s="198"/>
      <c r="BH79" s="200"/>
      <c r="BI79" s="200"/>
      <c r="BJ79" s="200" t="str">
        <f t="shared" si="66"/>
        <v/>
      </c>
      <c r="BK79" s="198" t="s">
        <v>299</v>
      </c>
      <c r="BL79" s="206">
        <v>39902</v>
      </c>
      <c r="BM79" s="207"/>
      <c r="BN79" s="198"/>
      <c r="BO79" s="199">
        <f>IF(AB79="","",(AB79/AE79)*100)</f>
        <v>80.930232558139522</v>
      </c>
      <c r="BP79" s="200" t="str">
        <f>IF(AC79="","",(AC79/AE79)*100)</f>
        <v/>
      </c>
      <c r="BQ79" s="200">
        <f>IF(AD79="","",(AD79/AE79)*100)</f>
        <v>19.069767441860463</v>
      </c>
      <c r="BR79" s="211">
        <f>IF(AE79="","",SUM(BO79:BQ79))</f>
        <v>99.999999999999986</v>
      </c>
      <c r="BS79" s="199"/>
      <c r="BT79" s="200"/>
      <c r="BU79" s="200"/>
      <c r="BV79" s="211" t="str">
        <f>IF(SUM(BS79:BU79)=0,"",SUM(BS79:BU79))</f>
        <v/>
      </c>
      <c r="BW79" s="199" t="str">
        <f>IF(ISBLANK(BS79),"",BS79/BV79*100)</f>
        <v/>
      </c>
      <c r="BX79" s="200" t="str">
        <f>IF(ISBLANK(BT79),"",BT79/BV79*100)</f>
        <v/>
      </c>
      <c r="BY79" s="200" t="str">
        <f>IF(ISBLANK(BU79),"",BU79/BV79*100)</f>
        <v/>
      </c>
      <c r="BZ79" s="200" t="str">
        <f>IF(BV79="","",SUM(BW79:BY79))</f>
        <v/>
      </c>
      <c r="CA79" s="5"/>
      <c r="CB79" s="16"/>
      <c r="CC79" s="16"/>
      <c r="CD79" s="16"/>
    </row>
    <row r="80" spans="1:82" x14ac:dyDescent="0.25">
      <c r="A80" s="16">
        <v>1</v>
      </c>
      <c r="C80" s="194">
        <v>77</v>
      </c>
      <c r="D80" s="195"/>
      <c r="E80" s="212" t="s">
        <v>82</v>
      </c>
      <c r="F80" s="197"/>
      <c r="G80" s="198" t="s">
        <v>3</v>
      </c>
      <c r="H80" s="199"/>
      <c r="I80" s="200"/>
      <c r="J80" s="200"/>
      <c r="K80" s="200"/>
      <c r="L80" s="199"/>
      <c r="M80" s="200"/>
      <c r="N80" s="200"/>
      <c r="O80" s="200"/>
      <c r="P80" s="199"/>
      <c r="Q80" s="200"/>
      <c r="R80" s="200"/>
      <c r="S80" s="200"/>
      <c r="T80" s="199"/>
      <c r="U80" s="200"/>
      <c r="V80" s="200"/>
      <c r="W80" s="200"/>
      <c r="X80" s="199"/>
      <c r="Y80" s="200"/>
      <c r="Z80" s="200"/>
      <c r="AA80" s="200"/>
      <c r="AB80" s="199" t="str">
        <f t="shared" si="67"/>
        <v/>
      </c>
      <c r="AC80" s="200" t="str">
        <f t="shared" si="67"/>
        <v/>
      </c>
      <c r="AD80" s="200" t="str">
        <f t="shared" si="67"/>
        <v/>
      </c>
      <c r="AE80" s="200" t="str">
        <f>IF(SUM(AB80:AD80)=0,"",SUM(AB80:AD80))</f>
        <v/>
      </c>
      <c r="AF80" s="199">
        <v>17.399999999999999</v>
      </c>
      <c r="AG80" s="200" t="s">
        <v>509</v>
      </c>
      <c r="AH80" s="200" t="s">
        <v>509</v>
      </c>
      <c r="AI80" s="200">
        <f t="shared" si="61"/>
        <v>17.399999999999999</v>
      </c>
      <c r="AJ80" s="200"/>
      <c r="AK80" s="201">
        <v>261</v>
      </c>
      <c r="AL80" s="202"/>
      <c r="AM80" s="198" t="str">
        <f t="shared" si="62"/>
        <v/>
      </c>
      <c r="AN80" s="198"/>
      <c r="AO80" s="198"/>
      <c r="AP80" s="198"/>
      <c r="AQ80" s="198" t="s">
        <v>35</v>
      </c>
      <c r="AR80" s="198" t="s">
        <v>324</v>
      </c>
      <c r="AS80" s="198"/>
      <c r="AT80" s="198"/>
      <c r="AU80" s="203">
        <f t="shared" si="63"/>
        <v>2009</v>
      </c>
      <c r="AV80" s="204" t="str">
        <f t="shared" si="64"/>
        <v/>
      </c>
      <c r="AW80" s="205" t="str">
        <f>IF(AV80="Yes",AU80,"")</f>
        <v/>
      </c>
      <c r="AX80" s="205" t="str">
        <f>IF(AW80="","",RANK(AW80,AW$4:AW498,1))</f>
        <v/>
      </c>
      <c r="AY80" s="204" t="str">
        <f>IF(AV80="Yes",SUMIF(AU$4:AU498,AW80,AI$4:AI498),"")</f>
        <v/>
      </c>
      <c r="AZ80" s="204" t="str">
        <f>IF(AY80="","",SUMIF(AX$4:AX498,"&lt;="&amp;AX80,AY$4:AY498))</f>
        <v/>
      </c>
      <c r="BA80" s="202"/>
      <c r="BB80" s="206"/>
      <c r="BC80" s="198"/>
      <c r="BD80" s="206"/>
      <c r="BE80" s="198"/>
      <c r="BF80" s="206"/>
      <c r="BG80" s="198"/>
      <c r="BH80" s="200"/>
      <c r="BI80" s="200"/>
      <c r="BJ80" s="200" t="str">
        <f t="shared" si="66"/>
        <v/>
      </c>
      <c r="BK80" s="198" t="s">
        <v>299</v>
      </c>
      <c r="BL80" s="206">
        <v>39902</v>
      </c>
      <c r="BM80" s="207"/>
      <c r="BN80" s="198"/>
      <c r="BO80" s="199" t="str">
        <f>IF(AB80="","",(AB80/AE80)*100)</f>
        <v/>
      </c>
      <c r="BP80" s="200" t="str">
        <f>IF(AC80="","",(AC80/AE80)*100)</f>
        <v/>
      </c>
      <c r="BQ80" s="200" t="str">
        <f>IF(AD80="","",(AD80/AE80)*100)</f>
        <v/>
      </c>
      <c r="BR80" s="211" t="str">
        <f>IF(AE80="","",SUM(BO80:BQ80))</f>
        <v/>
      </c>
      <c r="BS80" s="199"/>
      <c r="BT80" s="200"/>
      <c r="BU80" s="200"/>
      <c r="BV80" s="211" t="str">
        <f>IF(SUM(BS80:BU80)=0,"",SUM(BS80:BU80))</f>
        <v/>
      </c>
      <c r="BW80" s="199" t="str">
        <f>IF(ISBLANK(BS80),"",BS80/BV80*100)</f>
        <v/>
      </c>
      <c r="BX80" s="200" t="str">
        <f>IF(ISBLANK(BT80),"",BT80/BV80*100)</f>
        <v/>
      </c>
      <c r="BY80" s="200" t="str">
        <f>IF(ISBLANK(BU80),"",BU80/BV80*100)</f>
        <v/>
      </c>
      <c r="BZ80" s="200" t="str">
        <f>IF(BV80="","",SUM(BW80:BY80))</f>
        <v/>
      </c>
      <c r="CA80" s="5"/>
      <c r="CB80" s="16"/>
      <c r="CC80" s="16"/>
      <c r="CD80" s="16"/>
    </row>
    <row r="81" spans="1:82" x14ac:dyDescent="0.25">
      <c r="A81" s="16">
        <v>1</v>
      </c>
      <c r="C81" s="194">
        <v>78</v>
      </c>
      <c r="D81" s="195"/>
      <c r="E81" s="197" t="s">
        <v>461</v>
      </c>
      <c r="F81" s="197"/>
      <c r="G81" s="198"/>
      <c r="H81" s="199"/>
      <c r="I81" s="200"/>
      <c r="J81" s="200"/>
      <c r="K81" s="200"/>
      <c r="L81" s="199"/>
      <c r="M81" s="200"/>
      <c r="N81" s="200"/>
      <c r="O81" s="200"/>
      <c r="P81" s="199"/>
      <c r="Q81" s="200"/>
      <c r="R81" s="200"/>
      <c r="S81" s="200"/>
      <c r="T81" s="199"/>
      <c r="U81" s="200"/>
      <c r="V81" s="200"/>
      <c r="W81" s="200"/>
      <c r="X81" s="199"/>
      <c r="Y81" s="200"/>
      <c r="Z81" s="200"/>
      <c r="AA81" s="200"/>
      <c r="AB81" s="199"/>
      <c r="AC81" s="200"/>
      <c r="AD81" s="200"/>
      <c r="AE81" s="200"/>
      <c r="AF81" s="199">
        <v>17.399999999999999</v>
      </c>
      <c r="AG81" s="200" t="s">
        <v>509</v>
      </c>
      <c r="AH81" s="200">
        <v>4.0999999999999996</v>
      </c>
      <c r="AI81" s="200">
        <f t="shared" si="61"/>
        <v>21.5</v>
      </c>
      <c r="AJ81" s="200" t="s">
        <v>461</v>
      </c>
      <c r="AK81" s="201">
        <v>262</v>
      </c>
      <c r="AL81" s="202"/>
      <c r="AM81" s="198" t="str">
        <f t="shared" si="62"/>
        <v/>
      </c>
      <c r="AN81" s="198"/>
      <c r="AO81" s="198"/>
      <c r="AP81" s="198"/>
      <c r="AQ81" s="198"/>
      <c r="AR81" s="198"/>
      <c r="AS81" s="198"/>
      <c r="AT81" s="198"/>
      <c r="AU81" s="203" t="str">
        <f t="shared" si="63"/>
        <v/>
      </c>
      <c r="AV81" s="204" t="str">
        <f t="shared" si="64"/>
        <v/>
      </c>
      <c r="AW81" s="205"/>
      <c r="AX81" s="205" t="str">
        <f>IF(AW81="","",RANK(AW81,AW$4:AW498,1))</f>
        <v/>
      </c>
      <c r="AY81" s="204" t="str">
        <f>IF(AV81="Yes",SUMIF(AU$4:AU498,AW81,AI$4:AI498),"")</f>
        <v/>
      </c>
      <c r="AZ81" s="204" t="str">
        <f>IF(AY81="","",SUMIF(AX$4:AX498,"&lt;="&amp;AX81,AY$4:AY498))</f>
        <v/>
      </c>
      <c r="BA81" s="202"/>
      <c r="BB81" s="206"/>
      <c r="BC81" s="198"/>
      <c r="BD81" s="206"/>
      <c r="BE81" s="198"/>
      <c r="BF81" s="206"/>
      <c r="BG81" s="198"/>
      <c r="BH81" s="200"/>
      <c r="BI81" s="200"/>
      <c r="BJ81" s="200" t="str">
        <f t="shared" si="66"/>
        <v/>
      </c>
      <c r="BK81" s="198"/>
      <c r="BL81" s="206"/>
      <c r="BM81" s="207"/>
      <c r="BN81" s="198"/>
      <c r="BO81" s="199"/>
      <c r="BP81" s="200"/>
      <c r="BQ81" s="200"/>
      <c r="BR81" s="211"/>
      <c r="BS81" s="199"/>
      <c r="BT81" s="200"/>
      <c r="BU81" s="200"/>
      <c r="BV81" s="211"/>
      <c r="BW81" s="199"/>
      <c r="BX81" s="200"/>
      <c r="BY81" s="200"/>
      <c r="BZ81" s="200"/>
      <c r="CA81" s="5"/>
      <c r="CB81" s="16"/>
      <c r="CC81" s="16"/>
      <c r="CD81" s="16"/>
    </row>
    <row r="82" spans="1:82" x14ac:dyDescent="0.25">
      <c r="A82" s="16">
        <v>1</v>
      </c>
      <c r="C82" s="194">
        <v>79</v>
      </c>
      <c r="D82" s="195"/>
      <c r="E82" s="212" t="s">
        <v>373</v>
      </c>
      <c r="F82" s="197" t="s">
        <v>4</v>
      </c>
      <c r="G82" s="198" t="s">
        <v>4</v>
      </c>
      <c r="H82" s="199">
        <v>21</v>
      </c>
      <c r="I82" s="200">
        <v>4.5</v>
      </c>
      <c r="J82" s="200">
        <v>6.5</v>
      </c>
      <c r="K82" s="200">
        <f>IF(SUM(H82:J82)=0,"",SUM(H82:J82))</f>
        <v>32</v>
      </c>
      <c r="L82" s="199"/>
      <c r="M82" s="200"/>
      <c r="N82" s="200"/>
      <c r="O82" s="200" t="str">
        <f>IF(SUM(L82:N82)=0,"",SUM(L82:N82))</f>
        <v/>
      </c>
      <c r="P82" s="199"/>
      <c r="Q82" s="200"/>
      <c r="R82" s="200"/>
      <c r="S82" s="200" t="str">
        <f>IF(SUM(P82:R82)=0,"",SUM(P82:R82))</f>
        <v/>
      </c>
      <c r="T82" s="199">
        <v>35</v>
      </c>
      <c r="U82" s="200"/>
      <c r="V82" s="200"/>
      <c r="W82" s="200">
        <f>IF(SUM(T82:V82)=0,"",SUM(T82:V82))</f>
        <v>35</v>
      </c>
      <c r="X82" s="199">
        <v>41</v>
      </c>
      <c r="Y82" s="200">
        <v>23.5</v>
      </c>
      <c r="Z82" s="200">
        <v>266.5</v>
      </c>
      <c r="AA82" s="200">
        <f>IF(SUM(X82:Z82)=0,"",SUM(X82:Z82))</f>
        <v>331</v>
      </c>
      <c r="AB82" s="199">
        <f t="shared" ref="AB82:AD85" si="68">IF(H82+L82+P82+T82+X82=0,"",H82+L82+P82+T82+X82)</f>
        <v>97</v>
      </c>
      <c r="AC82" s="200">
        <f t="shared" si="68"/>
        <v>28</v>
      </c>
      <c r="AD82" s="200">
        <f t="shared" si="68"/>
        <v>273</v>
      </c>
      <c r="AE82" s="200">
        <f>IF(SUM(AB82:AD82)=0,"",SUM(AB82:AD82))</f>
        <v>398</v>
      </c>
      <c r="AF82" s="199">
        <v>36</v>
      </c>
      <c r="AG82" s="200">
        <v>22.5</v>
      </c>
      <c r="AH82" s="200">
        <v>250.5</v>
      </c>
      <c r="AI82" s="200">
        <f t="shared" si="61"/>
        <v>309</v>
      </c>
      <c r="AJ82" s="200" t="s">
        <v>373</v>
      </c>
      <c r="AK82" s="201">
        <v>74</v>
      </c>
      <c r="AL82" s="202"/>
      <c r="AM82" s="198" t="str">
        <f t="shared" si="62"/>
        <v/>
      </c>
      <c r="AN82" s="198"/>
      <c r="AO82" s="198" t="s">
        <v>774</v>
      </c>
      <c r="AP82" s="198"/>
      <c r="AQ82" s="198" t="s">
        <v>35</v>
      </c>
      <c r="AR82" s="198" t="s">
        <v>344</v>
      </c>
      <c r="AS82" s="198" t="s">
        <v>510</v>
      </c>
      <c r="AT82" s="198" t="s">
        <v>21</v>
      </c>
      <c r="AU82" s="203">
        <f t="shared" si="63"/>
        <v>1981</v>
      </c>
      <c r="AV82" s="204" t="str">
        <f t="shared" si="64"/>
        <v/>
      </c>
      <c r="AW82" s="205" t="str">
        <f>IF(AV82="Yes",AU82,"")</f>
        <v/>
      </c>
      <c r="AX82" s="205" t="str">
        <f>IF(AW82="","",RANK(AW82,AW$4:AW498,1))</f>
        <v/>
      </c>
      <c r="AY82" s="204" t="str">
        <f>IF(AV82="Yes",SUMIF(AU$4:AU498,AW82,AI$4:AI498),"")</f>
        <v/>
      </c>
      <c r="AZ82" s="204" t="str">
        <f>IF(AY82="","",SUMIF(AX$4:AX498,"&lt;="&amp;AX82,AY$4:AY498))</f>
        <v/>
      </c>
      <c r="BA82" s="202"/>
      <c r="BB82" s="206"/>
      <c r="BC82" s="198"/>
      <c r="BD82" s="206"/>
      <c r="BE82" s="198"/>
      <c r="BF82" s="206"/>
      <c r="BG82" s="198"/>
      <c r="BH82" s="200"/>
      <c r="BI82" s="200"/>
      <c r="BJ82" s="200" t="str">
        <f t="shared" si="66"/>
        <v/>
      </c>
      <c r="BK82" s="198" t="s">
        <v>997</v>
      </c>
      <c r="BL82" s="206">
        <v>29605</v>
      </c>
      <c r="BM82" s="207"/>
      <c r="BN82" s="198"/>
      <c r="BO82" s="199">
        <f>IF(AB82="","",(AB82/AE82)*100)</f>
        <v>24.371859296482413</v>
      </c>
      <c r="BP82" s="200">
        <f>IF(AC82="","",(AC82/AE82)*100)</f>
        <v>7.0351758793969852</v>
      </c>
      <c r="BQ82" s="200">
        <f>IF(AD82="","",(AD82/AE82)*100)</f>
        <v>68.5929648241206</v>
      </c>
      <c r="BR82" s="211">
        <f>IF(AE82="","",SUM(BO82:BQ82))</f>
        <v>100</v>
      </c>
      <c r="BS82" s="199"/>
      <c r="BT82" s="200"/>
      <c r="BU82" s="200"/>
      <c r="BV82" s="211" t="str">
        <f>IF(SUM(BS82:BU82)=0,"",SUM(BS82:BU82))</f>
        <v/>
      </c>
      <c r="BW82" s="199" t="str">
        <f>IF(ISBLANK(BS82),"",BS82/BV82*100)</f>
        <v/>
      </c>
      <c r="BX82" s="200" t="str">
        <f>IF(ISBLANK(BT82),"",BT82/BV82*100)</f>
        <v/>
      </c>
      <c r="BY82" s="200" t="str">
        <f>IF(ISBLANK(BU82),"",BU82/BV82*100)</f>
        <v/>
      </c>
      <c r="BZ82" s="200" t="str">
        <f>IF(BV82="","",SUM(BW82:BY82))</f>
        <v/>
      </c>
      <c r="CA82" s="5"/>
      <c r="CB82" s="16"/>
      <c r="CC82" s="16"/>
      <c r="CD82" s="16"/>
    </row>
    <row r="83" spans="1:82" x14ac:dyDescent="0.25">
      <c r="A83" s="16">
        <v>1</v>
      </c>
      <c r="C83" s="194">
        <v>80</v>
      </c>
      <c r="D83" s="195"/>
      <c r="E83" s="212" t="s">
        <v>373</v>
      </c>
      <c r="F83" s="197"/>
      <c r="G83" s="198" t="s">
        <v>1</v>
      </c>
      <c r="H83" s="199"/>
      <c r="I83" s="200"/>
      <c r="J83" s="200"/>
      <c r="K83" s="200"/>
      <c r="L83" s="199"/>
      <c r="M83" s="200"/>
      <c r="N83" s="200"/>
      <c r="O83" s="200"/>
      <c r="P83" s="199"/>
      <c r="Q83" s="200"/>
      <c r="R83" s="200"/>
      <c r="S83" s="200"/>
      <c r="T83" s="199"/>
      <c r="U83" s="200"/>
      <c r="V83" s="200"/>
      <c r="W83" s="200"/>
      <c r="X83" s="199"/>
      <c r="Y83" s="200"/>
      <c r="Z83" s="200"/>
      <c r="AA83" s="200"/>
      <c r="AB83" s="199" t="str">
        <f t="shared" si="68"/>
        <v/>
      </c>
      <c r="AC83" s="200" t="str">
        <f t="shared" si="68"/>
        <v/>
      </c>
      <c r="AD83" s="200" t="str">
        <f t="shared" si="68"/>
        <v/>
      </c>
      <c r="AE83" s="200" t="str">
        <f>IF(SUM(AB83:AD83)=0,"",SUM(AB83:AD83))</f>
        <v/>
      </c>
      <c r="AF83" s="199">
        <v>21</v>
      </c>
      <c r="AG83" s="200">
        <v>4.5</v>
      </c>
      <c r="AH83" s="200">
        <v>6.5</v>
      </c>
      <c r="AI83" s="200">
        <f t="shared" si="61"/>
        <v>32</v>
      </c>
      <c r="AJ83" s="200"/>
      <c r="AK83" s="201">
        <v>75</v>
      </c>
      <c r="AL83" s="202"/>
      <c r="AM83" s="198" t="str">
        <f t="shared" si="62"/>
        <v/>
      </c>
      <c r="AN83" s="198"/>
      <c r="AO83" s="198"/>
      <c r="AP83" s="198"/>
      <c r="AQ83" s="198" t="s">
        <v>35</v>
      </c>
      <c r="AR83" s="198" t="s">
        <v>16</v>
      </c>
      <c r="AS83" s="198"/>
      <c r="AT83" s="198"/>
      <c r="AU83" s="203">
        <f t="shared" si="63"/>
        <v>1981</v>
      </c>
      <c r="AV83" s="204" t="str">
        <f t="shared" si="64"/>
        <v/>
      </c>
      <c r="AW83" s="205" t="str">
        <f>IF(AV83="Yes",AU83,"")</f>
        <v/>
      </c>
      <c r="AX83" s="205" t="str">
        <f>IF(AW83="","",RANK(AW83,AW$4:AW498,1))</f>
        <v/>
      </c>
      <c r="AY83" s="204" t="str">
        <f>IF(AV83="Yes",SUMIF(AU$4:AU498,AW83,AI$4:AI498),"")</f>
        <v/>
      </c>
      <c r="AZ83" s="204" t="str">
        <f>IF(AY83="","",SUMIF(AX$4:AX498,"&lt;="&amp;AX83,AY$4:AY498))</f>
        <v/>
      </c>
      <c r="BA83" s="202"/>
      <c r="BB83" s="206"/>
      <c r="BC83" s="198"/>
      <c r="BD83" s="206"/>
      <c r="BE83" s="198"/>
      <c r="BF83" s="206"/>
      <c r="BG83" s="198"/>
      <c r="BH83" s="200"/>
      <c r="BI83" s="200"/>
      <c r="BJ83" s="200" t="str">
        <f t="shared" si="66"/>
        <v/>
      </c>
      <c r="BK83" s="198" t="s">
        <v>997</v>
      </c>
      <c r="BL83" s="206">
        <v>29605</v>
      </c>
      <c r="BM83" s="207"/>
      <c r="BN83" s="198"/>
      <c r="BO83" s="199" t="str">
        <f>IF(AB83="","",(AB83/AE83)*100)</f>
        <v/>
      </c>
      <c r="BP83" s="200" t="str">
        <f>IF(AC83="","",(AC83/AE83)*100)</f>
        <v/>
      </c>
      <c r="BQ83" s="200" t="str">
        <f>IF(AD83="","",(AD83/AE83)*100)</f>
        <v/>
      </c>
      <c r="BR83" s="211" t="str">
        <f>IF(AE83="","",SUM(BO83:BQ83))</f>
        <v/>
      </c>
      <c r="BS83" s="199"/>
      <c r="BT83" s="200"/>
      <c r="BU83" s="200"/>
      <c r="BV83" s="211" t="str">
        <f>IF(SUM(BS83:BU83)=0,"",SUM(BS83:BU83))</f>
        <v/>
      </c>
      <c r="BW83" s="199" t="str">
        <f>IF(ISBLANK(BS83),"",BS83/BV83*100)</f>
        <v/>
      </c>
      <c r="BX83" s="200" t="str">
        <f>IF(ISBLANK(BT83),"",BT83/BV83*100)</f>
        <v/>
      </c>
      <c r="BY83" s="200" t="str">
        <f>IF(ISBLANK(BU83),"",BU83/BV83*100)</f>
        <v/>
      </c>
      <c r="BZ83" s="200" t="str">
        <f>IF(BV83="","",SUM(BW83:BY83))</f>
        <v/>
      </c>
      <c r="CA83" s="5"/>
      <c r="CB83" s="16"/>
      <c r="CC83" s="16"/>
      <c r="CD83" s="16"/>
    </row>
    <row r="84" spans="1:82" x14ac:dyDescent="0.25">
      <c r="A84" s="16">
        <v>1</v>
      </c>
      <c r="C84" s="194">
        <v>81</v>
      </c>
      <c r="D84" s="195"/>
      <c r="E84" s="212" t="s">
        <v>373</v>
      </c>
      <c r="F84" s="197"/>
      <c r="G84" s="198" t="s">
        <v>3</v>
      </c>
      <c r="H84" s="199"/>
      <c r="I84" s="200"/>
      <c r="J84" s="200"/>
      <c r="K84" s="200"/>
      <c r="L84" s="199"/>
      <c r="M84" s="200"/>
      <c r="N84" s="200"/>
      <c r="O84" s="200"/>
      <c r="P84" s="199"/>
      <c r="Q84" s="200"/>
      <c r="R84" s="200"/>
      <c r="S84" s="200"/>
      <c r="T84" s="199"/>
      <c r="U84" s="200"/>
      <c r="V84" s="200"/>
      <c r="W84" s="200"/>
      <c r="X84" s="199"/>
      <c r="Y84" s="200"/>
      <c r="Z84" s="200"/>
      <c r="AA84" s="200"/>
      <c r="AB84" s="199" t="str">
        <f t="shared" si="68"/>
        <v/>
      </c>
      <c r="AC84" s="200" t="str">
        <f t="shared" si="68"/>
        <v/>
      </c>
      <c r="AD84" s="200" t="str">
        <f t="shared" si="68"/>
        <v/>
      </c>
      <c r="AE84" s="200" t="str">
        <f>IF(SUM(AB84:AD84)=0,"",SUM(AB84:AD84))</f>
        <v/>
      </c>
      <c r="AF84" s="199">
        <v>35</v>
      </c>
      <c r="AG84" s="200" t="s">
        <v>509</v>
      </c>
      <c r="AH84" s="200" t="s">
        <v>509</v>
      </c>
      <c r="AI84" s="200">
        <f t="shared" si="61"/>
        <v>35</v>
      </c>
      <c r="AJ84" s="200"/>
      <c r="AK84" s="201">
        <v>76</v>
      </c>
      <c r="AL84" s="202"/>
      <c r="AM84" s="198" t="str">
        <f t="shared" si="62"/>
        <v/>
      </c>
      <c r="AN84" s="198"/>
      <c r="AO84" s="198"/>
      <c r="AP84" s="198"/>
      <c r="AQ84" s="198" t="s">
        <v>35</v>
      </c>
      <c r="AR84" s="198" t="s">
        <v>324</v>
      </c>
      <c r="AS84" s="198"/>
      <c r="AT84" s="198"/>
      <c r="AU84" s="203">
        <f t="shared" si="63"/>
        <v>1981</v>
      </c>
      <c r="AV84" s="204" t="str">
        <f t="shared" si="64"/>
        <v/>
      </c>
      <c r="AW84" s="205" t="str">
        <f>IF(AV84="Yes",AU84,"")</f>
        <v/>
      </c>
      <c r="AX84" s="205" t="str">
        <f>IF(AW84="","",RANK(AW84,AW$4:AW498,1))</f>
        <v/>
      </c>
      <c r="AY84" s="204" t="str">
        <f>IF(AV84="Yes",SUMIF(AU$4:AU498,AW84,AI$4:AI498),"")</f>
        <v/>
      </c>
      <c r="AZ84" s="204" t="str">
        <f>IF(AY84="","",SUMIF(AX$4:AX498,"&lt;="&amp;AX84,AY$4:AY498))</f>
        <v/>
      </c>
      <c r="BA84" s="202"/>
      <c r="BB84" s="206"/>
      <c r="BC84" s="198"/>
      <c r="BD84" s="206"/>
      <c r="BE84" s="198"/>
      <c r="BF84" s="206"/>
      <c r="BG84" s="198"/>
      <c r="BH84" s="200"/>
      <c r="BI84" s="200"/>
      <c r="BJ84" s="200" t="str">
        <f t="shared" si="66"/>
        <v/>
      </c>
      <c r="BK84" s="198" t="s">
        <v>997</v>
      </c>
      <c r="BL84" s="206">
        <v>29605</v>
      </c>
      <c r="BM84" s="207"/>
      <c r="BN84" s="198"/>
      <c r="BO84" s="199" t="str">
        <f>IF(AB84="","",(AB84/AE84)*100)</f>
        <v/>
      </c>
      <c r="BP84" s="200" t="str">
        <f>IF(AC84="","",(AC84/AE84)*100)</f>
        <v/>
      </c>
      <c r="BQ84" s="200" t="str">
        <f>IF(AD84="","",(AD84/AE84)*100)</f>
        <v/>
      </c>
      <c r="BR84" s="211" t="str">
        <f>IF(AE84="","",SUM(BO84:BQ84))</f>
        <v/>
      </c>
      <c r="BS84" s="199"/>
      <c r="BT84" s="200"/>
      <c r="BU84" s="200"/>
      <c r="BV84" s="211" t="str">
        <f>IF(SUM(BS84:BU84)=0,"",SUM(BS84:BU84))</f>
        <v/>
      </c>
      <c r="BW84" s="199" t="str">
        <f>IF(ISBLANK(BS84),"",BS84/BV84*100)</f>
        <v/>
      </c>
      <c r="BX84" s="200" t="str">
        <f>IF(ISBLANK(BT84),"",BT84/BV84*100)</f>
        <v/>
      </c>
      <c r="BY84" s="200" t="str">
        <f>IF(ISBLANK(BU84),"",BU84/BV84*100)</f>
        <v/>
      </c>
      <c r="BZ84" s="200" t="str">
        <f>IF(BV84="","",SUM(BW84:BY84))</f>
        <v/>
      </c>
      <c r="CA84" s="5"/>
      <c r="CB84" s="16"/>
      <c r="CC84" s="16"/>
      <c r="CD84" s="16"/>
    </row>
    <row r="85" spans="1:82" x14ac:dyDescent="0.25">
      <c r="A85" s="16">
        <v>1</v>
      </c>
      <c r="C85" s="194">
        <v>82</v>
      </c>
      <c r="D85" s="195"/>
      <c r="E85" s="212" t="s">
        <v>373</v>
      </c>
      <c r="F85" s="197"/>
      <c r="G85" s="198" t="s">
        <v>374</v>
      </c>
      <c r="H85" s="199"/>
      <c r="I85" s="200"/>
      <c r="J85" s="200"/>
      <c r="K85" s="200"/>
      <c r="L85" s="199"/>
      <c r="M85" s="200"/>
      <c r="N85" s="200"/>
      <c r="O85" s="200"/>
      <c r="P85" s="199"/>
      <c r="Q85" s="200"/>
      <c r="R85" s="200"/>
      <c r="S85" s="200"/>
      <c r="T85" s="199"/>
      <c r="U85" s="200"/>
      <c r="V85" s="200"/>
      <c r="W85" s="200"/>
      <c r="X85" s="199"/>
      <c r="Y85" s="200"/>
      <c r="Z85" s="200"/>
      <c r="AA85" s="200"/>
      <c r="AB85" s="199" t="str">
        <f t="shared" si="68"/>
        <v/>
      </c>
      <c r="AC85" s="200" t="str">
        <f t="shared" si="68"/>
        <v/>
      </c>
      <c r="AD85" s="200" t="str">
        <f t="shared" si="68"/>
        <v/>
      </c>
      <c r="AE85" s="200" t="str">
        <f>IF(SUM(AB85:AD85)=0,"",SUM(AB85:AD85))</f>
        <v/>
      </c>
      <c r="AF85" s="199">
        <v>5</v>
      </c>
      <c r="AG85" s="200">
        <v>1</v>
      </c>
      <c r="AH85" s="200">
        <v>16</v>
      </c>
      <c r="AI85" s="200">
        <f t="shared" si="61"/>
        <v>22</v>
      </c>
      <c r="AJ85" s="200"/>
      <c r="AK85" s="253">
        <v>77</v>
      </c>
      <c r="AL85" s="202"/>
      <c r="AM85" s="198" t="str">
        <f t="shared" si="62"/>
        <v/>
      </c>
      <c r="AN85" s="198"/>
      <c r="AO85" s="198"/>
      <c r="AP85" s="198"/>
      <c r="AQ85" s="198" t="s">
        <v>35</v>
      </c>
      <c r="AR85" s="198" t="s">
        <v>374</v>
      </c>
      <c r="AS85" s="198"/>
      <c r="AT85" s="198"/>
      <c r="AU85" s="203">
        <f t="shared" si="63"/>
        <v>1981</v>
      </c>
      <c r="AV85" s="204" t="str">
        <f t="shared" si="64"/>
        <v/>
      </c>
      <c r="AW85" s="205" t="str">
        <f>IF(AV85="Yes",AU85,"")</f>
        <v/>
      </c>
      <c r="AX85" s="205" t="str">
        <f>IF(AW85="","",RANK(AW85,AW$4:AW498,1))</f>
        <v/>
      </c>
      <c r="AY85" s="204" t="str">
        <f>IF(AV85="Yes",SUMIF(AU$4:AU498,AW85,AI$4:AI498),"")</f>
        <v/>
      </c>
      <c r="AZ85" s="204" t="str">
        <f>IF(AY85="","",SUMIF(AX$4:AX498,"&lt;="&amp;AX85,AY$4:AY498))</f>
        <v/>
      </c>
      <c r="BA85" s="202"/>
      <c r="BB85" s="206"/>
      <c r="BC85" s="198"/>
      <c r="BD85" s="206"/>
      <c r="BE85" s="198"/>
      <c r="BF85" s="206"/>
      <c r="BG85" s="198"/>
      <c r="BH85" s="200"/>
      <c r="BI85" s="200"/>
      <c r="BJ85" s="200" t="str">
        <f t="shared" si="66"/>
        <v/>
      </c>
      <c r="BK85" s="198" t="s">
        <v>997</v>
      </c>
      <c r="BL85" s="206">
        <v>29605</v>
      </c>
      <c r="BM85" s="207"/>
      <c r="BN85" s="198"/>
      <c r="BO85" s="199" t="str">
        <f>IF(AB85="","",(AB85/AE85)*100)</f>
        <v/>
      </c>
      <c r="BP85" s="200" t="str">
        <f>IF(AC85="","",(AC85/AE85)*100)</f>
        <v/>
      </c>
      <c r="BQ85" s="200" t="str">
        <f>IF(AD85="","",(AD85/AE85)*100)</f>
        <v/>
      </c>
      <c r="BR85" s="211" t="str">
        <f>IF(AE85="","",SUM(BO85:BQ85))</f>
        <v/>
      </c>
      <c r="BS85" s="199"/>
      <c r="BT85" s="200"/>
      <c r="BU85" s="200"/>
      <c r="BV85" s="211" t="str">
        <f>IF(SUM(BS85:BU85)=0,"",SUM(BS85:BU85))</f>
        <v/>
      </c>
      <c r="BW85" s="199" t="str">
        <f>IF(ISBLANK(BS85),"",BS85/BV85*100)</f>
        <v/>
      </c>
      <c r="BX85" s="200" t="str">
        <f>IF(ISBLANK(BT85),"",BT85/BV85*100)</f>
        <v/>
      </c>
      <c r="BY85" s="200" t="str">
        <f>IF(ISBLANK(BU85),"",BU85/BV85*100)</f>
        <v/>
      </c>
      <c r="BZ85" s="200" t="str">
        <f>IF(BV85="","",SUM(BW85:BY85))</f>
        <v/>
      </c>
      <c r="CA85" s="5"/>
      <c r="CB85" s="16"/>
      <c r="CC85" s="16"/>
      <c r="CD85" s="16"/>
    </row>
    <row r="86" spans="1:82" x14ac:dyDescent="0.25">
      <c r="A86" s="16">
        <v>1</v>
      </c>
      <c r="C86" s="194">
        <v>83</v>
      </c>
      <c r="D86" s="195"/>
      <c r="E86" s="197" t="s">
        <v>870</v>
      </c>
      <c r="F86" s="197"/>
      <c r="G86" s="198"/>
      <c r="H86" s="199"/>
      <c r="I86" s="200"/>
      <c r="J86" s="200"/>
      <c r="K86" s="200"/>
      <c r="L86" s="199"/>
      <c r="M86" s="200"/>
      <c r="N86" s="200"/>
      <c r="O86" s="200"/>
      <c r="P86" s="199"/>
      <c r="Q86" s="200"/>
      <c r="R86" s="200"/>
      <c r="S86" s="200"/>
      <c r="T86" s="199"/>
      <c r="U86" s="200"/>
      <c r="V86" s="200"/>
      <c r="W86" s="200"/>
      <c r="X86" s="199"/>
      <c r="Y86" s="200"/>
      <c r="Z86" s="200"/>
      <c r="AA86" s="200"/>
      <c r="AB86" s="199"/>
      <c r="AC86" s="200"/>
      <c r="AD86" s="200"/>
      <c r="AE86" s="200"/>
      <c r="AF86" s="199">
        <v>97</v>
      </c>
      <c r="AG86" s="200">
        <v>28</v>
      </c>
      <c r="AH86" s="200">
        <v>273</v>
      </c>
      <c r="AI86" s="200">
        <f t="shared" si="61"/>
        <v>398</v>
      </c>
      <c r="AJ86" s="200" t="s">
        <v>870</v>
      </c>
      <c r="AK86" s="201">
        <v>78</v>
      </c>
      <c r="AL86" s="202"/>
      <c r="AM86" s="198" t="str">
        <f t="shared" si="62"/>
        <v/>
      </c>
      <c r="AN86" s="198"/>
      <c r="AO86" s="198"/>
      <c r="AP86" s="198"/>
      <c r="AQ86" s="198"/>
      <c r="AR86" s="198"/>
      <c r="AS86" s="198"/>
      <c r="AT86" s="198"/>
      <c r="AU86" s="203" t="str">
        <f t="shared" si="63"/>
        <v/>
      </c>
      <c r="AV86" s="204" t="str">
        <f t="shared" si="64"/>
        <v/>
      </c>
      <c r="AW86" s="205"/>
      <c r="AX86" s="205" t="str">
        <f>IF(AW86="","",RANK(AW86,AW$4:AW498,1))</f>
        <v/>
      </c>
      <c r="AY86" s="204" t="str">
        <f>IF(AV86="Yes",SUMIF(AU$4:AU498,AW86,AI$4:AI498),"")</f>
        <v/>
      </c>
      <c r="AZ86" s="204" t="str">
        <f>IF(AY86="","",SUMIF(AX$4:AX498,"&lt;="&amp;AX86,AY$4:AY498))</f>
        <v/>
      </c>
      <c r="BA86" s="202"/>
      <c r="BB86" s="206"/>
      <c r="BC86" s="198"/>
      <c r="BD86" s="206"/>
      <c r="BE86" s="198"/>
      <c r="BF86" s="206"/>
      <c r="BG86" s="198"/>
      <c r="BH86" s="200"/>
      <c r="BI86" s="200"/>
      <c r="BJ86" s="200" t="str">
        <f t="shared" si="66"/>
        <v/>
      </c>
      <c r="BK86" s="198"/>
      <c r="BL86" s="206"/>
      <c r="BM86" s="207"/>
      <c r="BN86" s="198"/>
      <c r="BO86" s="199"/>
      <c r="BP86" s="200"/>
      <c r="BQ86" s="200"/>
      <c r="BR86" s="211"/>
      <c r="BS86" s="199"/>
      <c r="BT86" s="200"/>
      <c r="BU86" s="200"/>
      <c r="BV86" s="211"/>
      <c r="BW86" s="199"/>
      <c r="BX86" s="200"/>
      <c r="BY86" s="200"/>
      <c r="BZ86" s="200"/>
      <c r="CA86" s="5"/>
      <c r="CB86" s="16"/>
      <c r="CC86" s="16"/>
      <c r="CD86" s="16"/>
    </row>
    <row r="87" spans="1:82" x14ac:dyDescent="0.25">
      <c r="A87" s="16">
        <v>1</v>
      </c>
      <c r="C87" s="194">
        <v>84</v>
      </c>
      <c r="D87" s="195">
        <v>3</v>
      </c>
      <c r="E87" s="212" t="s">
        <v>326</v>
      </c>
      <c r="F87" s="197" t="s">
        <v>3</v>
      </c>
      <c r="G87" s="198" t="s">
        <v>3</v>
      </c>
      <c r="H87" s="199"/>
      <c r="I87" s="200"/>
      <c r="J87" s="200"/>
      <c r="K87" s="200" t="str">
        <f>IF(SUM(H87:J87)=0,"",SUM(H87:J87))</f>
        <v/>
      </c>
      <c r="L87" s="199"/>
      <c r="M87" s="200"/>
      <c r="N87" s="200"/>
      <c r="O87" s="200" t="str">
        <f>IF(SUM(L87:N87)=0,"",SUM(L87:N87))</f>
        <v/>
      </c>
      <c r="P87" s="199"/>
      <c r="Q87" s="200"/>
      <c r="R87" s="200"/>
      <c r="S87" s="200" t="str">
        <f>IF(SUM(P87:R87)=0,"",SUM(P87:R87))</f>
        <v/>
      </c>
      <c r="T87" s="199">
        <v>32.9</v>
      </c>
      <c r="U87" s="200">
        <v>9.6999999999999993</v>
      </c>
      <c r="V87" s="200">
        <v>35</v>
      </c>
      <c r="W87" s="200">
        <f>IF(SUM(T87:V87)=0,"",SUM(T87:V87))</f>
        <v>77.599999999999994</v>
      </c>
      <c r="X87" s="199"/>
      <c r="Y87" s="200"/>
      <c r="Z87" s="200"/>
      <c r="AA87" s="200" t="str">
        <f>IF(SUM(X87:Z87)=0,"",SUM(X87:Z87))</f>
        <v/>
      </c>
      <c r="AB87" s="199">
        <f t="shared" ref="AB87:AD90" si="69">IF(H87+L87+P87+T87+X87=0,"",H87+L87+P87+T87+X87)</f>
        <v>32.9</v>
      </c>
      <c r="AC87" s="200">
        <f t="shared" si="69"/>
        <v>9.6999999999999993</v>
      </c>
      <c r="AD87" s="200">
        <f t="shared" si="69"/>
        <v>35</v>
      </c>
      <c r="AE87" s="200">
        <f>IF(SUM(AB87:AD87)=0,"",SUM(AB87:AD87))</f>
        <v>77.599999999999994</v>
      </c>
      <c r="AF87" s="199">
        <v>32.9</v>
      </c>
      <c r="AG87" s="200">
        <v>9.6999999999999993</v>
      </c>
      <c r="AH87" s="200">
        <v>35</v>
      </c>
      <c r="AI87" s="200">
        <f t="shared" si="61"/>
        <v>77.599999999999994</v>
      </c>
      <c r="AJ87" s="200" t="s">
        <v>326</v>
      </c>
      <c r="AK87" s="201">
        <v>2</v>
      </c>
      <c r="AL87" s="202"/>
      <c r="AM87" s="198" t="str">
        <f t="shared" si="62"/>
        <v/>
      </c>
      <c r="AN87" s="198"/>
      <c r="AO87" s="198"/>
      <c r="AP87" s="213" t="s">
        <v>718</v>
      </c>
      <c r="AQ87" s="198" t="s">
        <v>35</v>
      </c>
      <c r="AR87" s="198" t="s">
        <v>324</v>
      </c>
      <c r="AS87" s="198"/>
      <c r="AT87" s="198" t="s">
        <v>509</v>
      </c>
      <c r="AU87" s="203">
        <f t="shared" si="63"/>
        <v>1968</v>
      </c>
      <c r="AV87" s="204" t="str">
        <f t="shared" si="64"/>
        <v/>
      </c>
      <c r="AW87" s="205" t="str">
        <f>IF(AV87="Yes",AU87,"")</f>
        <v/>
      </c>
      <c r="AX87" s="205" t="str">
        <f>IF(AW87="","",RANK(AW87,AW$4:AW498,1))</f>
        <v/>
      </c>
      <c r="AY87" s="204" t="str">
        <f>IF(AV87="Yes",SUMIF(AU$4:AU498,AW87,AI$4:AI498),"")</f>
        <v/>
      </c>
      <c r="AZ87" s="204" t="str">
        <f>IF(AY87="","",SUMIF(AX$4:AX498,"&lt;="&amp;AX87,AY$4:AY498))</f>
        <v/>
      </c>
      <c r="BA87" s="202"/>
      <c r="BB87" s="206"/>
      <c r="BC87" s="198"/>
      <c r="BD87" s="206"/>
      <c r="BE87" s="198"/>
      <c r="BF87" s="206"/>
      <c r="BG87" s="198"/>
      <c r="BH87" s="200"/>
      <c r="BI87" s="200"/>
      <c r="BJ87" s="200" t="str">
        <f t="shared" si="66"/>
        <v/>
      </c>
      <c r="BK87" s="198" t="s">
        <v>165</v>
      </c>
      <c r="BL87" s="206">
        <v>25113</v>
      </c>
      <c r="BM87" s="207"/>
      <c r="BN87" s="198"/>
      <c r="BO87" s="199">
        <f>IF(AB87="","",(AB87/AE87)*100)</f>
        <v>42.396907216494846</v>
      </c>
      <c r="BP87" s="200">
        <f>IF(AC87="","",(AC87/AE87)*100)</f>
        <v>12.5</v>
      </c>
      <c r="BQ87" s="200">
        <f>IF(AD87="","",(AD87/AE87)*100)</f>
        <v>45.103092783505154</v>
      </c>
      <c r="BR87" s="211">
        <f>IF(AE87="","",SUM(BO87:BQ87))</f>
        <v>100</v>
      </c>
      <c r="BS87" s="199"/>
      <c r="BT87" s="200"/>
      <c r="BU87" s="200"/>
      <c r="BV87" s="211" t="str">
        <f>IF(SUM(BS87:BU87)=0,"",SUM(BS87:BU87))</f>
        <v/>
      </c>
      <c r="BW87" s="199" t="str">
        <f>IF(ISBLANK(BS87),"",BS87/BV87*100)</f>
        <v/>
      </c>
      <c r="BX87" s="200" t="str">
        <f>IF(ISBLANK(BT87),"",BT87/BV87*100)</f>
        <v/>
      </c>
      <c r="BY87" s="200" t="str">
        <f>IF(ISBLANK(BU87),"",BU87/BV87*100)</f>
        <v/>
      </c>
      <c r="BZ87" s="200" t="str">
        <f>IF(BV87="","",SUM(BW87:BY87))</f>
        <v/>
      </c>
      <c r="CA87" s="5"/>
      <c r="CB87" s="16"/>
      <c r="CC87" s="16"/>
      <c r="CD87" s="16"/>
    </row>
    <row r="88" spans="1:82" x14ac:dyDescent="0.25">
      <c r="A88" s="16">
        <v>1</v>
      </c>
      <c r="C88" s="194">
        <v>85</v>
      </c>
      <c r="D88" s="195">
        <v>201</v>
      </c>
      <c r="E88" s="212" t="s">
        <v>83</v>
      </c>
      <c r="F88" s="197" t="s">
        <v>3</v>
      </c>
      <c r="G88" s="198" t="s">
        <v>3</v>
      </c>
      <c r="H88" s="199"/>
      <c r="I88" s="200"/>
      <c r="J88" s="200"/>
      <c r="K88" s="200" t="str">
        <f>IF(SUM(H88:J88)=0,"",SUM(H88:J88))</f>
        <v/>
      </c>
      <c r="L88" s="199"/>
      <c r="M88" s="200"/>
      <c r="N88" s="200"/>
      <c r="O88" s="200" t="str">
        <f>IF(SUM(L88:N88)=0,"",SUM(L88:N88))</f>
        <v/>
      </c>
      <c r="P88" s="199"/>
      <c r="Q88" s="200"/>
      <c r="R88" s="200"/>
      <c r="S88" s="200" t="str">
        <f>IF(SUM(P88:R88)=0,"",SUM(P88:R88))</f>
        <v/>
      </c>
      <c r="T88" s="199"/>
      <c r="U88" s="200">
        <v>2.6</v>
      </c>
      <c r="V88" s="200">
        <v>0.9</v>
      </c>
      <c r="W88" s="200">
        <f>IF(SUM(T88:V88)=0,"",SUM(T88:V88))</f>
        <v>3.5</v>
      </c>
      <c r="X88" s="199"/>
      <c r="Y88" s="200"/>
      <c r="Z88" s="200"/>
      <c r="AA88" s="200" t="str">
        <f>IF(SUM(X88:Z88)=0,"",SUM(X88:Z88))</f>
        <v/>
      </c>
      <c r="AB88" s="199" t="str">
        <f t="shared" si="69"/>
        <v/>
      </c>
      <c r="AC88" s="200">
        <f t="shared" si="69"/>
        <v>2.6</v>
      </c>
      <c r="AD88" s="200">
        <f t="shared" si="69"/>
        <v>0.9</v>
      </c>
      <c r="AE88" s="200">
        <f>IF(SUM(AB88:AD88)=0,"",SUM(AB88:AD88))</f>
        <v>3.5</v>
      </c>
      <c r="AF88" s="199" t="s">
        <v>509</v>
      </c>
      <c r="AG88" s="200">
        <v>2.6</v>
      </c>
      <c r="AH88" s="200">
        <v>0.9</v>
      </c>
      <c r="AI88" s="200">
        <f t="shared" si="61"/>
        <v>3.5</v>
      </c>
      <c r="AJ88" s="200" t="s">
        <v>83</v>
      </c>
      <c r="AK88" s="201">
        <v>272</v>
      </c>
      <c r="AL88" s="202"/>
      <c r="AM88" s="198" t="str">
        <f t="shared" si="62"/>
        <v/>
      </c>
      <c r="AN88" s="198"/>
      <c r="AO88" s="198"/>
      <c r="AP88" s="213" t="s">
        <v>719</v>
      </c>
      <c r="AQ88" s="198" t="s">
        <v>35</v>
      </c>
      <c r="AR88" s="198" t="s">
        <v>324</v>
      </c>
      <c r="AS88" s="198"/>
      <c r="AT88" s="198" t="s">
        <v>509</v>
      </c>
      <c r="AU88" s="203">
        <f t="shared" si="63"/>
        <v>2009</v>
      </c>
      <c r="AV88" s="204" t="str">
        <f t="shared" si="64"/>
        <v/>
      </c>
      <c r="AW88" s="205" t="str">
        <f>IF(AV88="Yes",AU88,"")</f>
        <v/>
      </c>
      <c r="AX88" s="205" t="str">
        <f>IF(AW88="","",RANK(AW88,AW$4:AW498,1))</f>
        <v/>
      </c>
      <c r="AY88" s="204" t="str">
        <f>IF(AV88="Yes",SUMIF(AU$4:AU498,AW88,AI$4:AI498),"")</f>
        <v/>
      </c>
      <c r="AZ88" s="204" t="str">
        <f>IF(AY88="","",SUMIF(AX$4:AX498,"&lt;="&amp;AX88,AY$4:AY498))</f>
        <v/>
      </c>
      <c r="BA88" s="202"/>
      <c r="BB88" s="206"/>
      <c r="BC88" s="198"/>
      <c r="BD88" s="206"/>
      <c r="BE88" s="198"/>
      <c r="BF88" s="206"/>
      <c r="BG88" s="198"/>
      <c r="BH88" s="200"/>
      <c r="BI88" s="200"/>
      <c r="BJ88" s="200" t="str">
        <f t="shared" si="66"/>
        <v/>
      </c>
      <c r="BK88" s="198" t="s">
        <v>299</v>
      </c>
      <c r="BL88" s="206">
        <v>39902</v>
      </c>
      <c r="BM88" s="207"/>
      <c r="BN88" s="198"/>
      <c r="BO88" s="199" t="str">
        <f>IF(AB88="","",(AB88/AE88)*100)</f>
        <v/>
      </c>
      <c r="BP88" s="200">
        <f>IF(AC88="","",(AC88/AE88)*100)</f>
        <v>74.285714285714292</v>
      </c>
      <c r="BQ88" s="200">
        <f>IF(AD88="","",(AD88/AE88)*100)</f>
        <v>25.714285714285719</v>
      </c>
      <c r="BR88" s="211">
        <f>IF(AE88="","",SUM(BO88:BQ88))</f>
        <v>100.00000000000001</v>
      </c>
      <c r="BS88" s="199"/>
      <c r="BT88" s="200"/>
      <c r="BU88" s="200"/>
      <c r="BV88" s="211" t="str">
        <f>IF(SUM(BS88:BU88)=0,"",SUM(BS88:BU88))</f>
        <v/>
      </c>
      <c r="BW88" s="199" t="str">
        <f>IF(ISBLANK(BS88),"",BS88/BV88*100)</f>
        <v/>
      </c>
      <c r="BX88" s="200" t="str">
        <f>IF(ISBLANK(BT88),"",BT88/BV88*100)</f>
        <v/>
      </c>
      <c r="BY88" s="200" t="str">
        <f>IF(ISBLANK(BU88),"",BU88/BV88*100)</f>
        <v/>
      </c>
      <c r="BZ88" s="200" t="str">
        <f>IF(BV88="","",SUM(BW88:BY88))</f>
        <v/>
      </c>
      <c r="CA88" s="5"/>
      <c r="CB88" s="16"/>
      <c r="CC88" s="16"/>
      <c r="CD88" s="16"/>
    </row>
    <row r="89" spans="1:82" x14ac:dyDescent="0.25">
      <c r="A89" s="16">
        <v>1</v>
      </c>
      <c r="C89" s="194">
        <v>86</v>
      </c>
      <c r="D89" s="195">
        <v>64</v>
      </c>
      <c r="E89" s="212" t="s">
        <v>380</v>
      </c>
      <c r="F89" s="197" t="s">
        <v>23</v>
      </c>
      <c r="G89" s="198" t="s">
        <v>3</v>
      </c>
      <c r="H89" s="199"/>
      <c r="I89" s="200"/>
      <c r="J89" s="200"/>
      <c r="K89" s="200" t="str">
        <f>IF(SUM(H89:J89)=0,"",SUM(H89:J89))</f>
        <v/>
      </c>
      <c r="L89" s="199"/>
      <c r="M89" s="200"/>
      <c r="N89" s="200"/>
      <c r="O89" s="200" t="str">
        <f>IF(SUM(L89:N89)=0,"",SUM(L89:N89))</f>
        <v/>
      </c>
      <c r="P89" s="199">
        <v>27</v>
      </c>
      <c r="Q89" s="200"/>
      <c r="R89" s="200"/>
      <c r="S89" s="200">
        <f>IF(SUM(P89:R89)=0,"",SUM(P89:R89))</f>
        <v>27</v>
      </c>
      <c r="T89" s="199">
        <v>96.1</v>
      </c>
      <c r="U89" s="200">
        <v>7</v>
      </c>
      <c r="V89" s="200">
        <v>20.9</v>
      </c>
      <c r="W89" s="200">
        <f>IF(SUM(T89:V89)=0,"",SUM(T89:V89))</f>
        <v>124</v>
      </c>
      <c r="X89" s="199"/>
      <c r="Y89" s="200"/>
      <c r="Z89" s="200"/>
      <c r="AA89" s="200" t="str">
        <f>IF(SUM(X89:Z89)=0,"",SUM(X89:Z89))</f>
        <v/>
      </c>
      <c r="AB89" s="199">
        <f t="shared" si="69"/>
        <v>123.1</v>
      </c>
      <c r="AC89" s="200">
        <f t="shared" si="69"/>
        <v>7</v>
      </c>
      <c r="AD89" s="200">
        <f t="shared" si="69"/>
        <v>20.9</v>
      </c>
      <c r="AE89" s="200">
        <f>IF(SUM(AB89:AD89)=0,"",SUM(AB89:AD89))</f>
        <v>151</v>
      </c>
      <c r="AF89" s="199">
        <v>96.1</v>
      </c>
      <c r="AG89" s="200">
        <v>7</v>
      </c>
      <c r="AH89" s="200">
        <v>20.9</v>
      </c>
      <c r="AI89" s="200">
        <f t="shared" si="61"/>
        <v>124</v>
      </c>
      <c r="AJ89" s="200" t="s">
        <v>380</v>
      </c>
      <c r="AK89" s="253">
        <v>121</v>
      </c>
      <c r="AL89" s="202"/>
      <c r="AM89" s="198" t="str">
        <f t="shared" si="62"/>
        <v/>
      </c>
      <c r="AN89" s="198"/>
      <c r="AO89" s="198" t="s">
        <v>1023</v>
      </c>
      <c r="AP89" s="213" t="s">
        <v>720</v>
      </c>
      <c r="AQ89" s="198" t="s">
        <v>35</v>
      </c>
      <c r="AR89" s="198" t="s">
        <v>324</v>
      </c>
      <c r="AS89" s="198"/>
      <c r="AT89" s="198" t="s">
        <v>509</v>
      </c>
      <c r="AU89" s="203">
        <f t="shared" si="63"/>
        <v>1987</v>
      </c>
      <c r="AV89" s="204" t="str">
        <f t="shared" si="64"/>
        <v/>
      </c>
      <c r="AW89" s="205" t="str">
        <f>IF(AV89="Yes",AU89,"")</f>
        <v/>
      </c>
      <c r="AX89" s="205" t="str">
        <f>IF(AW89="","",RANK(AW89,AW$4:AW498,1))</f>
        <v/>
      </c>
      <c r="AY89" s="204" t="str">
        <f>IF(AV89="Yes",SUMIF(AU$4:AU498,AW89,AI$4:AI498),"")</f>
        <v/>
      </c>
      <c r="AZ89" s="204" t="str">
        <f>IF(AY89="","",SUMIF(AX$4:AX498,"&lt;="&amp;AX89,AY$4:AY498))</f>
        <v/>
      </c>
      <c r="BA89" s="202" t="s">
        <v>176</v>
      </c>
      <c r="BB89" s="206">
        <v>28804</v>
      </c>
      <c r="BC89" s="198" t="s">
        <v>3</v>
      </c>
      <c r="BD89" s="206">
        <v>30956</v>
      </c>
      <c r="BE89" s="198"/>
      <c r="BF89" s="206"/>
      <c r="BG89" s="198"/>
      <c r="BH89" s="200">
        <v>74</v>
      </c>
      <c r="BI89" s="200">
        <v>151</v>
      </c>
      <c r="BJ89" s="200">
        <f t="shared" si="66"/>
        <v>204.05405405405403</v>
      </c>
      <c r="BK89" s="198" t="s">
        <v>217</v>
      </c>
      <c r="BL89" s="206">
        <v>32105</v>
      </c>
      <c r="BM89" s="207">
        <v>1</v>
      </c>
      <c r="BN89" s="198" t="s">
        <v>218</v>
      </c>
      <c r="BO89" s="199">
        <f>IF(AB89="","",(AB89/AE89)*100)</f>
        <v>81.523178807947019</v>
      </c>
      <c r="BP89" s="200">
        <f>IF(AC89="","",(AC89/AE89)*100)</f>
        <v>4.6357615894039732</v>
      </c>
      <c r="BQ89" s="200">
        <f>IF(AD89="","",(AD89/AE89)*100)</f>
        <v>13.841059602649006</v>
      </c>
      <c r="BR89" s="211">
        <f>IF(AE89="","",SUM(BO89:BQ89))</f>
        <v>100</v>
      </c>
      <c r="BS89" s="199"/>
      <c r="BT89" s="200"/>
      <c r="BU89" s="200"/>
      <c r="BV89" s="211" t="str">
        <f>IF(SUM(BS89:BU89)=0,"",SUM(BS89:BU89))</f>
        <v/>
      </c>
      <c r="BW89" s="199" t="str">
        <f>IF(ISBLANK(BS89),"",BS89/BV89*100)</f>
        <v/>
      </c>
      <c r="BX89" s="200" t="str">
        <f>IF(ISBLANK(BT89),"",BT89/BV89*100)</f>
        <v/>
      </c>
      <c r="BY89" s="200" t="str">
        <f>IF(ISBLANK(BU89),"",BU89/BV89*100)</f>
        <v/>
      </c>
      <c r="BZ89" s="200" t="str">
        <f>IF(BV89="","",SUM(BW89:BY89))</f>
        <v/>
      </c>
      <c r="CA89" s="5"/>
      <c r="CB89" s="16"/>
      <c r="CC89" s="16"/>
      <c r="CD89" s="16"/>
    </row>
    <row r="90" spans="1:82" x14ac:dyDescent="0.25">
      <c r="A90" s="16">
        <v>1</v>
      </c>
      <c r="C90" s="194">
        <v>87</v>
      </c>
      <c r="D90" s="195"/>
      <c r="E90" s="212" t="s">
        <v>380</v>
      </c>
      <c r="F90" s="197"/>
      <c r="G90" s="198" t="s">
        <v>2</v>
      </c>
      <c r="H90" s="199"/>
      <c r="I90" s="200"/>
      <c r="J90" s="200"/>
      <c r="K90" s="200"/>
      <c r="L90" s="199"/>
      <c r="M90" s="200"/>
      <c r="N90" s="200"/>
      <c r="O90" s="200"/>
      <c r="P90" s="199"/>
      <c r="Q90" s="200"/>
      <c r="R90" s="200"/>
      <c r="S90" s="200"/>
      <c r="T90" s="199"/>
      <c r="U90" s="200"/>
      <c r="V90" s="200"/>
      <c r="W90" s="200"/>
      <c r="X90" s="199"/>
      <c r="Y90" s="200"/>
      <c r="Z90" s="200"/>
      <c r="AA90" s="200"/>
      <c r="AB90" s="199" t="str">
        <f t="shared" si="69"/>
        <v/>
      </c>
      <c r="AC90" s="200" t="str">
        <f t="shared" si="69"/>
        <v/>
      </c>
      <c r="AD90" s="200" t="str">
        <f t="shared" si="69"/>
        <v/>
      </c>
      <c r="AE90" s="200" t="str">
        <f>IF(SUM(AB90:AD90)=0,"",SUM(AB90:AD90))</f>
        <v/>
      </c>
      <c r="AF90" s="199">
        <v>27</v>
      </c>
      <c r="AG90" s="200" t="s">
        <v>509</v>
      </c>
      <c r="AH90" s="200" t="s">
        <v>509</v>
      </c>
      <c r="AI90" s="200">
        <f t="shared" si="61"/>
        <v>27</v>
      </c>
      <c r="AJ90" s="200"/>
      <c r="AK90" s="201">
        <v>122</v>
      </c>
      <c r="AL90" s="202"/>
      <c r="AM90" s="198" t="str">
        <f t="shared" si="62"/>
        <v/>
      </c>
      <c r="AN90" s="198"/>
      <c r="AO90" s="198"/>
      <c r="AP90" s="198"/>
      <c r="AQ90" s="198" t="s">
        <v>35</v>
      </c>
      <c r="AR90" s="198" t="s">
        <v>17</v>
      </c>
      <c r="AS90" s="198"/>
      <c r="AT90" s="198"/>
      <c r="AU90" s="203">
        <f t="shared" si="63"/>
        <v>1987</v>
      </c>
      <c r="AV90" s="204" t="str">
        <f t="shared" si="64"/>
        <v/>
      </c>
      <c r="AW90" s="205" t="str">
        <f>IF(AV90="Yes",AU90,"")</f>
        <v/>
      </c>
      <c r="AX90" s="205" t="str">
        <f>IF(AW90="","",RANK(AW90,AW$4:AW498,1))</f>
        <v/>
      </c>
      <c r="AY90" s="204" t="str">
        <f>IF(AV90="Yes",SUMIF(AU$4:AU498,AW90,AI$4:AI498),"")</f>
        <v/>
      </c>
      <c r="AZ90" s="204" t="str">
        <f>IF(AY90="","",SUMIF(AX$4:AX498,"&lt;="&amp;AX90,AY$4:AY498))</f>
        <v/>
      </c>
      <c r="BA90" s="202"/>
      <c r="BB90" s="206"/>
      <c r="BC90" s="198"/>
      <c r="BD90" s="206"/>
      <c r="BE90" s="198"/>
      <c r="BF90" s="206"/>
      <c r="BG90" s="198"/>
      <c r="BH90" s="200"/>
      <c r="BI90" s="200"/>
      <c r="BJ90" s="200" t="str">
        <f t="shared" si="66"/>
        <v/>
      </c>
      <c r="BK90" s="198" t="s">
        <v>217</v>
      </c>
      <c r="BL90" s="206">
        <v>32105</v>
      </c>
      <c r="BM90" s="207"/>
      <c r="BN90" s="198"/>
      <c r="BO90" s="199" t="str">
        <f>IF(AB90="","",(AB90/AE90)*100)</f>
        <v/>
      </c>
      <c r="BP90" s="200" t="str">
        <f>IF(AC90="","",(AC90/AE90)*100)</f>
        <v/>
      </c>
      <c r="BQ90" s="200" t="str">
        <f>IF(AD90="","",(AD90/AE90)*100)</f>
        <v/>
      </c>
      <c r="BR90" s="211" t="str">
        <f>IF(AE90="","",SUM(BO90:BQ90))</f>
        <v/>
      </c>
      <c r="BS90" s="199"/>
      <c r="BT90" s="200"/>
      <c r="BU90" s="200"/>
      <c r="BV90" s="211" t="str">
        <f>IF(SUM(BS90:BU90)=0,"",SUM(BS90:BU90))</f>
        <v/>
      </c>
      <c r="BW90" s="199" t="str">
        <f>IF(ISBLANK(BS90),"",BS90/BV90*100)</f>
        <v/>
      </c>
      <c r="BX90" s="200" t="str">
        <f>IF(ISBLANK(BT90),"",BT90/BV90*100)</f>
        <v/>
      </c>
      <c r="BY90" s="200" t="str">
        <f>IF(ISBLANK(BU90),"",BU90/BV90*100)</f>
        <v/>
      </c>
      <c r="BZ90" s="200" t="str">
        <f>IF(BV90="","",SUM(BW90:BY90))</f>
        <v/>
      </c>
      <c r="CA90" s="5"/>
      <c r="CB90" s="16"/>
      <c r="CC90" s="16"/>
      <c r="CD90" s="16"/>
    </row>
    <row r="91" spans="1:82" x14ac:dyDescent="0.25">
      <c r="A91" s="16">
        <v>1</v>
      </c>
      <c r="C91" s="194">
        <v>88</v>
      </c>
      <c r="D91" s="195"/>
      <c r="E91" s="197" t="s">
        <v>871</v>
      </c>
      <c r="F91" s="197"/>
      <c r="G91" s="198"/>
      <c r="H91" s="199"/>
      <c r="I91" s="200"/>
      <c r="J91" s="200"/>
      <c r="K91" s="200"/>
      <c r="L91" s="199"/>
      <c r="M91" s="200"/>
      <c r="N91" s="200"/>
      <c r="O91" s="200"/>
      <c r="P91" s="199"/>
      <c r="Q91" s="200"/>
      <c r="R91" s="200"/>
      <c r="S91" s="200"/>
      <c r="T91" s="199"/>
      <c r="U91" s="200"/>
      <c r="V91" s="200"/>
      <c r="W91" s="200"/>
      <c r="X91" s="199"/>
      <c r="Y91" s="200"/>
      <c r="Z91" s="200"/>
      <c r="AA91" s="200"/>
      <c r="AB91" s="199"/>
      <c r="AC91" s="200"/>
      <c r="AD91" s="200"/>
      <c r="AE91" s="200"/>
      <c r="AF91" s="199">
        <v>123.1</v>
      </c>
      <c r="AG91" s="200">
        <v>7</v>
      </c>
      <c r="AH91" s="200">
        <v>20.9</v>
      </c>
      <c r="AI91" s="200">
        <f t="shared" si="61"/>
        <v>151</v>
      </c>
      <c r="AJ91" s="200" t="s">
        <v>871</v>
      </c>
      <c r="AK91" s="201">
        <v>123</v>
      </c>
      <c r="AL91" s="202"/>
      <c r="AM91" s="198" t="str">
        <f t="shared" si="62"/>
        <v/>
      </c>
      <c r="AN91" s="198"/>
      <c r="AO91" s="198"/>
      <c r="AP91" s="198"/>
      <c r="AQ91" s="198"/>
      <c r="AR91" s="198"/>
      <c r="AS91" s="198"/>
      <c r="AT91" s="198"/>
      <c r="AU91" s="203" t="str">
        <f t="shared" si="63"/>
        <v/>
      </c>
      <c r="AV91" s="204" t="str">
        <f t="shared" si="64"/>
        <v/>
      </c>
      <c r="AW91" s="205"/>
      <c r="AX91" s="205" t="str">
        <f>IF(AW91="","",RANK(AW91,AW$4:AW498,1))</f>
        <v/>
      </c>
      <c r="AY91" s="204" t="str">
        <f>IF(AV91="Yes",SUMIF(AU$4:AU498,AW91,AI$4:AI498),"")</f>
        <v/>
      </c>
      <c r="AZ91" s="204" t="str">
        <f>IF(AY91="","",SUMIF(AX$4:AX498,"&lt;="&amp;AX91,AY$4:AY498))</f>
        <v/>
      </c>
      <c r="BA91" s="202"/>
      <c r="BB91" s="206"/>
      <c r="BC91" s="198"/>
      <c r="BD91" s="206"/>
      <c r="BE91" s="198"/>
      <c r="BF91" s="206"/>
      <c r="BG91" s="198"/>
      <c r="BH91" s="200"/>
      <c r="BI91" s="200"/>
      <c r="BJ91" s="200" t="str">
        <f t="shared" si="66"/>
        <v/>
      </c>
      <c r="BK91" s="198"/>
      <c r="BL91" s="206"/>
      <c r="BM91" s="207"/>
      <c r="BN91" s="198"/>
      <c r="BO91" s="199"/>
      <c r="BP91" s="200"/>
      <c r="BQ91" s="200"/>
      <c r="BR91" s="211"/>
      <c r="BS91" s="199"/>
      <c r="BT91" s="200"/>
      <c r="BU91" s="200"/>
      <c r="BV91" s="211"/>
      <c r="BW91" s="199"/>
      <c r="BX91" s="200"/>
      <c r="BY91" s="200"/>
      <c r="BZ91" s="200"/>
      <c r="CA91" s="5"/>
      <c r="CB91" s="16"/>
      <c r="CC91" s="16"/>
      <c r="CD91" s="16"/>
    </row>
    <row r="92" spans="1:82" x14ac:dyDescent="0.25">
      <c r="A92" s="16">
        <v>1</v>
      </c>
      <c r="C92" s="194">
        <v>89</v>
      </c>
      <c r="D92" s="195">
        <v>63</v>
      </c>
      <c r="E92" s="212" t="s">
        <v>378</v>
      </c>
      <c r="F92" s="197" t="s">
        <v>23</v>
      </c>
      <c r="G92" s="198" t="s">
        <v>3</v>
      </c>
      <c r="H92" s="199"/>
      <c r="I92" s="200"/>
      <c r="J92" s="200"/>
      <c r="K92" s="200" t="str">
        <f>IF(SUM(H92:J92)=0,"",SUM(H92:J92))</f>
        <v/>
      </c>
      <c r="L92" s="199"/>
      <c r="M92" s="200"/>
      <c r="N92" s="200"/>
      <c r="O92" s="200" t="str">
        <f>IF(SUM(L92:N92)=0,"",SUM(L92:N92))</f>
        <v/>
      </c>
      <c r="P92" s="199">
        <v>49</v>
      </c>
      <c r="Q92" s="200"/>
      <c r="R92" s="200">
        <v>6.5</v>
      </c>
      <c r="S92" s="200">
        <f>IF(SUM(P92:R92)=0,"",SUM(P92:R92))</f>
        <v>55.5</v>
      </c>
      <c r="T92" s="199">
        <v>16.5</v>
      </c>
      <c r="U92" s="200"/>
      <c r="V92" s="200">
        <v>9</v>
      </c>
      <c r="W92" s="200">
        <f>IF(SUM(T92:V92)=0,"",SUM(T92:V92))</f>
        <v>25.5</v>
      </c>
      <c r="X92" s="199"/>
      <c r="Y92" s="200"/>
      <c r="Z92" s="200"/>
      <c r="AA92" s="200" t="str">
        <f>IF(SUM(X92:Z92)=0,"",SUM(X92:Z92))</f>
        <v/>
      </c>
      <c r="AB92" s="199">
        <f t="shared" ref="AB92:AD93" si="70">IF(H92+L92+P92+T92+X92=0,"",H92+L92+P92+T92+X92)</f>
        <v>65.5</v>
      </c>
      <c r="AC92" s="200" t="str">
        <f t="shared" si="70"/>
        <v/>
      </c>
      <c r="AD92" s="200">
        <f t="shared" si="70"/>
        <v>15.5</v>
      </c>
      <c r="AE92" s="200">
        <f>IF(SUM(AB92:AD92)=0,"",SUM(AB92:AD92))</f>
        <v>81</v>
      </c>
      <c r="AF92" s="199">
        <v>16.5</v>
      </c>
      <c r="AG92" s="200" t="s">
        <v>509</v>
      </c>
      <c r="AH92" s="200">
        <v>9</v>
      </c>
      <c r="AI92" s="200">
        <f t="shared" si="61"/>
        <v>25.5</v>
      </c>
      <c r="AJ92" s="200" t="s">
        <v>378</v>
      </c>
      <c r="AK92" s="201">
        <v>118</v>
      </c>
      <c r="AL92" s="202"/>
      <c r="AM92" s="198" t="str">
        <f t="shared" si="62"/>
        <v/>
      </c>
      <c r="AN92" s="198"/>
      <c r="AO92" s="198"/>
      <c r="AP92" s="213" t="s">
        <v>710</v>
      </c>
      <c r="AQ92" s="198" t="s">
        <v>35</v>
      </c>
      <c r="AR92" s="198" t="s">
        <v>324</v>
      </c>
      <c r="AS92" s="198"/>
      <c r="AT92" s="198" t="s">
        <v>509</v>
      </c>
      <c r="AU92" s="203">
        <f t="shared" si="63"/>
        <v>1987</v>
      </c>
      <c r="AV92" s="204" t="str">
        <f t="shared" si="64"/>
        <v/>
      </c>
      <c r="AW92" s="205" t="str">
        <f>IF(AV92="Yes",AU92,"")</f>
        <v/>
      </c>
      <c r="AX92" s="205" t="str">
        <f>IF(AW92="","",RANK(AW92,AW$4:AW498,1))</f>
        <v/>
      </c>
      <c r="AY92" s="204" t="str">
        <f>IF(AV92="Yes",SUMIF(AU$4:AU498,AW92,AI$4:AI498),"")</f>
        <v/>
      </c>
      <c r="AZ92" s="204" t="str">
        <f>IF(AY92="","",SUMIF(AX$4:AX498,"&lt;="&amp;AX92,AY$4:AY498))</f>
        <v/>
      </c>
      <c r="BA92" s="202"/>
      <c r="BB92" s="206"/>
      <c r="BC92" s="198"/>
      <c r="BD92" s="206"/>
      <c r="BE92" s="198"/>
      <c r="BF92" s="206"/>
      <c r="BG92" s="198"/>
      <c r="BH92" s="200"/>
      <c r="BI92" s="200"/>
      <c r="BJ92" s="200" t="str">
        <f t="shared" si="66"/>
        <v/>
      </c>
      <c r="BK92" s="198" t="s">
        <v>379</v>
      </c>
      <c r="BL92" s="206">
        <v>32084</v>
      </c>
      <c r="BM92" s="207"/>
      <c r="BN92" s="198"/>
      <c r="BO92" s="199">
        <f>IF(AB92="","",(AB92/AE92)*100)</f>
        <v>80.864197530864203</v>
      </c>
      <c r="BP92" s="200" t="str">
        <f>IF(AC92="","",(AC92/AE92)*100)</f>
        <v/>
      </c>
      <c r="BQ92" s="200">
        <f>IF(AD92="","",(AD92/AE92)*100)</f>
        <v>19.1358024691358</v>
      </c>
      <c r="BR92" s="211">
        <f>IF(AE92="","",SUM(BO92:BQ92))</f>
        <v>100</v>
      </c>
      <c r="BS92" s="199"/>
      <c r="BT92" s="200"/>
      <c r="BU92" s="200"/>
      <c r="BV92" s="211" t="str">
        <f>IF(SUM(BS92:BU92)=0,"",SUM(BS92:BU92))</f>
        <v/>
      </c>
      <c r="BW92" s="199" t="str">
        <f>IF(ISBLANK(BS92),"",BS92/BV92*100)</f>
        <v/>
      </c>
      <c r="BX92" s="200" t="str">
        <f>IF(ISBLANK(BT92),"",BT92/BV92*100)</f>
        <v/>
      </c>
      <c r="BY92" s="200" t="str">
        <f>IF(ISBLANK(BU92),"",BU92/BV92*100)</f>
        <v/>
      </c>
      <c r="BZ92" s="200" t="str">
        <f>IF(BV92="","",SUM(BW92:BY92))</f>
        <v/>
      </c>
      <c r="CA92" s="5"/>
      <c r="CB92" s="16"/>
      <c r="CC92" s="16"/>
      <c r="CD92" s="16"/>
    </row>
    <row r="93" spans="1:82" x14ac:dyDescent="0.25">
      <c r="A93" s="16">
        <v>1</v>
      </c>
      <c r="C93" s="194">
        <v>90</v>
      </c>
      <c r="D93" s="195"/>
      <c r="E93" s="212" t="s">
        <v>378</v>
      </c>
      <c r="F93" s="197"/>
      <c r="G93" s="198" t="s">
        <v>2</v>
      </c>
      <c r="H93" s="199"/>
      <c r="I93" s="200"/>
      <c r="J93" s="200"/>
      <c r="K93" s="200"/>
      <c r="L93" s="199"/>
      <c r="M93" s="200"/>
      <c r="N93" s="200"/>
      <c r="O93" s="200"/>
      <c r="P93" s="199"/>
      <c r="Q93" s="200"/>
      <c r="R93" s="200"/>
      <c r="S93" s="200"/>
      <c r="T93" s="199"/>
      <c r="U93" s="200"/>
      <c r="V93" s="200"/>
      <c r="W93" s="200"/>
      <c r="X93" s="199"/>
      <c r="Y93" s="200"/>
      <c r="Z93" s="200"/>
      <c r="AA93" s="200"/>
      <c r="AB93" s="199" t="str">
        <f t="shared" si="70"/>
        <v/>
      </c>
      <c r="AC93" s="200" t="str">
        <f t="shared" si="70"/>
        <v/>
      </c>
      <c r="AD93" s="200" t="str">
        <f t="shared" si="70"/>
        <v/>
      </c>
      <c r="AE93" s="200" t="str">
        <f>IF(SUM(AB93:AD93)=0,"",SUM(AB93:AD93))</f>
        <v/>
      </c>
      <c r="AF93" s="199">
        <v>49</v>
      </c>
      <c r="AG93" s="200" t="s">
        <v>509</v>
      </c>
      <c r="AH93" s="200">
        <v>6.5</v>
      </c>
      <c r="AI93" s="200">
        <f t="shared" si="61"/>
        <v>55.5</v>
      </c>
      <c r="AJ93" s="200"/>
      <c r="AK93" s="201">
        <v>119</v>
      </c>
      <c r="AL93" s="202"/>
      <c r="AM93" s="198" t="str">
        <f t="shared" si="62"/>
        <v/>
      </c>
      <c r="AN93" s="198"/>
      <c r="AO93" s="198"/>
      <c r="AP93" s="198"/>
      <c r="AQ93" s="198" t="s">
        <v>35</v>
      </c>
      <c r="AR93" s="198" t="s">
        <v>17</v>
      </c>
      <c r="AS93" s="198"/>
      <c r="AT93" s="198"/>
      <c r="AU93" s="203">
        <f t="shared" si="63"/>
        <v>1987</v>
      </c>
      <c r="AV93" s="204" t="str">
        <f t="shared" si="64"/>
        <v/>
      </c>
      <c r="AW93" s="205" t="str">
        <f>IF(AV93="Yes",AU93,"")</f>
        <v/>
      </c>
      <c r="AX93" s="205" t="str">
        <f>IF(AW93="","",RANK(AW93,AW$4:AW498,1))</f>
        <v/>
      </c>
      <c r="AY93" s="204" t="str">
        <f>IF(AV93="Yes",SUMIF(AU$4:AU498,AW93,AI$4:AI498),"")</f>
        <v/>
      </c>
      <c r="AZ93" s="204" t="str">
        <f>IF(AY93="","",SUMIF(AX$4:AX498,"&lt;="&amp;AX93,AY$4:AY498))</f>
        <v/>
      </c>
      <c r="BA93" s="202"/>
      <c r="BB93" s="206"/>
      <c r="BC93" s="198"/>
      <c r="BD93" s="206"/>
      <c r="BE93" s="198"/>
      <c r="BF93" s="206"/>
      <c r="BG93" s="198"/>
      <c r="BH93" s="200"/>
      <c r="BI93" s="200"/>
      <c r="BJ93" s="200" t="str">
        <f t="shared" si="66"/>
        <v/>
      </c>
      <c r="BK93" s="198" t="s">
        <v>379</v>
      </c>
      <c r="BL93" s="206">
        <v>32084</v>
      </c>
      <c r="BM93" s="207"/>
      <c r="BN93" s="198"/>
      <c r="BO93" s="199" t="str">
        <f>IF(AB93="","",(AB93/AE93)*100)</f>
        <v/>
      </c>
      <c r="BP93" s="200" t="str">
        <f>IF(AC93="","",(AC93/AE93)*100)</f>
        <v/>
      </c>
      <c r="BQ93" s="200" t="str">
        <f>IF(AD93="","",(AD93/AE93)*100)</f>
        <v/>
      </c>
      <c r="BR93" s="211" t="str">
        <f>IF(AE93="","",SUM(BO93:BQ93))</f>
        <v/>
      </c>
      <c r="BS93" s="199"/>
      <c r="BT93" s="200"/>
      <c r="BU93" s="200"/>
      <c r="BV93" s="211" t="str">
        <f>IF(SUM(BS93:BU93)=0,"",SUM(BS93:BU93))</f>
        <v/>
      </c>
      <c r="BW93" s="199" t="str">
        <f>IF(ISBLANK(BS93),"",BS93/BV93*100)</f>
        <v/>
      </c>
      <c r="BX93" s="200" t="str">
        <f>IF(ISBLANK(BT93),"",BT93/BV93*100)</f>
        <v/>
      </c>
      <c r="BY93" s="200" t="str">
        <f>IF(ISBLANK(BU93),"",BU93/BV93*100)</f>
        <v/>
      </c>
      <c r="BZ93" s="200" t="str">
        <f>IF(BV93="","",SUM(BW93:BY93))</f>
        <v/>
      </c>
      <c r="CA93" s="5"/>
      <c r="CB93" s="16"/>
      <c r="CC93" s="16"/>
      <c r="CD93" s="16"/>
    </row>
    <row r="94" spans="1:82" x14ac:dyDescent="0.25">
      <c r="A94" s="16">
        <v>1</v>
      </c>
      <c r="C94" s="194">
        <v>91</v>
      </c>
      <c r="D94" s="195"/>
      <c r="E94" s="197" t="s">
        <v>872</v>
      </c>
      <c r="F94" s="197"/>
      <c r="G94" s="198"/>
      <c r="H94" s="199"/>
      <c r="I94" s="200"/>
      <c r="J94" s="200"/>
      <c r="K94" s="200"/>
      <c r="L94" s="199"/>
      <c r="M94" s="200"/>
      <c r="N94" s="200"/>
      <c r="O94" s="200"/>
      <c r="P94" s="199"/>
      <c r="Q94" s="200"/>
      <c r="R94" s="200"/>
      <c r="S94" s="200"/>
      <c r="T94" s="199"/>
      <c r="U94" s="200"/>
      <c r="V94" s="200"/>
      <c r="W94" s="200"/>
      <c r="X94" s="199"/>
      <c r="Y94" s="200"/>
      <c r="Z94" s="200"/>
      <c r="AA94" s="200"/>
      <c r="AB94" s="199"/>
      <c r="AC94" s="200"/>
      <c r="AD94" s="200"/>
      <c r="AE94" s="200"/>
      <c r="AF94" s="199">
        <v>65.5</v>
      </c>
      <c r="AG94" s="200" t="s">
        <v>509</v>
      </c>
      <c r="AH94" s="200">
        <v>15.5</v>
      </c>
      <c r="AI94" s="200">
        <f t="shared" si="61"/>
        <v>81</v>
      </c>
      <c r="AJ94" s="200" t="s">
        <v>872</v>
      </c>
      <c r="AK94" s="201">
        <v>120</v>
      </c>
      <c r="AL94" s="202"/>
      <c r="AM94" s="198" t="str">
        <f t="shared" si="62"/>
        <v/>
      </c>
      <c r="AN94" s="198"/>
      <c r="AO94" s="198"/>
      <c r="AP94" s="198"/>
      <c r="AQ94" s="198"/>
      <c r="AR94" s="198"/>
      <c r="AS94" s="198"/>
      <c r="AT94" s="198"/>
      <c r="AU94" s="203" t="str">
        <f t="shared" si="63"/>
        <v/>
      </c>
      <c r="AV94" s="204" t="str">
        <f t="shared" si="64"/>
        <v/>
      </c>
      <c r="AW94" s="205"/>
      <c r="AX94" s="205" t="str">
        <f>IF(AW94="","",RANK(AW94,AW$4:AW498,1))</f>
        <v/>
      </c>
      <c r="AY94" s="204" t="str">
        <f>IF(AV94="Yes",SUMIF(AU$4:AU498,AW94,AI$4:AI498),"")</f>
        <v/>
      </c>
      <c r="AZ94" s="204" t="str">
        <f>IF(AY94="","",SUMIF(AX$4:AX498,"&lt;="&amp;AX94,AY$4:AY498))</f>
        <v/>
      </c>
      <c r="BA94" s="202"/>
      <c r="BB94" s="206"/>
      <c r="BC94" s="198"/>
      <c r="BD94" s="206"/>
      <c r="BE94" s="198"/>
      <c r="BF94" s="206"/>
      <c r="BG94" s="198"/>
      <c r="BH94" s="200"/>
      <c r="BI94" s="200"/>
      <c r="BJ94" s="200" t="str">
        <f t="shared" si="66"/>
        <v/>
      </c>
      <c r="BK94" s="198"/>
      <c r="BL94" s="206"/>
      <c r="BM94" s="207"/>
      <c r="BN94" s="198"/>
      <c r="BO94" s="199"/>
      <c r="BP94" s="200"/>
      <c r="BQ94" s="200"/>
      <c r="BR94" s="211"/>
      <c r="BS94" s="199"/>
      <c r="BT94" s="200"/>
      <c r="BU94" s="200"/>
      <c r="BV94" s="211"/>
      <c r="BW94" s="199"/>
      <c r="BX94" s="200"/>
      <c r="BY94" s="200"/>
      <c r="BZ94" s="200"/>
      <c r="CA94" s="5"/>
      <c r="CB94" s="16"/>
      <c r="CC94" s="16"/>
      <c r="CD94" s="16"/>
    </row>
    <row r="95" spans="1:82" x14ac:dyDescent="0.25">
      <c r="A95" s="16">
        <v>1</v>
      </c>
      <c r="C95" s="194">
        <v>92</v>
      </c>
      <c r="D95" s="195"/>
      <c r="E95" s="212" t="s">
        <v>611</v>
      </c>
      <c r="F95" s="197" t="s">
        <v>3</v>
      </c>
      <c r="G95" s="198" t="s">
        <v>3</v>
      </c>
      <c r="H95" s="199"/>
      <c r="I95" s="200"/>
      <c r="J95" s="200"/>
      <c r="K95" s="200"/>
      <c r="L95" s="199"/>
      <c r="M95" s="200"/>
      <c r="N95" s="200"/>
      <c r="O95" s="200"/>
      <c r="P95" s="199"/>
      <c r="Q95" s="200"/>
      <c r="R95" s="200"/>
      <c r="S95" s="200"/>
      <c r="T95" s="199"/>
      <c r="U95" s="200"/>
      <c r="V95" s="200"/>
      <c r="W95" s="200"/>
      <c r="X95" s="199"/>
      <c r="Y95" s="200"/>
      <c r="Z95" s="200"/>
      <c r="AA95" s="200"/>
      <c r="AB95" s="199"/>
      <c r="AC95" s="200"/>
      <c r="AD95" s="200"/>
      <c r="AE95" s="200"/>
      <c r="AF95" s="199"/>
      <c r="AG95" s="200"/>
      <c r="AH95" s="200"/>
      <c r="AI95" s="200" t="str">
        <f t="shared" si="61"/>
        <v/>
      </c>
      <c r="AJ95" s="200"/>
      <c r="AK95" s="201"/>
      <c r="AL95" s="202"/>
      <c r="AM95" s="198" t="str">
        <f t="shared" si="62"/>
        <v/>
      </c>
      <c r="AN95" s="198"/>
      <c r="AO95" s="198"/>
      <c r="AP95" s="198"/>
      <c r="AQ95" s="198" t="s">
        <v>35</v>
      </c>
      <c r="AR95" s="198" t="s">
        <v>324</v>
      </c>
      <c r="AS95" s="198"/>
      <c r="AT95" s="198"/>
      <c r="AU95" s="203" t="str">
        <f t="shared" si="63"/>
        <v/>
      </c>
      <c r="AV95" s="204" t="str">
        <f t="shared" si="64"/>
        <v/>
      </c>
      <c r="AW95" s="205"/>
      <c r="AX95" s="205" t="str">
        <f>IF(AW95="","",RANK(AW95,AW$4:AW498,1))</f>
        <v/>
      </c>
      <c r="AY95" s="204" t="str">
        <f>IF(AV95="Yes",SUMIF(AU$4:AU498,AW95,AI$4:AI498),"")</f>
        <v/>
      </c>
      <c r="AZ95" s="204" t="str">
        <f>IF(AY95="","",SUMIF(AX$4:AX498,"&lt;="&amp;AX95,AY$4:AY498))</f>
        <v/>
      </c>
      <c r="BA95" s="202" t="s">
        <v>297</v>
      </c>
      <c r="BB95" s="206">
        <v>33774</v>
      </c>
      <c r="BC95" s="198" t="s">
        <v>3</v>
      </c>
      <c r="BD95" s="206">
        <v>34972</v>
      </c>
      <c r="BE95" s="198" t="s">
        <v>300</v>
      </c>
      <c r="BF95" s="206"/>
      <c r="BG95" s="198" t="s">
        <v>270</v>
      </c>
      <c r="BH95" s="200">
        <v>23</v>
      </c>
      <c r="BI95" s="200"/>
      <c r="BJ95" s="200" t="str">
        <f t="shared" si="66"/>
        <v/>
      </c>
      <c r="BK95" s="198"/>
      <c r="BL95" s="206"/>
      <c r="BM95" s="207">
        <v>2</v>
      </c>
      <c r="BN95" s="198"/>
      <c r="BO95" s="199" t="str">
        <f t="shared" ref="BO95:BO101" si="71">IF(AB95="","",(AB95/AE95)*100)</f>
        <v/>
      </c>
      <c r="BP95" s="200" t="str">
        <f t="shared" ref="BP95:BP101" si="72">IF(AC95="","",(AC95/AE95)*100)</f>
        <v/>
      </c>
      <c r="BQ95" s="200" t="str">
        <f t="shared" ref="BQ95:BQ101" si="73">IF(AD95="","",(AD95/AE95)*100)</f>
        <v/>
      </c>
      <c r="BR95" s="211" t="str">
        <f t="shared" ref="BR95:BR101" si="74">IF(AE95="","",SUM(BO95:BQ95))</f>
        <v/>
      </c>
      <c r="BS95" s="199"/>
      <c r="BT95" s="200"/>
      <c r="BU95" s="200"/>
      <c r="BV95" s="211" t="str">
        <f t="shared" ref="BV95:BV101" si="75">IF(SUM(BS95:BU95)=0,"",SUM(BS95:BU95))</f>
        <v/>
      </c>
      <c r="BW95" s="199" t="str">
        <f t="shared" ref="BW95:BW101" si="76">IF(ISBLANK(BS95),"",BS95/BV95*100)</f>
        <v/>
      </c>
      <c r="BX95" s="200" t="str">
        <f t="shared" ref="BX95:BX101" si="77">IF(ISBLANK(BT95),"",BT95/BV95*100)</f>
        <v/>
      </c>
      <c r="BY95" s="200" t="str">
        <f t="shared" ref="BY95:BY101" si="78">IF(ISBLANK(BU95),"",BU95/BV95*100)</f>
        <v/>
      </c>
      <c r="BZ95" s="200" t="str">
        <f t="shared" ref="BZ95:BZ101" si="79">IF(BV95="","",SUM(BW95:BY95))</f>
        <v/>
      </c>
      <c r="CA95" s="5"/>
      <c r="CB95" s="16"/>
      <c r="CC95" s="16"/>
      <c r="CD95" s="16"/>
    </row>
    <row r="96" spans="1:82" x14ac:dyDescent="0.25">
      <c r="A96" s="16">
        <v>1</v>
      </c>
      <c r="C96" s="194">
        <v>93</v>
      </c>
      <c r="D96" s="195"/>
      <c r="E96" s="212" t="s">
        <v>302</v>
      </c>
      <c r="F96" s="197" t="s">
        <v>3</v>
      </c>
      <c r="G96" s="198" t="s">
        <v>3</v>
      </c>
      <c r="H96" s="199"/>
      <c r="I96" s="200"/>
      <c r="J96" s="200"/>
      <c r="K96" s="200"/>
      <c r="L96" s="199"/>
      <c r="M96" s="200"/>
      <c r="N96" s="200"/>
      <c r="O96" s="200"/>
      <c r="P96" s="199"/>
      <c r="Q96" s="200"/>
      <c r="R96" s="200"/>
      <c r="S96" s="200"/>
      <c r="T96" s="199"/>
      <c r="U96" s="200"/>
      <c r="V96" s="200"/>
      <c r="W96" s="200"/>
      <c r="X96" s="199"/>
      <c r="Y96" s="200"/>
      <c r="Z96" s="200"/>
      <c r="AA96" s="200"/>
      <c r="AB96" s="199"/>
      <c r="AC96" s="200"/>
      <c r="AD96" s="200"/>
      <c r="AE96" s="200"/>
      <c r="AF96" s="199"/>
      <c r="AG96" s="200"/>
      <c r="AH96" s="200"/>
      <c r="AI96" s="200" t="str">
        <f t="shared" si="61"/>
        <v/>
      </c>
      <c r="AJ96" s="200"/>
      <c r="AK96" s="253"/>
      <c r="AL96" s="202"/>
      <c r="AM96" s="198" t="str">
        <f t="shared" si="62"/>
        <v/>
      </c>
      <c r="AN96" s="198"/>
      <c r="AO96" s="198"/>
      <c r="AP96" s="198"/>
      <c r="AQ96" s="198" t="s">
        <v>35</v>
      </c>
      <c r="AR96" s="198" t="s">
        <v>324</v>
      </c>
      <c r="AS96" s="198"/>
      <c r="AT96" s="198"/>
      <c r="AU96" s="203" t="str">
        <f t="shared" si="63"/>
        <v/>
      </c>
      <c r="AV96" s="204" t="str">
        <f t="shared" si="64"/>
        <v/>
      </c>
      <c r="AW96" s="205"/>
      <c r="AX96" s="205" t="str">
        <f>IF(AW96="","",RANK(AW96,AW$4:AW498,1))</f>
        <v/>
      </c>
      <c r="AY96" s="204" t="str">
        <f>IF(AV96="Yes",SUMIF(AU$4:AU498,AW96,AI$4:AI498),"")</f>
        <v/>
      </c>
      <c r="AZ96" s="204" t="str">
        <f>IF(AY96="","",SUMIF(AX$4:AX498,"&lt;="&amp;AX96,AY$4:AY498))</f>
        <v/>
      </c>
      <c r="BA96" s="202" t="s">
        <v>297</v>
      </c>
      <c r="BB96" s="206">
        <v>33774</v>
      </c>
      <c r="BC96" s="198" t="s">
        <v>3</v>
      </c>
      <c r="BD96" s="206">
        <v>34972</v>
      </c>
      <c r="BE96" s="198" t="s">
        <v>300</v>
      </c>
      <c r="BF96" s="206"/>
      <c r="BG96" s="198" t="s">
        <v>263</v>
      </c>
      <c r="BH96" s="200">
        <v>11</v>
      </c>
      <c r="BI96" s="200"/>
      <c r="BJ96" s="200" t="str">
        <f t="shared" si="66"/>
        <v/>
      </c>
      <c r="BK96" s="198"/>
      <c r="BL96" s="206"/>
      <c r="BM96" s="207">
        <v>2</v>
      </c>
      <c r="BN96" s="198"/>
      <c r="BO96" s="199" t="str">
        <f t="shared" si="71"/>
        <v/>
      </c>
      <c r="BP96" s="200" t="str">
        <f t="shared" si="72"/>
        <v/>
      </c>
      <c r="BQ96" s="200" t="str">
        <f t="shared" si="73"/>
        <v/>
      </c>
      <c r="BR96" s="211" t="str">
        <f t="shared" si="74"/>
        <v/>
      </c>
      <c r="BS96" s="199"/>
      <c r="BT96" s="200"/>
      <c r="BU96" s="200"/>
      <c r="BV96" s="211" t="str">
        <f t="shared" si="75"/>
        <v/>
      </c>
      <c r="BW96" s="199" t="str">
        <f t="shared" si="76"/>
        <v/>
      </c>
      <c r="BX96" s="200" t="str">
        <f t="shared" si="77"/>
        <v/>
      </c>
      <c r="BY96" s="200" t="str">
        <f t="shared" si="78"/>
        <v/>
      </c>
      <c r="BZ96" s="200" t="str">
        <f t="shared" si="79"/>
        <v/>
      </c>
      <c r="CA96" s="5"/>
      <c r="CB96" s="16"/>
      <c r="CC96" s="16"/>
      <c r="CD96" s="16"/>
    </row>
    <row r="97" spans="1:82" x14ac:dyDescent="0.25">
      <c r="A97" s="16">
        <v>1</v>
      </c>
      <c r="C97" s="194">
        <v>94</v>
      </c>
      <c r="D97" s="195"/>
      <c r="E97" s="212" t="s">
        <v>301</v>
      </c>
      <c r="F97" s="197" t="s">
        <v>3</v>
      </c>
      <c r="G97" s="198" t="s">
        <v>3</v>
      </c>
      <c r="H97" s="199"/>
      <c r="I97" s="200"/>
      <c r="J97" s="200"/>
      <c r="K97" s="200"/>
      <c r="L97" s="199"/>
      <c r="M97" s="200"/>
      <c r="N97" s="200"/>
      <c r="O97" s="200"/>
      <c r="P97" s="199"/>
      <c r="Q97" s="200"/>
      <c r="R97" s="200"/>
      <c r="S97" s="200"/>
      <c r="T97" s="199"/>
      <c r="U97" s="200"/>
      <c r="V97" s="200"/>
      <c r="W97" s="200"/>
      <c r="X97" s="199"/>
      <c r="Y97" s="200"/>
      <c r="Z97" s="200"/>
      <c r="AA97" s="200"/>
      <c r="AB97" s="199"/>
      <c r="AC97" s="200"/>
      <c r="AD97" s="200"/>
      <c r="AE97" s="200"/>
      <c r="AF97" s="199"/>
      <c r="AG97" s="200"/>
      <c r="AH97" s="200"/>
      <c r="AI97" s="200" t="str">
        <f t="shared" si="61"/>
        <v/>
      </c>
      <c r="AJ97" s="200"/>
      <c r="AK97" s="201"/>
      <c r="AL97" s="202"/>
      <c r="AM97" s="198" t="str">
        <f t="shared" si="62"/>
        <v/>
      </c>
      <c r="AN97" s="198"/>
      <c r="AO97" s="198"/>
      <c r="AP97" s="198"/>
      <c r="AQ97" s="198" t="s">
        <v>35</v>
      </c>
      <c r="AR97" s="198" t="s">
        <v>324</v>
      </c>
      <c r="AS97" s="198"/>
      <c r="AT97" s="198"/>
      <c r="AU97" s="203" t="str">
        <f t="shared" si="63"/>
        <v/>
      </c>
      <c r="AV97" s="204" t="str">
        <f t="shared" si="64"/>
        <v/>
      </c>
      <c r="AW97" s="205"/>
      <c r="AX97" s="205" t="str">
        <f>IF(AW97="","",RANK(AW97,AW$4:AW498,1))</f>
        <v/>
      </c>
      <c r="AY97" s="204" t="str">
        <f>IF(AV97="Yes",SUMIF(AU$4:AU498,AW97,AI$4:AI498),"")</f>
        <v/>
      </c>
      <c r="AZ97" s="204" t="str">
        <f>IF(AY97="","",SUMIF(AX$4:AX498,"&lt;="&amp;AX97,AY$4:AY498))</f>
        <v/>
      </c>
      <c r="BA97" s="202" t="s">
        <v>297</v>
      </c>
      <c r="BB97" s="206">
        <v>33774</v>
      </c>
      <c r="BC97" s="198" t="s">
        <v>3</v>
      </c>
      <c r="BD97" s="206">
        <v>34972</v>
      </c>
      <c r="BE97" s="198" t="s">
        <v>300</v>
      </c>
      <c r="BF97" s="206"/>
      <c r="BG97" s="198" t="s">
        <v>263</v>
      </c>
      <c r="BH97" s="200">
        <v>16</v>
      </c>
      <c r="BI97" s="200"/>
      <c r="BJ97" s="200" t="str">
        <f t="shared" si="66"/>
        <v/>
      </c>
      <c r="BK97" s="198"/>
      <c r="BL97" s="206"/>
      <c r="BM97" s="207">
        <v>2</v>
      </c>
      <c r="BN97" s="198"/>
      <c r="BO97" s="199" t="str">
        <f t="shared" si="71"/>
        <v/>
      </c>
      <c r="BP97" s="200" t="str">
        <f t="shared" si="72"/>
        <v/>
      </c>
      <c r="BQ97" s="200" t="str">
        <f t="shared" si="73"/>
        <v/>
      </c>
      <c r="BR97" s="211" t="str">
        <f t="shared" si="74"/>
        <v/>
      </c>
      <c r="BS97" s="199"/>
      <c r="BT97" s="200"/>
      <c r="BU97" s="200"/>
      <c r="BV97" s="211" t="str">
        <f t="shared" si="75"/>
        <v/>
      </c>
      <c r="BW97" s="199" t="str">
        <f t="shared" si="76"/>
        <v/>
      </c>
      <c r="BX97" s="200" t="str">
        <f t="shared" si="77"/>
        <v/>
      </c>
      <c r="BY97" s="200" t="str">
        <f t="shared" si="78"/>
        <v/>
      </c>
      <c r="BZ97" s="200" t="str">
        <f t="shared" si="79"/>
        <v/>
      </c>
      <c r="CA97" s="5"/>
      <c r="CB97" s="16"/>
      <c r="CC97" s="16"/>
      <c r="CD97" s="16"/>
    </row>
    <row r="98" spans="1:82" x14ac:dyDescent="0.25">
      <c r="A98" s="16">
        <v>1</v>
      </c>
      <c r="C98" s="194">
        <v>95</v>
      </c>
      <c r="D98" s="195">
        <v>62</v>
      </c>
      <c r="E98" s="212" t="s">
        <v>260</v>
      </c>
      <c r="F98" s="197" t="s">
        <v>20</v>
      </c>
      <c r="G98" s="198" t="s">
        <v>1</v>
      </c>
      <c r="H98" s="199">
        <v>3</v>
      </c>
      <c r="I98" s="200"/>
      <c r="J98" s="200">
        <v>9</v>
      </c>
      <c r="K98" s="200">
        <f>IF(SUM(H98:J98)=0,"",SUM(H98:J98))</f>
        <v>12</v>
      </c>
      <c r="L98" s="199"/>
      <c r="M98" s="200"/>
      <c r="N98" s="200"/>
      <c r="O98" s="200" t="str">
        <f>IF(SUM(L98:N98)=0,"",SUM(L98:N98))</f>
        <v/>
      </c>
      <c r="P98" s="199">
        <v>53</v>
      </c>
      <c r="Q98" s="200">
        <v>14</v>
      </c>
      <c r="R98" s="200">
        <v>14</v>
      </c>
      <c r="S98" s="200">
        <f>IF(SUM(P98:R98)=0,"",SUM(P98:R98))</f>
        <v>81</v>
      </c>
      <c r="T98" s="199">
        <v>15</v>
      </c>
      <c r="U98" s="200">
        <v>2</v>
      </c>
      <c r="V98" s="200">
        <v>12.5</v>
      </c>
      <c r="W98" s="200">
        <f>IF(SUM(T98:V98)=0,"",SUM(T98:V98))</f>
        <v>29.5</v>
      </c>
      <c r="X98" s="199"/>
      <c r="Y98" s="200"/>
      <c r="Z98" s="200"/>
      <c r="AA98" s="200" t="str">
        <f>IF(SUM(X98:Z98)=0,"",SUM(X98:Z98))</f>
        <v/>
      </c>
      <c r="AB98" s="199">
        <f t="shared" ref="AB98:AD101" si="80">IF(H98+L98+P98+T98+X98=0,"",H98+L98+P98+T98+X98)</f>
        <v>71</v>
      </c>
      <c r="AC98" s="200">
        <f t="shared" si="80"/>
        <v>16</v>
      </c>
      <c r="AD98" s="200">
        <f t="shared" si="80"/>
        <v>35.5</v>
      </c>
      <c r="AE98" s="200">
        <f>IF(SUM(AB98:AD98)=0,"",SUM(AB98:AD98))</f>
        <v>122.5</v>
      </c>
      <c r="AF98" s="199">
        <v>3</v>
      </c>
      <c r="AG98" s="200"/>
      <c r="AH98" s="200">
        <v>1</v>
      </c>
      <c r="AI98" s="200">
        <f t="shared" si="61"/>
        <v>4</v>
      </c>
      <c r="AJ98" s="200" t="s">
        <v>260</v>
      </c>
      <c r="AK98" s="201">
        <v>113</v>
      </c>
      <c r="AL98" s="202"/>
      <c r="AM98" s="198" t="str">
        <f t="shared" si="62"/>
        <v/>
      </c>
      <c r="AN98" s="198"/>
      <c r="AO98" s="198"/>
      <c r="AP98" s="213" t="s">
        <v>860</v>
      </c>
      <c r="AQ98" s="198" t="s">
        <v>35</v>
      </c>
      <c r="AR98" s="198" t="s">
        <v>16</v>
      </c>
      <c r="AS98" s="198"/>
      <c r="AT98" s="198" t="s">
        <v>509</v>
      </c>
      <c r="AU98" s="203">
        <f t="shared" si="63"/>
        <v>1987</v>
      </c>
      <c r="AV98" s="204" t="str">
        <f t="shared" si="64"/>
        <v/>
      </c>
      <c r="AW98" s="205" t="str">
        <f>IF(AV98="Yes",AU98,"")</f>
        <v/>
      </c>
      <c r="AX98" s="205" t="str">
        <f>IF(AW98="","",RANK(AW98,AW$4:AW498,1))</f>
        <v/>
      </c>
      <c r="AY98" s="204" t="str">
        <f>IF(AV98="Yes",SUMIF(AU$4:AU498,AW98,AI$4:AI498),"")</f>
        <v/>
      </c>
      <c r="AZ98" s="204" t="str">
        <f>IF(AY98="","",SUMIF(AX$4:AX498,"&lt;="&amp;AX98,AY$4:AY498))</f>
        <v/>
      </c>
      <c r="BA98" s="202"/>
      <c r="BB98" s="206"/>
      <c r="BC98" s="198"/>
      <c r="BD98" s="206"/>
      <c r="BE98" s="198"/>
      <c r="BF98" s="206"/>
      <c r="BG98" s="198"/>
      <c r="BH98" s="200"/>
      <c r="BI98" s="200"/>
      <c r="BJ98" s="200" t="str">
        <f t="shared" si="66"/>
        <v/>
      </c>
      <c r="BK98" s="198" t="s">
        <v>259</v>
      </c>
      <c r="BL98" s="206">
        <v>32083</v>
      </c>
      <c r="BM98" s="207"/>
      <c r="BN98" s="198"/>
      <c r="BO98" s="199">
        <f t="shared" si="71"/>
        <v>57.959183673469383</v>
      </c>
      <c r="BP98" s="200">
        <f t="shared" si="72"/>
        <v>13.061224489795919</v>
      </c>
      <c r="BQ98" s="200">
        <f t="shared" si="73"/>
        <v>28.979591836734691</v>
      </c>
      <c r="BR98" s="211">
        <f t="shared" si="74"/>
        <v>100</v>
      </c>
      <c r="BS98" s="199"/>
      <c r="BT98" s="200"/>
      <c r="BU98" s="200"/>
      <c r="BV98" s="211" t="str">
        <f t="shared" si="75"/>
        <v/>
      </c>
      <c r="BW98" s="199" t="str">
        <f t="shared" si="76"/>
        <v/>
      </c>
      <c r="BX98" s="200" t="str">
        <f t="shared" si="77"/>
        <v/>
      </c>
      <c r="BY98" s="200" t="str">
        <f t="shared" si="78"/>
        <v/>
      </c>
      <c r="BZ98" s="200" t="str">
        <f t="shared" si="79"/>
        <v/>
      </c>
      <c r="CA98" s="5"/>
      <c r="CB98" s="16"/>
      <c r="CC98" s="16"/>
      <c r="CD98" s="16"/>
    </row>
    <row r="99" spans="1:82" x14ac:dyDescent="0.25">
      <c r="A99" s="16">
        <v>1</v>
      </c>
      <c r="C99" s="194">
        <v>96</v>
      </c>
      <c r="D99" s="195"/>
      <c r="E99" s="212" t="s">
        <v>260</v>
      </c>
      <c r="F99" s="197"/>
      <c r="G99" s="198" t="s">
        <v>3</v>
      </c>
      <c r="H99" s="199"/>
      <c r="I99" s="200"/>
      <c r="J99" s="200"/>
      <c r="K99" s="200"/>
      <c r="L99" s="199"/>
      <c r="M99" s="200"/>
      <c r="N99" s="200"/>
      <c r="O99" s="200"/>
      <c r="P99" s="199"/>
      <c r="Q99" s="200"/>
      <c r="R99" s="200"/>
      <c r="S99" s="200"/>
      <c r="T99" s="199"/>
      <c r="U99" s="200"/>
      <c r="V99" s="200"/>
      <c r="W99" s="200"/>
      <c r="X99" s="199"/>
      <c r="Y99" s="200"/>
      <c r="Z99" s="200"/>
      <c r="AA99" s="200"/>
      <c r="AB99" s="199" t="str">
        <f t="shared" si="80"/>
        <v/>
      </c>
      <c r="AC99" s="200" t="str">
        <f t="shared" si="80"/>
        <v/>
      </c>
      <c r="AD99" s="200" t="str">
        <f t="shared" si="80"/>
        <v/>
      </c>
      <c r="AE99" s="200" t="str">
        <f>IF(SUM(AB99:AD99)=0,"",SUM(AB99:AD99))</f>
        <v/>
      </c>
      <c r="AF99" s="199">
        <v>15</v>
      </c>
      <c r="AG99" s="200">
        <v>2</v>
      </c>
      <c r="AH99" s="200">
        <v>12.5</v>
      </c>
      <c r="AI99" s="200">
        <f t="shared" si="61"/>
        <v>29.5</v>
      </c>
      <c r="AJ99" s="200"/>
      <c r="AK99" s="201">
        <v>114</v>
      </c>
      <c r="AL99" s="202"/>
      <c r="AM99" s="198" t="str">
        <f t="shared" si="62"/>
        <v/>
      </c>
      <c r="AN99" s="198"/>
      <c r="AO99" s="198"/>
      <c r="AP99" s="198"/>
      <c r="AQ99" s="198" t="s">
        <v>35</v>
      </c>
      <c r="AR99" s="198" t="s">
        <v>324</v>
      </c>
      <c r="AS99" s="198"/>
      <c r="AT99" s="198"/>
      <c r="AU99" s="203">
        <f t="shared" si="63"/>
        <v>1987</v>
      </c>
      <c r="AV99" s="204" t="str">
        <f t="shared" si="64"/>
        <v/>
      </c>
      <c r="AW99" s="205" t="str">
        <f>IF(AV99="Yes",AU99,"")</f>
        <v/>
      </c>
      <c r="AX99" s="205" t="str">
        <f>IF(AW99="","",RANK(AW99,AW$4:AW498,1))</f>
        <v/>
      </c>
      <c r="AY99" s="204" t="str">
        <f>IF(AV99="Yes",SUMIF(AU$4:AU498,AW99,AI$4:AI498),"")</f>
        <v/>
      </c>
      <c r="AZ99" s="204" t="str">
        <f>IF(AY99="","",SUMIF(AX$4:AX498,"&lt;="&amp;AX99,AY$4:AY498))</f>
        <v/>
      </c>
      <c r="BA99" s="202"/>
      <c r="BB99" s="206"/>
      <c r="BC99" s="198"/>
      <c r="BD99" s="206"/>
      <c r="BE99" s="198"/>
      <c r="BF99" s="206"/>
      <c r="BG99" s="198"/>
      <c r="BH99" s="200"/>
      <c r="BI99" s="200"/>
      <c r="BJ99" s="200" t="str">
        <f t="shared" si="66"/>
        <v/>
      </c>
      <c r="BK99" s="198" t="s">
        <v>259</v>
      </c>
      <c r="BL99" s="206">
        <v>32083</v>
      </c>
      <c r="BM99" s="207"/>
      <c r="BN99" s="198"/>
      <c r="BO99" s="199" t="str">
        <f t="shared" si="71"/>
        <v/>
      </c>
      <c r="BP99" s="200" t="str">
        <f t="shared" si="72"/>
        <v/>
      </c>
      <c r="BQ99" s="200" t="str">
        <f t="shared" si="73"/>
        <v/>
      </c>
      <c r="BR99" s="211" t="str">
        <f t="shared" si="74"/>
        <v/>
      </c>
      <c r="BS99" s="199"/>
      <c r="BT99" s="200"/>
      <c r="BU99" s="200"/>
      <c r="BV99" s="211" t="str">
        <f t="shared" si="75"/>
        <v/>
      </c>
      <c r="BW99" s="199" t="str">
        <f t="shared" si="76"/>
        <v/>
      </c>
      <c r="BX99" s="200" t="str">
        <f t="shared" si="77"/>
        <v/>
      </c>
      <c r="BY99" s="200" t="str">
        <f t="shared" si="78"/>
        <v/>
      </c>
      <c r="BZ99" s="200" t="str">
        <f t="shared" si="79"/>
        <v/>
      </c>
      <c r="CA99" s="5"/>
      <c r="CB99" s="16"/>
      <c r="CC99" s="16"/>
      <c r="CD99" s="16"/>
    </row>
    <row r="100" spans="1:82" x14ac:dyDescent="0.25">
      <c r="A100" s="16">
        <v>1</v>
      </c>
      <c r="C100" s="194">
        <v>97</v>
      </c>
      <c r="D100" s="195"/>
      <c r="E100" s="212" t="s">
        <v>260</v>
      </c>
      <c r="F100" s="197"/>
      <c r="G100" s="198" t="s">
        <v>2</v>
      </c>
      <c r="H100" s="199"/>
      <c r="I100" s="200"/>
      <c r="J100" s="200"/>
      <c r="K100" s="200"/>
      <c r="L100" s="199"/>
      <c r="M100" s="200"/>
      <c r="N100" s="200"/>
      <c r="O100" s="200"/>
      <c r="P100" s="199"/>
      <c r="Q100" s="200"/>
      <c r="R100" s="200"/>
      <c r="S100" s="200"/>
      <c r="T100" s="199"/>
      <c r="U100" s="200"/>
      <c r="V100" s="200"/>
      <c r="W100" s="200"/>
      <c r="X100" s="199"/>
      <c r="Y100" s="200"/>
      <c r="Z100" s="200"/>
      <c r="AA100" s="200"/>
      <c r="AB100" s="199" t="str">
        <f t="shared" si="80"/>
        <v/>
      </c>
      <c r="AC100" s="200" t="str">
        <f t="shared" si="80"/>
        <v/>
      </c>
      <c r="AD100" s="200" t="str">
        <f t="shared" si="80"/>
        <v/>
      </c>
      <c r="AE100" s="200" t="str">
        <f>IF(SUM(AB100:AD100)=0,"",SUM(AB100:AD100))</f>
        <v/>
      </c>
      <c r="AF100" s="199">
        <v>53</v>
      </c>
      <c r="AG100" s="200">
        <v>14</v>
      </c>
      <c r="AH100" s="200">
        <v>14</v>
      </c>
      <c r="AI100" s="200">
        <f t="shared" si="61"/>
        <v>81</v>
      </c>
      <c r="AJ100" s="200"/>
      <c r="AK100" s="253">
        <v>115</v>
      </c>
      <c r="AL100" s="202"/>
      <c r="AM100" s="198" t="str">
        <f t="shared" si="62"/>
        <v/>
      </c>
      <c r="AN100" s="198"/>
      <c r="AO100" s="198"/>
      <c r="AP100" s="198"/>
      <c r="AQ100" s="198" t="s">
        <v>35</v>
      </c>
      <c r="AR100" s="198" t="s">
        <v>17</v>
      </c>
      <c r="AS100" s="198"/>
      <c r="AT100" s="198"/>
      <c r="AU100" s="203">
        <f t="shared" si="63"/>
        <v>1987</v>
      </c>
      <c r="AV100" s="204" t="str">
        <f t="shared" si="64"/>
        <v>Yes</v>
      </c>
      <c r="AW100" s="205">
        <f>IF(AV100="Yes",AU100,"")</f>
        <v>1987</v>
      </c>
      <c r="AX100" s="205">
        <f>IF(AW100="","",RANK(AW100,AW$4:AW498,1))</f>
        <v>14</v>
      </c>
      <c r="AY100" s="204">
        <f>IF(AV100="Yes",SUMIF(AU$4:AU498,AW100,AI$4:AI498),"")</f>
        <v>346.5</v>
      </c>
      <c r="AZ100" s="204">
        <f>IF(AY100="","",SUMIF(AX$4:AX498,"&lt;="&amp;AX100,AY$4:AY498))</f>
        <v>7416.2999999999993</v>
      </c>
      <c r="BA100" s="202"/>
      <c r="BB100" s="206"/>
      <c r="BC100" s="198"/>
      <c r="BD100" s="206"/>
      <c r="BE100" s="198"/>
      <c r="BF100" s="206"/>
      <c r="BG100" s="198"/>
      <c r="BH100" s="200"/>
      <c r="BI100" s="200"/>
      <c r="BJ100" s="200" t="str">
        <f t="shared" si="66"/>
        <v/>
      </c>
      <c r="BK100" s="198" t="s">
        <v>259</v>
      </c>
      <c r="BL100" s="206">
        <v>32083</v>
      </c>
      <c r="BM100" s="207"/>
      <c r="BN100" s="198"/>
      <c r="BO100" s="199" t="str">
        <f t="shared" si="71"/>
        <v/>
      </c>
      <c r="BP100" s="200" t="str">
        <f t="shared" si="72"/>
        <v/>
      </c>
      <c r="BQ100" s="200" t="str">
        <f t="shared" si="73"/>
        <v/>
      </c>
      <c r="BR100" s="211" t="str">
        <f t="shared" si="74"/>
        <v/>
      </c>
      <c r="BS100" s="199"/>
      <c r="BT100" s="200"/>
      <c r="BU100" s="200"/>
      <c r="BV100" s="211" t="str">
        <f t="shared" si="75"/>
        <v/>
      </c>
      <c r="BW100" s="199" t="str">
        <f t="shared" si="76"/>
        <v/>
      </c>
      <c r="BX100" s="200" t="str">
        <f t="shared" si="77"/>
        <v/>
      </c>
      <c r="BY100" s="200" t="str">
        <f t="shared" si="78"/>
        <v/>
      </c>
      <c r="BZ100" s="200" t="str">
        <f t="shared" si="79"/>
        <v/>
      </c>
      <c r="CA100" s="5"/>
      <c r="CB100" s="16"/>
      <c r="CC100" s="16"/>
      <c r="CD100" s="16"/>
    </row>
    <row r="101" spans="1:82" x14ac:dyDescent="0.25">
      <c r="A101" s="16">
        <v>1</v>
      </c>
      <c r="C101" s="194">
        <v>98</v>
      </c>
      <c r="D101" s="195"/>
      <c r="E101" s="212" t="s">
        <v>260</v>
      </c>
      <c r="F101" s="197"/>
      <c r="G101" s="198" t="s">
        <v>1</v>
      </c>
      <c r="H101" s="199"/>
      <c r="I101" s="200"/>
      <c r="J101" s="200"/>
      <c r="K101" s="200"/>
      <c r="L101" s="199"/>
      <c r="M101" s="200"/>
      <c r="N101" s="200"/>
      <c r="O101" s="200"/>
      <c r="P101" s="199"/>
      <c r="Q101" s="200"/>
      <c r="R101" s="200"/>
      <c r="S101" s="200"/>
      <c r="T101" s="199"/>
      <c r="U101" s="200"/>
      <c r="V101" s="200"/>
      <c r="W101" s="200"/>
      <c r="X101" s="199"/>
      <c r="Y101" s="200"/>
      <c r="Z101" s="200"/>
      <c r="AA101" s="200"/>
      <c r="AB101" s="199" t="str">
        <f t="shared" si="80"/>
        <v/>
      </c>
      <c r="AC101" s="200" t="str">
        <f t="shared" si="80"/>
        <v/>
      </c>
      <c r="AD101" s="200" t="str">
        <f t="shared" si="80"/>
        <v/>
      </c>
      <c r="AE101" s="200" t="str">
        <f>IF(SUM(AB101:AD101)=0,"",SUM(AB101:AD101))</f>
        <v/>
      </c>
      <c r="AF101" s="199" t="s">
        <v>509</v>
      </c>
      <c r="AG101" s="200" t="s">
        <v>509</v>
      </c>
      <c r="AH101" s="200">
        <v>8</v>
      </c>
      <c r="AI101" s="200">
        <f t="shared" si="61"/>
        <v>8</v>
      </c>
      <c r="AJ101" s="200"/>
      <c r="AK101" s="201">
        <v>116</v>
      </c>
      <c r="AL101" s="202"/>
      <c r="AM101" s="198" t="str">
        <f t="shared" si="62"/>
        <v/>
      </c>
      <c r="AN101" s="198"/>
      <c r="AO101" s="198"/>
      <c r="AP101" s="198"/>
      <c r="AQ101" s="198" t="s">
        <v>35</v>
      </c>
      <c r="AR101" s="198" t="s">
        <v>16</v>
      </c>
      <c r="AS101" s="198"/>
      <c r="AT101" s="198"/>
      <c r="AU101" s="203">
        <f t="shared" si="63"/>
        <v>1992</v>
      </c>
      <c r="AV101" s="204" t="str">
        <f t="shared" si="64"/>
        <v/>
      </c>
      <c r="AW101" s="205" t="str">
        <f>IF(AV101="Yes",AU101,"")</f>
        <v/>
      </c>
      <c r="AX101" s="205" t="str">
        <f>IF(AW101="","",RANK(AW101,AW$4:AW498,1))</f>
        <v/>
      </c>
      <c r="AY101" s="204" t="str">
        <f>IF(AV101="Yes",SUMIF(AU$4:AU498,AW101,AI$4:AI498),"")</f>
        <v/>
      </c>
      <c r="AZ101" s="204" t="str">
        <f>IF(AY101="","",SUMIF(AX$4:AX498,"&lt;="&amp;AX101,AY$4:AY498))</f>
        <v/>
      </c>
      <c r="BA101" s="202" t="s">
        <v>259</v>
      </c>
      <c r="BB101" s="206">
        <v>32083</v>
      </c>
      <c r="BC101" s="198" t="s">
        <v>1</v>
      </c>
      <c r="BD101" s="206">
        <v>33512</v>
      </c>
      <c r="BE101" s="198"/>
      <c r="BF101" s="206"/>
      <c r="BG101" s="198"/>
      <c r="BH101" s="200">
        <v>8</v>
      </c>
      <c r="BI101" s="200">
        <v>8</v>
      </c>
      <c r="BJ101" s="200">
        <f t="shared" si="66"/>
        <v>100</v>
      </c>
      <c r="BK101" s="198" t="s">
        <v>261</v>
      </c>
      <c r="BL101" s="206">
        <v>33900</v>
      </c>
      <c r="BM101" s="207">
        <v>1</v>
      </c>
      <c r="BN101" s="198"/>
      <c r="BO101" s="199" t="str">
        <f t="shared" si="71"/>
        <v/>
      </c>
      <c r="BP101" s="200" t="str">
        <f t="shared" si="72"/>
        <v/>
      </c>
      <c r="BQ101" s="200" t="str">
        <f t="shared" si="73"/>
        <v/>
      </c>
      <c r="BR101" s="211" t="str">
        <f t="shared" si="74"/>
        <v/>
      </c>
      <c r="BS101" s="199"/>
      <c r="BT101" s="200"/>
      <c r="BU101" s="200"/>
      <c r="BV101" s="211" t="str">
        <f t="shared" si="75"/>
        <v/>
      </c>
      <c r="BW101" s="199" t="str">
        <f t="shared" si="76"/>
        <v/>
      </c>
      <c r="BX101" s="200" t="str">
        <f t="shared" si="77"/>
        <v/>
      </c>
      <c r="BY101" s="200" t="str">
        <f t="shared" si="78"/>
        <v/>
      </c>
      <c r="BZ101" s="200" t="str">
        <f t="shared" si="79"/>
        <v/>
      </c>
      <c r="CA101" s="5"/>
      <c r="CB101" s="16"/>
      <c r="CC101" s="16"/>
      <c r="CD101" s="16"/>
    </row>
    <row r="102" spans="1:82" x14ac:dyDescent="0.25">
      <c r="A102" s="16">
        <v>1</v>
      </c>
      <c r="C102" s="194">
        <v>99</v>
      </c>
      <c r="D102" s="195"/>
      <c r="E102" s="197" t="s">
        <v>873</v>
      </c>
      <c r="F102" s="197"/>
      <c r="G102" s="198"/>
      <c r="H102" s="199"/>
      <c r="I102" s="200"/>
      <c r="J102" s="200"/>
      <c r="K102" s="200"/>
      <c r="L102" s="199"/>
      <c r="M102" s="200"/>
      <c r="N102" s="200"/>
      <c r="O102" s="200"/>
      <c r="P102" s="199"/>
      <c r="Q102" s="200"/>
      <c r="R102" s="200"/>
      <c r="S102" s="200"/>
      <c r="T102" s="199"/>
      <c r="U102" s="200"/>
      <c r="V102" s="200"/>
      <c r="W102" s="200"/>
      <c r="X102" s="199"/>
      <c r="Y102" s="200"/>
      <c r="Z102" s="200"/>
      <c r="AA102" s="200"/>
      <c r="AB102" s="199"/>
      <c r="AC102" s="200"/>
      <c r="AD102" s="200"/>
      <c r="AE102" s="200"/>
      <c r="AF102" s="199">
        <v>71</v>
      </c>
      <c r="AG102" s="200">
        <v>16</v>
      </c>
      <c r="AH102" s="200">
        <v>35.5</v>
      </c>
      <c r="AI102" s="200">
        <f t="shared" si="61"/>
        <v>122.5</v>
      </c>
      <c r="AJ102" s="200" t="s">
        <v>873</v>
      </c>
      <c r="AK102" s="201">
        <v>117</v>
      </c>
      <c r="AL102" s="202"/>
      <c r="AM102" s="198" t="str">
        <f t="shared" si="62"/>
        <v/>
      </c>
      <c r="AN102" s="198"/>
      <c r="AO102" s="198"/>
      <c r="AP102" s="198"/>
      <c r="AQ102" s="198"/>
      <c r="AR102" s="198"/>
      <c r="AS102" s="198"/>
      <c r="AT102" s="198"/>
      <c r="AU102" s="203" t="str">
        <f t="shared" si="63"/>
        <v/>
      </c>
      <c r="AV102" s="204" t="str">
        <f t="shared" si="64"/>
        <v/>
      </c>
      <c r="AW102" s="205"/>
      <c r="AX102" s="205" t="str">
        <f>IF(AW102="","",RANK(AW102,AW$4:AW498,1))</f>
        <v/>
      </c>
      <c r="AY102" s="204" t="str">
        <f>IF(AV102="Yes",SUMIF(AU$4:AU498,AW102,AI$4:AI498),"")</f>
        <v/>
      </c>
      <c r="AZ102" s="204" t="str">
        <f>IF(AY102="","",SUMIF(AX$4:AX498,"&lt;="&amp;AX102,AY$4:AY498))</f>
        <v/>
      </c>
      <c r="BA102" s="202"/>
      <c r="BB102" s="206"/>
      <c r="BC102" s="198"/>
      <c r="BD102" s="206"/>
      <c r="BE102" s="198"/>
      <c r="BF102" s="206"/>
      <c r="BG102" s="198"/>
      <c r="BH102" s="200"/>
      <c r="BI102" s="200"/>
      <c r="BJ102" s="200" t="str">
        <f t="shared" si="66"/>
        <v/>
      </c>
      <c r="BK102" s="198"/>
      <c r="BL102" s="206"/>
      <c r="BM102" s="207"/>
      <c r="BN102" s="198"/>
      <c r="BO102" s="199"/>
      <c r="BP102" s="200"/>
      <c r="BQ102" s="200"/>
      <c r="BR102" s="211"/>
      <c r="BS102" s="199"/>
      <c r="BT102" s="200"/>
      <c r="BU102" s="200"/>
      <c r="BV102" s="211"/>
      <c r="BW102" s="199"/>
      <c r="BX102" s="200"/>
      <c r="BY102" s="200"/>
      <c r="BZ102" s="200"/>
      <c r="CA102" s="5"/>
      <c r="CB102" s="16"/>
      <c r="CC102" s="16"/>
      <c r="CD102" s="16"/>
    </row>
    <row r="103" spans="1:82" x14ac:dyDescent="0.25">
      <c r="A103" s="16">
        <v>1</v>
      </c>
      <c r="C103" s="194">
        <v>100</v>
      </c>
      <c r="D103" s="195"/>
      <c r="E103" s="212" t="s">
        <v>521</v>
      </c>
      <c r="F103" s="197" t="s">
        <v>1</v>
      </c>
      <c r="G103" s="198" t="s">
        <v>1</v>
      </c>
      <c r="H103" s="199"/>
      <c r="I103" s="200"/>
      <c r="J103" s="200"/>
      <c r="K103" s="200"/>
      <c r="L103" s="199"/>
      <c r="M103" s="200"/>
      <c r="N103" s="200"/>
      <c r="O103" s="200"/>
      <c r="P103" s="199"/>
      <c r="Q103" s="200"/>
      <c r="R103" s="200"/>
      <c r="S103" s="200"/>
      <c r="T103" s="199"/>
      <c r="U103" s="200"/>
      <c r="V103" s="200"/>
      <c r="W103" s="200"/>
      <c r="X103" s="199"/>
      <c r="Y103" s="200"/>
      <c r="Z103" s="200"/>
      <c r="AA103" s="200"/>
      <c r="AB103" s="199"/>
      <c r="AC103" s="200"/>
      <c r="AD103" s="200"/>
      <c r="AE103" s="200"/>
      <c r="AF103" s="199"/>
      <c r="AG103" s="200"/>
      <c r="AH103" s="200"/>
      <c r="AI103" s="200" t="str">
        <f t="shared" si="61"/>
        <v/>
      </c>
      <c r="AJ103" s="200"/>
      <c r="AK103" s="201"/>
      <c r="AL103" s="202"/>
      <c r="AM103" s="198" t="str">
        <f t="shared" si="62"/>
        <v/>
      </c>
      <c r="AN103" s="198"/>
      <c r="AO103" s="198"/>
      <c r="AP103" s="198"/>
      <c r="AQ103" s="198" t="s">
        <v>35</v>
      </c>
      <c r="AR103" s="198" t="s">
        <v>509</v>
      </c>
      <c r="AS103" s="198"/>
      <c r="AT103" s="198"/>
      <c r="AU103" s="203" t="str">
        <f t="shared" si="63"/>
        <v/>
      </c>
      <c r="AV103" s="204" t="str">
        <f t="shared" si="64"/>
        <v/>
      </c>
      <c r="AW103" s="205"/>
      <c r="AX103" s="205" t="str">
        <f>IF(AW103="","",RANK(AW103,AW$4:AW498,1))</f>
        <v/>
      </c>
      <c r="AY103" s="204" t="str">
        <f>IF(AV103="Yes",SUMIF(AU$4:AU498,AW103,AI$4:AI498),"")</f>
        <v/>
      </c>
      <c r="AZ103" s="204" t="str">
        <f>IF(AY103="","",SUMIF(AX$4:AX498,"&lt;="&amp;AX103,AY$4:AY498))</f>
        <v/>
      </c>
      <c r="BA103" s="202" t="s">
        <v>261</v>
      </c>
      <c r="BB103" s="206">
        <v>33900</v>
      </c>
      <c r="BC103" s="198" t="s">
        <v>1</v>
      </c>
      <c r="BD103" s="206">
        <v>34972</v>
      </c>
      <c r="BE103" s="198" t="s">
        <v>303</v>
      </c>
      <c r="BF103" s="206"/>
      <c r="BG103" s="198" t="s">
        <v>263</v>
      </c>
      <c r="BH103" s="200">
        <v>15</v>
      </c>
      <c r="BI103" s="200"/>
      <c r="BJ103" s="200" t="str">
        <f t="shared" si="66"/>
        <v/>
      </c>
      <c r="BK103" s="198"/>
      <c r="BL103" s="206"/>
      <c r="BM103" s="207">
        <v>2</v>
      </c>
      <c r="BN103" s="198"/>
      <c r="BO103" s="199" t="str">
        <f t="shared" ref="BO103:BO112" si="81">IF(AB103="","",(AB103/AE103)*100)</f>
        <v/>
      </c>
      <c r="BP103" s="200" t="str">
        <f t="shared" ref="BP103:BP112" si="82">IF(AC103="","",(AC103/AE103)*100)</f>
        <v/>
      </c>
      <c r="BQ103" s="200" t="str">
        <f t="shared" ref="BQ103:BQ112" si="83">IF(AD103="","",(AD103/AE103)*100)</f>
        <v/>
      </c>
      <c r="BR103" s="211" t="str">
        <f t="shared" ref="BR103:BR112" si="84">IF(AE103="","",SUM(BO103:BQ103))</f>
        <v/>
      </c>
      <c r="BS103" s="199"/>
      <c r="BT103" s="200"/>
      <c r="BU103" s="200"/>
      <c r="BV103" s="211" t="str">
        <f t="shared" ref="BV103:BV112" si="85">IF(SUM(BS103:BU103)=0,"",SUM(BS103:BU103))</f>
        <v/>
      </c>
      <c r="BW103" s="199" t="str">
        <f t="shared" ref="BW103:BW112" si="86">IF(ISBLANK(BS103),"",BS103/BV103*100)</f>
        <v/>
      </c>
      <c r="BX103" s="200" t="str">
        <f t="shared" ref="BX103:BX112" si="87">IF(ISBLANK(BT103),"",BT103/BV103*100)</f>
        <v/>
      </c>
      <c r="BY103" s="200" t="str">
        <f t="shared" ref="BY103:BY112" si="88">IF(ISBLANK(BU103),"",BU103/BV103*100)</f>
        <v/>
      </c>
      <c r="BZ103" s="200" t="str">
        <f t="shared" ref="BZ103:BZ112" si="89">IF(BV103="","",SUM(BW103:BY103))</f>
        <v/>
      </c>
      <c r="CA103" s="5"/>
      <c r="CB103" s="16"/>
      <c r="CC103" s="16"/>
      <c r="CD103" s="16"/>
    </row>
    <row r="104" spans="1:82" x14ac:dyDescent="0.25">
      <c r="A104" s="16">
        <v>1</v>
      </c>
      <c r="C104" s="194">
        <v>101</v>
      </c>
      <c r="D104" s="195">
        <v>197</v>
      </c>
      <c r="E104" s="212" t="s">
        <v>665</v>
      </c>
      <c r="F104" s="197" t="s">
        <v>3</v>
      </c>
      <c r="G104" s="198" t="s">
        <v>3</v>
      </c>
      <c r="H104" s="199"/>
      <c r="I104" s="200"/>
      <c r="J104" s="200"/>
      <c r="K104" s="200" t="str">
        <f>IF(SUM(H104:J104)=0,"",SUM(H104:J104))</f>
        <v/>
      </c>
      <c r="L104" s="199"/>
      <c r="M104" s="200"/>
      <c r="N104" s="200"/>
      <c r="O104" s="200" t="str">
        <f>IF(SUM(L104:N104)=0,"",SUM(L104:N104))</f>
        <v/>
      </c>
      <c r="P104" s="199"/>
      <c r="Q104" s="200"/>
      <c r="R104" s="200"/>
      <c r="S104" s="200" t="str">
        <f>IF(SUM(P104:R104)=0,"",SUM(P104:R104))</f>
        <v/>
      </c>
      <c r="T104" s="199">
        <v>6.3</v>
      </c>
      <c r="U104" s="200">
        <v>6.6</v>
      </c>
      <c r="V104" s="200">
        <v>6.2</v>
      </c>
      <c r="W104" s="200">
        <f>IF(SUM(T104:V104)=0,"",SUM(T104:V104))</f>
        <v>19.099999999999998</v>
      </c>
      <c r="X104" s="199"/>
      <c r="Y104" s="200"/>
      <c r="Z104" s="200"/>
      <c r="AA104" s="200" t="str">
        <f>IF(SUM(X104:Z104)=0,"",SUM(X104:Z104))</f>
        <v/>
      </c>
      <c r="AB104" s="199">
        <f t="shared" ref="AB104:AD108" si="90">IF(H104+L104+P104+T104+X104=0,"",H104+L104+P104+T104+X104)</f>
        <v>6.3</v>
      </c>
      <c r="AC104" s="200">
        <f t="shared" si="90"/>
        <v>6.6</v>
      </c>
      <c r="AD104" s="200">
        <f t="shared" si="90"/>
        <v>6.2</v>
      </c>
      <c r="AE104" s="200">
        <f>IF(SUM(AB104:AD104)=0,"",SUM(AB104:AD104))</f>
        <v>19.099999999999998</v>
      </c>
      <c r="AF104" s="199">
        <v>6.3</v>
      </c>
      <c r="AG104" s="200">
        <v>6.6</v>
      </c>
      <c r="AH104" s="200">
        <v>6.2</v>
      </c>
      <c r="AI104" s="200">
        <f t="shared" si="61"/>
        <v>19.099999999999998</v>
      </c>
      <c r="AJ104" s="200" t="s">
        <v>665</v>
      </c>
      <c r="AK104" s="201">
        <v>278</v>
      </c>
      <c r="AL104" s="202"/>
      <c r="AM104" s="198" t="str">
        <f t="shared" si="62"/>
        <v/>
      </c>
      <c r="AN104" s="198"/>
      <c r="AO104" s="198"/>
      <c r="AP104" s="213" t="s">
        <v>721</v>
      </c>
      <c r="AQ104" s="198" t="s">
        <v>35</v>
      </c>
      <c r="AR104" s="198" t="s">
        <v>324</v>
      </c>
      <c r="AS104" s="198"/>
      <c r="AT104" s="198" t="s">
        <v>509</v>
      </c>
      <c r="AU104" s="203">
        <f t="shared" si="63"/>
        <v>2009</v>
      </c>
      <c r="AV104" s="204" t="str">
        <f t="shared" si="64"/>
        <v/>
      </c>
      <c r="AW104" s="205" t="str">
        <f>IF(AV104="Yes",AU104,"")</f>
        <v/>
      </c>
      <c r="AX104" s="205" t="str">
        <f>IF(AW104="","",RANK(AW104,AW$4:AW498,1))</f>
        <v/>
      </c>
      <c r="AY104" s="204" t="str">
        <f>IF(AV104="Yes",SUMIF(AU$4:AU498,AW104,AI$4:AI498),"")</f>
        <v/>
      </c>
      <c r="AZ104" s="204" t="str">
        <f>IF(AY104="","",SUMIF(AX$4:AX498,"&lt;="&amp;AX104,AY$4:AY498))</f>
        <v/>
      </c>
      <c r="BA104" s="202"/>
      <c r="BB104" s="206"/>
      <c r="BC104" s="198"/>
      <c r="BD104" s="206"/>
      <c r="BE104" s="198"/>
      <c r="BF104" s="206"/>
      <c r="BG104" s="198"/>
      <c r="BH104" s="200"/>
      <c r="BI104" s="200"/>
      <c r="BJ104" s="200" t="str">
        <f t="shared" si="66"/>
        <v/>
      </c>
      <c r="BK104" s="198" t="s">
        <v>299</v>
      </c>
      <c r="BL104" s="206">
        <v>39902</v>
      </c>
      <c r="BM104" s="207"/>
      <c r="BN104" s="198"/>
      <c r="BO104" s="199">
        <f t="shared" si="81"/>
        <v>32.984293193717278</v>
      </c>
      <c r="BP104" s="200">
        <f t="shared" si="82"/>
        <v>34.554973821989535</v>
      </c>
      <c r="BQ104" s="200">
        <f t="shared" si="83"/>
        <v>32.460732984293202</v>
      </c>
      <c r="BR104" s="211">
        <f t="shared" si="84"/>
        <v>100.00000000000001</v>
      </c>
      <c r="BS104" s="199"/>
      <c r="BT104" s="200"/>
      <c r="BU104" s="200"/>
      <c r="BV104" s="211" t="str">
        <f t="shared" si="85"/>
        <v/>
      </c>
      <c r="BW104" s="199" t="str">
        <f t="shared" si="86"/>
        <v/>
      </c>
      <c r="BX104" s="200" t="str">
        <f t="shared" si="87"/>
        <v/>
      </c>
      <c r="BY104" s="200" t="str">
        <f t="shared" si="88"/>
        <v/>
      </c>
      <c r="BZ104" s="200" t="str">
        <f t="shared" si="89"/>
        <v/>
      </c>
      <c r="CA104" s="5"/>
      <c r="CB104" s="16"/>
      <c r="CC104" s="16"/>
      <c r="CD104" s="16"/>
    </row>
    <row r="105" spans="1:82" x14ac:dyDescent="0.25">
      <c r="A105" s="16">
        <v>1</v>
      </c>
      <c r="C105" s="194">
        <v>102</v>
      </c>
      <c r="D105" s="195">
        <v>202</v>
      </c>
      <c r="E105" s="212" t="s">
        <v>84</v>
      </c>
      <c r="F105" s="197" t="s">
        <v>3</v>
      </c>
      <c r="G105" s="198" t="s">
        <v>3</v>
      </c>
      <c r="H105" s="199"/>
      <c r="I105" s="200"/>
      <c r="J105" s="200"/>
      <c r="K105" s="200" t="str">
        <f>IF(SUM(H105:J105)=0,"",SUM(H105:J105))</f>
        <v/>
      </c>
      <c r="L105" s="199"/>
      <c r="M105" s="200"/>
      <c r="N105" s="200"/>
      <c r="O105" s="200" t="str">
        <f>IF(SUM(L105:N105)=0,"",SUM(L105:N105))</f>
        <v/>
      </c>
      <c r="P105" s="199"/>
      <c r="Q105" s="200"/>
      <c r="R105" s="200"/>
      <c r="S105" s="200" t="str">
        <f>IF(SUM(P105:R105)=0,"",SUM(P105:R105))</f>
        <v/>
      </c>
      <c r="T105" s="199">
        <v>8.1</v>
      </c>
      <c r="U105" s="200"/>
      <c r="V105" s="200"/>
      <c r="W105" s="200">
        <f>IF(SUM(T105:V105)=0,"",SUM(T105:V105))</f>
        <v>8.1</v>
      </c>
      <c r="X105" s="199"/>
      <c r="Y105" s="200"/>
      <c r="Z105" s="200"/>
      <c r="AA105" s="200" t="str">
        <f>IF(SUM(X105:Z105)=0,"",SUM(X105:Z105))</f>
        <v/>
      </c>
      <c r="AB105" s="199">
        <f t="shared" si="90"/>
        <v>8.1</v>
      </c>
      <c r="AC105" s="200" t="str">
        <f t="shared" si="90"/>
        <v/>
      </c>
      <c r="AD105" s="200" t="str">
        <f t="shared" si="90"/>
        <v/>
      </c>
      <c r="AE105" s="200">
        <f>IF(SUM(AB105:AD105)=0,"",SUM(AB105:AD105))</f>
        <v>8.1</v>
      </c>
      <c r="AF105" s="199">
        <v>8.1</v>
      </c>
      <c r="AG105" s="200" t="s">
        <v>509</v>
      </c>
      <c r="AH105" s="200" t="s">
        <v>509</v>
      </c>
      <c r="AI105" s="200">
        <f t="shared" si="61"/>
        <v>8.1</v>
      </c>
      <c r="AJ105" s="200" t="s">
        <v>84</v>
      </c>
      <c r="AK105" s="201">
        <v>280</v>
      </c>
      <c r="AL105" s="202"/>
      <c r="AM105" s="198" t="str">
        <f t="shared" si="62"/>
        <v/>
      </c>
      <c r="AN105" s="198"/>
      <c r="AO105" s="198"/>
      <c r="AP105" s="213" t="s">
        <v>722</v>
      </c>
      <c r="AQ105" s="198" t="s">
        <v>35</v>
      </c>
      <c r="AR105" s="198" t="s">
        <v>324</v>
      </c>
      <c r="AS105" s="198"/>
      <c r="AT105" s="198" t="s">
        <v>509</v>
      </c>
      <c r="AU105" s="203">
        <f t="shared" si="63"/>
        <v>2009</v>
      </c>
      <c r="AV105" s="204" t="str">
        <f t="shared" si="64"/>
        <v/>
      </c>
      <c r="AW105" s="205" t="str">
        <f>IF(AV105="Yes",AU105,"")</f>
        <v/>
      </c>
      <c r="AX105" s="205" t="str">
        <f>IF(AW105="","",RANK(AW105,AW$4:AW498,1))</f>
        <v/>
      </c>
      <c r="AY105" s="204" t="str">
        <f>IF(AV105="Yes",SUMIF(AU$4:AU498,AW105,AI$4:AI498),"")</f>
        <v/>
      </c>
      <c r="AZ105" s="204" t="str">
        <f>IF(AY105="","",SUMIF(AX$4:AX498,"&lt;="&amp;AX105,AY$4:AY498))</f>
        <v/>
      </c>
      <c r="BA105" s="202"/>
      <c r="BB105" s="206"/>
      <c r="BC105" s="198"/>
      <c r="BD105" s="206"/>
      <c r="BE105" s="198"/>
      <c r="BF105" s="206"/>
      <c r="BG105" s="198"/>
      <c r="BH105" s="200"/>
      <c r="BI105" s="200"/>
      <c r="BJ105" s="200" t="str">
        <f t="shared" si="66"/>
        <v/>
      </c>
      <c r="BK105" s="198" t="s">
        <v>299</v>
      </c>
      <c r="BL105" s="206">
        <v>39902</v>
      </c>
      <c r="BM105" s="207"/>
      <c r="BN105" s="198"/>
      <c r="BO105" s="199">
        <f t="shared" si="81"/>
        <v>100</v>
      </c>
      <c r="BP105" s="200" t="str">
        <f t="shared" si="82"/>
        <v/>
      </c>
      <c r="BQ105" s="200" t="str">
        <f t="shared" si="83"/>
        <v/>
      </c>
      <c r="BR105" s="211">
        <f t="shared" si="84"/>
        <v>100</v>
      </c>
      <c r="BS105" s="199"/>
      <c r="BT105" s="200"/>
      <c r="BU105" s="200"/>
      <c r="BV105" s="211" t="str">
        <f t="shared" si="85"/>
        <v/>
      </c>
      <c r="BW105" s="199" t="str">
        <f t="shared" si="86"/>
        <v/>
      </c>
      <c r="BX105" s="200" t="str">
        <f t="shared" si="87"/>
        <v/>
      </c>
      <c r="BY105" s="200" t="str">
        <f t="shared" si="88"/>
        <v/>
      </c>
      <c r="BZ105" s="200" t="str">
        <f t="shared" si="89"/>
        <v/>
      </c>
      <c r="CA105" s="5"/>
      <c r="CB105" s="16"/>
      <c r="CC105" s="16"/>
      <c r="CD105" s="16"/>
    </row>
    <row r="106" spans="1:82" x14ac:dyDescent="0.25">
      <c r="A106" s="16">
        <v>1</v>
      </c>
      <c r="C106" s="194">
        <v>103</v>
      </c>
      <c r="D106" s="195">
        <v>199</v>
      </c>
      <c r="E106" s="212" t="s">
        <v>85</v>
      </c>
      <c r="F106" s="197" t="s">
        <v>3</v>
      </c>
      <c r="G106" s="198" t="s">
        <v>3</v>
      </c>
      <c r="H106" s="199"/>
      <c r="I106" s="200"/>
      <c r="J106" s="200"/>
      <c r="K106" s="200" t="str">
        <f>IF(SUM(H106:J106)=0,"",SUM(H106:J106))</f>
        <v/>
      </c>
      <c r="L106" s="199"/>
      <c r="M106" s="200"/>
      <c r="N106" s="200"/>
      <c r="O106" s="200" t="str">
        <f>IF(SUM(L106:N106)=0,"",SUM(L106:N106))</f>
        <v/>
      </c>
      <c r="P106" s="199"/>
      <c r="Q106" s="200"/>
      <c r="R106" s="200"/>
      <c r="S106" s="200" t="str">
        <f>IF(SUM(P106:R106)=0,"",SUM(P106:R106))</f>
        <v/>
      </c>
      <c r="T106" s="199">
        <v>4.3</v>
      </c>
      <c r="U106" s="200"/>
      <c r="V106" s="200">
        <v>3</v>
      </c>
      <c r="W106" s="200">
        <f>IF(SUM(T106:V106)=0,"",SUM(T106:V106))</f>
        <v>7.3</v>
      </c>
      <c r="X106" s="199"/>
      <c r="Y106" s="200"/>
      <c r="Z106" s="200"/>
      <c r="AA106" s="200" t="str">
        <f>IF(SUM(X106:Z106)=0,"",SUM(X106:Z106))</f>
        <v/>
      </c>
      <c r="AB106" s="199">
        <f t="shared" si="90"/>
        <v>4.3</v>
      </c>
      <c r="AC106" s="200" t="str">
        <f t="shared" si="90"/>
        <v/>
      </c>
      <c r="AD106" s="200">
        <f t="shared" si="90"/>
        <v>3</v>
      </c>
      <c r="AE106" s="200">
        <f>IF(SUM(AB106:AD106)=0,"",SUM(AB106:AD106))</f>
        <v>7.3</v>
      </c>
      <c r="AF106" s="199">
        <v>4.3</v>
      </c>
      <c r="AG106" s="200" t="s">
        <v>509</v>
      </c>
      <c r="AH106" s="200">
        <v>3</v>
      </c>
      <c r="AI106" s="200">
        <f t="shared" si="61"/>
        <v>7.3</v>
      </c>
      <c r="AJ106" s="200" t="s">
        <v>85</v>
      </c>
      <c r="AK106" s="201">
        <v>281</v>
      </c>
      <c r="AL106" s="202"/>
      <c r="AM106" s="198" t="str">
        <f t="shared" si="62"/>
        <v/>
      </c>
      <c r="AN106" s="198"/>
      <c r="AO106" s="198"/>
      <c r="AP106" s="213" t="s">
        <v>723</v>
      </c>
      <c r="AQ106" s="198" t="s">
        <v>35</v>
      </c>
      <c r="AR106" s="198" t="s">
        <v>324</v>
      </c>
      <c r="AS106" s="198"/>
      <c r="AT106" s="198" t="s">
        <v>509</v>
      </c>
      <c r="AU106" s="203">
        <f t="shared" si="63"/>
        <v>2009</v>
      </c>
      <c r="AV106" s="204" t="str">
        <f t="shared" si="64"/>
        <v/>
      </c>
      <c r="AW106" s="205" t="str">
        <f>IF(AV106="Yes",AU106,"")</f>
        <v/>
      </c>
      <c r="AX106" s="205" t="str">
        <f>IF(AW106="","",RANK(AW106,AW$4:AW498,1))</f>
        <v/>
      </c>
      <c r="AY106" s="204" t="str">
        <f>IF(AV106="Yes",SUMIF(AU$4:AU498,AW106,AI$4:AI498),"")</f>
        <v/>
      </c>
      <c r="AZ106" s="204" t="str">
        <f>IF(AY106="","",SUMIF(AX$4:AX498,"&lt;="&amp;AX106,AY$4:AY498))</f>
        <v/>
      </c>
      <c r="BA106" s="202" t="s">
        <v>297</v>
      </c>
      <c r="BB106" s="206">
        <v>33774</v>
      </c>
      <c r="BC106" s="198" t="s">
        <v>3</v>
      </c>
      <c r="BD106" s="206">
        <v>34972</v>
      </c>
      <c r="BE106" s="198" t="s">
        <v>298</v>
      </c>
      <c r="BF106" s="206"/>
      <c r="BG106" s="198"/>
      <c r="BH106" s="200">
        <v>49</v>
      </c>
      <c r="BI106" s="200">
        <v>7.3</v>
      </c>
      <c r="BJ106" s="200">
        <f t="shared" si="66"/>
        <v>14.897959183673471</v>
      </c>
      <c r="BK106" s="198" t="s">
        <v>299</v>
      </c>
      <c r="BL106" s="206">
        <v>39902</v>
      </c>
      <c r="BM106" s="207">
        <v>1</v>
      </c>
      <c r="BN106" s="198" t="s">
        <v>503</v>
      </c>
      <c r="BO106" s="199">
        <f t="shared" si="81"/>
        <v>58.904109589041099</v>
      </c>
      <c r="BP106" s="200" t="str">
        <f t="shared" si="82"/>
        <v/>
      </c>
      <c r="BQ106" s="200">
        <f t="shared" si="83"/>
        <v>41.095890410958908</v>
      </c>
      <c r="BR106" s="211">
        <f t="shared" si="84"/>
        <v>100</v>
      </c>
      <c r="BS106" s="199"/>
      <c r="BT106" s="200"/>
      <c r="BU106" s="200"/>
      <c r="BV106" s="211" t="str">
        <f t="shared" si="85"/>
        <v/>
      </c>
      <c r="BW106" s="199" t="str">
        <f t="shared" si="86"/>
        <v/>
      </c>
      <c r="BX106" s="200" t="str">
        <f t="shared" si="87"/>
        <v/>
      </c>
      <c r="BY106" s="200" t="str">
        <f t="shared" si="88"/>
        <v/>
      </c>
      <c r="BZ106" s="200" t="str">
        <f t="shared" si="89"/>
        <v/>
      </c>
      <c r="CA106" s="5"/>
      <c r="CB106" s="16"/>
      <c r="CC106" s="16"/>
      <c r="CD106" s="16"/>
    </row>
    <row r="107" spans="1:82" x14ac:dyDescent="0.25">
      <c r="A107" s="16">
        <v>1</v>
      </c>
      <c r="C107" s="194">
        <v>104</v>
      </c>
      <c r="D107" s="195">
        <v>200</v>
      </c>
      <c r="E107" s="212" t="s">
        <v>462</v>
      </c>
      <c r="F107" s="197" t="s">
        <v>3</v>
      </c>
      <c r="G107" s="198" t="s">
        <v>3</v>
      </c>
      <c r="H107" s="199"/>
      <c r="I107" s="200"/>
      <c r="J107" s="200"/>
      <c r="K107" s="200" t="str">
        <f>IF(SUM(H107:J107)=0,"",SUM(H107:J107))</f>
        <v/>
      </c>
      <c r="L107" s="199"/>
      <c r="M107" s="200"/>
      <c r="N107" s="200"/>
      <c r="O107" s="200" t="str">
        <f>IF(SUM(L107:N107)=0,"",SUM(L107:N107))</f>
        <v/>
      </c>
      <c r="P107" s="199"/>
      <c r="Q107" s="200"/>
      <c r="R107" s="200"/>
      <c r="S107" s="200" t="str">
        <f>IF(SUM(P107:R107)=0,"",SUM(P107:R107))</f>
        <v/>
      </c>
      <c r="T107" s="199">
        <v>7.2</v>
      </c>
      <c r="U107" s="200">
        <v>2.2999999999999998</v>
      </c>
      <c r="V107" s="200">
        <v>0.7</v>
      </c>
      <c r="W107" s="200">
        <f>IF(SUM(T107:V107)=0,"",SUM(T107:V107))</f>
        <v>10.199999999999999</v>
      </c>
      <c r="X107" s="199"/>
      <c r="Y107" s="200"/>
      <c r="Z107" s="200"/>
      <c r="AA107" s="200" t="str">
        <f>IF(SUM(X107:Z107)=0,"",SUM(X107:Z107))</f>
        <v/>
      </c>
      <c r="AB107" s="199">
        <f t="shared" si="90"/>
        <v>7.2</v>
      </c>
      <c r="AC107" s="200">
        <f t="shared" si="90"/>
        <v>2.2999999999999998</v>
      </c>
      <c r="AD107" s="200">
        <f t="shared" si="90"/>
        <v>0.7</v>
      </c>
      <c r="AE107" s="200">
        <f>IF(SUM(AB107:AD107)=0,"",SUM(AB107:AD107))</f>
        <v>10.199999999999999</v>
      </c>
      <c r="AF107" s="199">
        <v>7.2</v>
      </c>
      <c r="AG107" s="200">
        <v>2.2999999999999998</v>
      </c>
      <c r="AH107" s="200">
        <v>0.7</v>
      </c>
      <c r="AI107" s="200">
        <f t="shared" si="61"/>
        <v>10.199999999999999</v>
      </c>
      <c r="AJ107" s="200" t="s">
        <v>462</v>
      </c>
      <c r="AK107" s="253">
        <v>277</v>
      </c>
      <c r="AL107" s="202"/>
      <c r="AM107" s="198" t="str">
        <f t="shared" si="62"/>
        <v/>
      </c>
      <c r="AN107" s="198"/>
      <c r="AO107" s="198"/>
      <c r="AP107" s="213" t="s">
        <v>724</v>
      </c>
      <c r="AQ107" s="198" t="s">
        <v>35</v>
      </c>
      <c r="AR107" s="198" t="s">
        <v>324</v>
      </c>
      <c r="AS107" s="198"/>
      <c r="AT107" s="198" t="s">
        <v>509</v>
      </c>
      <c r="AU107" s="203">
        <f t="shared" si="63"/>
        <v>2009</v>
      </c>
      <c r="AV107" s="204" t="str">
        <f t="shared" si="64"/>
        <v/>
      </c>
      <c r="AW107" s="205" t="str">
        <f>IF(AV107="Yes",AU107,"")</f>
        <v/>
      </c>
      <c r="AX107" s="205" t="str">
        <f>IF(AW107="","",RANK(AW107,AW$4:AW498,1))</f>
        <v/>
      </c>
      <c r="AY107" s="204" t="str">
        <f>IF(AV107="Yes",SUMIF(AU$4:AU498,AW107,AI$4:AI498),"")</f>
        <v/>
      </c>
      <c r="AZ107" s="204" t="str">
        <f>IF(AY107="","",SUMIF(AX$4:AX498,"&lt;="&amp;AX107,AY$4:AY498))</f>
        <v/>
      </c>
      <c r="BA107" s="202"/>
      <c r="BB107" s="206"/>
      <c r="BC107" s="198"/>
      <c r="BD107" s="206"/>
      <c r="BE107" s="198"/>
      <c r="BF107" s="206"/>
      <c r="BG107" s="198"/>
      <c r="BH107" s="200"/>
      <c r="BI107" s="200"/>
      <c r="BJ107" s="200" t="str">
        <f t="shared" si="66"/>
        <v/>
      </c>
      <c r="BK107" s="198" t="s">
        <v>299</v>
      </c>
      <c r="BL107" s="206">
        <v>39902</v>
      </c>
      <c r="BM107" s="207"/>
      <c r="BN107" s="198"/>
      <c r="BO107" s="199">
        <f t="shared" si="81"/>
        <v>70.588235294117652</v>
      </c>
      <c r="BP107" s="200">
        <f t="shared" si="82"/>
        <v>22.549019607843139</v>
      </c>
      <c r="BQ107" s="200">
        <f t="shared" si="83"/>
        <v>6.8627450980392162</v>
      </c>
      <c r="BR107" s="211">
        <f t="shared" si="84"/>
        <v>100</v>
      </c>
      <c r="BS107" s="199"/>
      <c r="BT107" s="200"/>
      <c r="BU107" s="200"/>
      <c r="BV107" s="211" t="str">
        <f t="shared" si="85"/>
        <v/>
      </c>
      <c r="BW107" s="199" t="str">
        <f t="shared" si="86"/>
        <v/>
      </c>
      <c r="BX107" s="200" t="str">
        <f t="shared" si="87"/>
        <v/>
      </c>
      <c r="BY107" s="200" t="str">
        <f t="shared" si="88"/>
        <v/>
      </c>
      <c r="BZ107" s="200" t="str">
        <f t="shared" si="89"/>
        <v/>
      </c>
      <c r="CA107" s="5"/>
      <c r="CB107" s="16"/>
      <c r="CC107" s="16"/>
      <c r="CD107" s="16"/>
    </row>
    <row r="108" spans="1:82" x14ac:dyDescent="0.25">
      <c r="A108" s="16">
        <v>1</v>
      </c>
      <c r="C108" s="194">
        <v>105</v>
      </c>
      <c r="D108" s="195">
        <v>142</v>
      </c>
      <c r="E108" s="212" t="s">
        <v>86</v>
      </c>
      <c r="F108" s="197" t="s">
        <v>3</v>
      </c>
      <c r="G108" s="198" t="s">
        <v>3</v>
      </c>
      <c r="H108" s="199"/>
      <c r="I108" s="200"/>
      <c r="J108" s="200"/>
      <c r="K108" s="200" t="str">
        <f>IF(SUM(H108:J108)=0,"",SUM(H108:J108))</f>
        <v/>
      </c>
      <c r="L108" s="199"/>
      <c r="M108" s="200"/>
      <c r="N108" s="200"/>
      <c r="O108" s="200" t="str">
        <f>IF(SUM(L108:N108)=0,"",SUM(L108:N108))</f>
        <v/>
      </c>
      <c r="P108" s="199"/>
      <c r="Q108" s="200"/>
      <c r="R108" s="200"/>
      <c r="S108" s="200" t="str">
        <f>IF(SUM(P108:R108)=0,"",SUM(P108:R108))</f>
        <v/>
      </c>
      <c r="T108" s="199">
        <v>27.5</v>
      </c>
      <c r="U108" s="200">
        <v>4</v>
      </c>
      <c r="V108" s="200"/>
      <c r="W108" s="200">
        <f>IF(SUM(T108:V108)=0,"",SUM(T108:V108))</f>
        <v>31.5</v>
      </c>
      <c r="X108" s="199"/>
      <c r="Y108" s="200"/>
      <c r="Z108" s="200"/>
      <c r="AA108" s="200" t="str">
        <f>IF(SUM(X108:Z108)=0,"",SUM(X108:Z108))</f>
        <v/>
      </c>
      <c r="AB108" s="199">
        <f t="shared" si="90"/>
        <v>27.5</v>
      </c>
      <c r="AC108" s="200">
        <f t="shared" si="90"/>
        <v>4</v>
      </c>
      <c r="AD108" s="200" t="str">
        <f t="shared" si="90"/>
        <v/>
      </c>
      <c r="AE108" s="200">
        <f>IF(SUM(AB108:AD108)=0,"",SUM(AB108:AD108))</f>
        <v>31.5</v>
      </c>
      <c r="AF108" s="199">
        <v>27.5</v>
      </c>
      <c r="AG108" s="200">
        <v>4</v>
      </c>
      <c r="AH108" s="200" t="s">
        <v>509</v>
      </c>
      <c r="AI108" s="200">
        <f t="shared" si="61"/>
        <v>31.5</v>
      </c>
      <c r="AJ108" s="200" t="s">
        <v>86</v>
      </c>
      <c r="AK108" s="201">
        <v>222</v>
      </c>
      <c r="AL108" s="202"/>
      <c r="AM108" s="198" t="str">
        <f t="shared" si="62"/>
        <v/>
      </c>
      <c r="AN108" s="198"/>
      <c r="AO108" s="198"/>
      <c r="AP108" s="213" t="s">
        <v>691</v>
      </c>
      <c r="AQ108" s="198" t="s">
        <v>35</v>
      </c>
      <c r="AR108" s="198" t="s">
        <v>324</v>
      </c>
      <c r="AS108" s="198"/>
      <c r="AT108" s="198" t="s">
        <v>509</v>
      </c>
      <c r="AU108" s="203">
        <f t="shared" si="63"/>
        <v>1992</v>
      </c>
      <c r="AV108" s="204" t="str">
        <f t="shared" si="64"/>
        <v/>
      </c>
      <c r="AW108" s="205" t="str">
        <f>IF(AV108="Yes",AU108,"")</f>
        <v/>
      </c>
      <c r="AX108" s="205" t="str">
        <f>IF(AW108="","",RANK(AW108,AW$4:AW498,1))</f>
        <v/>
      </c>
      <c r="AY108" s="204" t="str">
        <f>IF(AV108="Yes",SUMIF(AU$4:AU498,AW108,AI$4:AI498),"")</f>
        <v/>
      </c>
      <c r="AZ108" s="204" t="str">
        <f>IF(AY108="","",SUMIF(AX$4:AX498,"&lt;="&amp;AX108,AY$4:AY498))</f>
        <v/>
      </c>
      <c r="BA108" s="202"/>
      <c r="BB108" s="206"/>
      <c r="BC108" s="198"/>
      <c r="BD108" s="206"/>
      <c r="BE108" s="198"/>
      <c r="BF108" s="206"/>
      <c r="BG108" s="198"/>
      <c r="BH108" s="200"/>
      <c r="BI108" s="200"/>
      <c r="BJ108" s="200" t="str">
        <f t="shared" si="66"/>
        <v/>
      </c>
      <c r="BK108" s="198" t="s">
        <v>297</v>
      </c>
      <c r="BL108" s="206">
        <v>33774</v>
      </c>
      <c r="BM108" s="207"/>
      <c r="BN108" s="198"/>
      <c r="BO108" s="199">
        <f t="shared" si="81"/>
        <v>87.301587301587304</v>
      </c>
      <c r="BP108" s="200">
        <f t="shared" si="82"/>
        <v>12.698412698412698</v>
      </c>
      <c r="BQ108" s="200" t="str">
        <f t="shared" si="83"/>
        <v/>
      </c>
      <c r="BR108" s="211">
        <f t="shared" si="84"/>
        <v>100</v>
      </c>
      <c r="BS108" s="199"/>
      <c r="BT108" s="200"/>
      <c r="BU108" s="200"/>
      <c r="BV108" s="211" t="str">
        <f t="shared" si="85"/>
        <v/>
      </c>
      <c r="BW108" s="199" t="str">
        <f t="shared" si="86"/>
        <v/>
      </c>
      <c r="BX108" s="200" t="str">
        <f t="shared" si="87"/>
        <v/>
      </c>
      <c r="BY108" s="200" t="str">
        <f t="shared" si="88"/>
        <v/>
      </c>
      <c r="BZ108" s="200" t="str">
        <f t="shared" si="89"/>
        <v/>
      </c>
      <c r="CA108" s="5"/>
      <c r="CB108" s="16"/>
      <c r="CC108" s="16"/>
      <c r="CD108" s="16"/>
    </row>
    <row r="109" spans="1:82" x14ac:dyDescent="0.25">
      <c r="A109" s="16">
        <v>1</v>
      </c>
      <c r="C109" s="194">
        <v>106</v>
      </c>
      <c r="D109" s="195"/>
      <c r="E109" s="212" t="s">
        <v>86</v>
      </c>
      <c r="F109" s="197" t="s">
        <v>3</v>
      </c>
      <c r="G109" s="198" t="s">
        <v>3</v>
      </c>
      <c r="H109" s="199"/>
      <c r="I109" s="200"/>
      <c r="J109" s="200"/>
      <c r="K109" s="200"/>
      <c r="L109" s="199"/>
      <c r="M109" s="200"/>
      <c r="N109" s="200"/>
      <c r="O109" s="200"/>
      <c r="P109" s="199"/>
      <c r="Q109" s="200"/>
      <c r="R109" s="200"/>
      <c r="S109" s="200"/>
      <c r="T109" s="199"/>
      <c r="U109" s="200"/>
      <c r="V109" s="200"/>
      <c r="W109" s="200"/>
      <c r="X109" s="199"/>
      <c r="Y109" s="200"/>
      <c r="Z109" s="200"/>
      <c r="AA109" s="200"/>
      <c r="AB109" s="199"/>
      <c r="AC109" s="200"/>
      <c r="AD109" s="200"/>
      <c r="AE109" s="200"/>
      <c r="AF109" s="199"/>
      <c r="AG109" s="200"/>
      <c r="AH109" s="200"/>
      <c r="AI109" s="200" t="str">
        <f t="shared" si="61"/>
        <v/>
      </c>
      <c r="AJ109" s="200"/>
      <c r="AK109" s="201"/>
      <c r="AL109" s="202"/>
      <c r="AM109" s="198" t="str">
        <f t="shared" si="62"/>
        <v/>
      </c>
      <c r="AN109" s="198"/>
      <c r="AO109" s="198"/>
      <c r="AP109" s="198"/>
      <c r="AQ109" s="198" t="s">
        <v>35</v>
      </c>
      <c r="AR109" s="198" t="s">
        <v>509</v>
      </c>
      <c r="AS109" s="198"/>
      <c r="AT109" s="198"/>
      <c r="AU109" s="203" t="str">
        <f t="shared" si="63"/>
        <v/>
      </c>
      <c r="AV109" s="204" t="str">
        <f t="shared" si="64"/>
        <v/>
      </c>
      <c r="AW109" s="205"/>
      <c r="AX109" s="205" t="str">
        <f>IF(AW109="","",RANK(AW109,AW$4:AW498,1))</f>
        <v/>
      </c>
      <c r="AY109" s="204" t="str">
        <f>IF(AV109="Yes",SUMIF(AU$4:AU498,AW109,AI$4:AI498),"")</f>
        <v/>
      </c>
      <c r="AZ109" s="204" t="str">
        <f>IF(AY109="","",SUMIF(AX$4:AX498,"&lt;="&amp;AX109,AY$4:AY498))</f>
        <v/>
      </c>
      <c r="BA109" s="202" t="s">
        <v>297</v>
      </c>
      <c r="BB109" s="206">
        <v>33774</v>
      </c>
      <c r="BC109" s="198" t="s">
        <v>3</v>
      </c>
      <c r="BD109" s="206">
        <v>34972</v>
      </c>
      <c r="BE109" s="198" t="s">
        <v>300</v>
      </c>
      <c r="BF109" s="206"/>
      <c r="BG109" s="198" t="s">
        <v>270</v>
      </c>
      <c r="BH109" s="200">
        <v>10.5</v>
      </c>
      <c r="BI109" s="200"/>
      <c r="BJ109" s="200" t="str">
        <f t="shared" si="66"/>
        <v/>
      </c>
      <c r="BK109" s="198"/>
      <c r="BL109" s="206"/>
      <c r="BM109" s="207">
        <v>2</v>
      </c>
      <c r="BN109" s="198"/>
      <c r="BO109" s="199" t="str">
        <f t="shared" si="81"/>
        <v/>
      </c>
      <c r="BP109" s="200" t="str">
        <f t="shared" si="82"/>
        <v/>
      </c>
      <c r="BQ109" s="200" t="str">
        <f t="shared" si="83"/>
        <v/>
      </c>
      <c r="BR109" s="211" t="str">
        <f t="shared" si="84"/>
        <v/>
      </c>
      <c r="BS109" s="199"/>
      <c r="BT109" s="200"/>
      <c r="BU109" s="200"/>
      <c r="BV109" s="211" t="str">
        <f t="shared" si="85"/>
        <v/>
      </c>
      <c r="BW109" s="199" t="str">
        <f t="shared" si="86"/>
        <v/>
      </c>
      <c r="BX109" s="200" t="str">
        <f t="shared" si="87"/>
        <v/>
      </c>
      <c r="BY109" s="200" t="str">
        <f t="shared" si="88"/>
        <v/>
      </c>
      <c r="BZ109" s="200" t="str">
        <f t="shared" si="89"/>
        <v/>
      </c>
      <c r="CA109" s="5"/>
      <c r="CB109" s="16"/>
      <c r="CC109" s="16"/>
      <c r="CD109" s="16"/>
    </row>
    <row r="110" spans="1:82" x14ac:dyDescent="0.25">
      <c r="A110" s="16">
        <v>1</v>
      </c>
      <c r="C110" s="194">
        <v>107</v>
      </c>
      <c r="D110" s="195">
        <v>143</v>
      </c>
      <c r="E110" s="345" t="s">
        <v>428</v>
      </c>
      <c r="F110" s="197" t="s">
        <v>3</v>
      </c>
      <c r="G110" s="198" t="s">
        <v>3</v>
      </c>
      <c r="H110" s="199"/>
      <c r="I110" s="200"/>
      <c r="J110" s="200"/>
      <c r="K110" s="200"/>
      <c r="L110" s="199"/>
      <c r="M110" s="200"/>
      <c r="N110" s="200"/>
      <c r="O110" s="200"/>
      <c r="P110" s="199"/>
      <c r="Q110" s="200"/>
      <c r="R110" s="200"/>
      <c r="S110" s="200"/>
      <c r="T110" s="199">
        <v>33</v>
      </c>
      <c r="U110" s="200"/>
      <c r="V110" s="200"/>
      <c r="W110" s="200">
        <f>IF(SUM(T110:V110)=0,"",SUM(T110:V110))</f>
        <v>33</v>
      </c>
      <c r="X110" s="199"/>
      <c r="Y110" s="200"/>
      <c r="Z110" s="200"/>
      <c r="AA110" s="200" t="str">
        <f>IF(SUM(X110:Z110)=0,"",SUM(X110:Z110))</f>
        <v/>
      </c>
      <c r="AB110" s="199">
        <v>33</v>
      </c>
      <c r="AC110" s="200"/>
      <c r="AD110" s="200"/>
      <c r="AE110" s="200">
        <f>IF(SUM(AB110:AD110)=0,"",SUM(AB110:AD110))</f>
        <v>33</v>
      </c>
      <c r="AF110" s="199">
        <v>33</v>
      </c>
      <c r="AG110" s="200"/>
      <c r="AH110" s="200"/>
      <c r="AI110" s="200">
        <f t="shared" si="61"/>
        <v>33</v>
      </c>
      <c r="AJ110" s="200" t="s">
        <v>428</v>
      </c>
      <c r="AK110" s="201">
        <v>223</v>
      </c>
      <c r="AL110" s="202"/>
      <c r="AM110" s="198" t="str">
        <f t="shared" si="62"/>
        <v/>
      </c>
      <c r="AN110" s="198"/>
      <c r="AO110" s="198"/>
      <c r="AP110" s="213" t="s">
        <v>725</v>
      </c>
      <c r="AQ110" s="198" t="s">
        <v>35</v>
      </c>
      <c r="AR110" s="198" t="s">
        <v>324</v>
      </c>
      <c r="AS110" s="198"/>
      <c r="AT110" s="198"/>
      <c r="AU110" s="203">
        <f t="shared" si="63"/>
        <v>1992</v>
      </c>
      <c r="AV110" s="204" t="str">
        <f t="shared" si="64"/>
        <v/>
      </c>
      <c r="AW110" s="205" t="str">
        <f>IF(AV110="Yes",AU110,"")</f>
        <v/>
      </c>
      <c r="AX110" s="205" t="str">
        <f>IF(AW110="","",RANK(AW110,AW$4:AW498,1))</f>
        <v/>
      </c>
      <c r="AY110" s="204" t="str">
        <f>IF(AV110="Yes",SUMIF(AU$4:AU498,AW110,AI$4:AI498),"")</f>
        <v/>
      </c>
      <c r="AZ110" s="204" t="str">
        <f>IF(AY110="","",SUMIF(AX$4:AX498,"&lt;="&amp;AX110,AY$4:AY498))</f>
        <v/>
      </c>
      <c r="BA110" s="202"/>
      <c r="BB110" s="206"/>
      <c r="BC110" s="198"/>
      <c r="BD110" s="206"/>
      <c r="BE110" s="198"/>
      <c r="BF110" s="206"/>
      <c r="BG110" s="198"/>
      <c r="BH110" s="200"/>
      <c r="BI110" s="200"/>
      <c r="BJ110" s="200" t="str">
        <f t="shared" si="66"/>
        <v/>
      </c>
      <c r="BK110" s="198" t="s">
        <v>297</v>
      </c>
      <c r="BL110" s="206">
        <v>33774</v>
      </c>
      <c r="BM110" s="207"/>
      <c r="BN110" s="198"/>
      <c r="BO110" s="199">
        <f t="shared" si="81"/>
        <v>100</v>
      </c>
      <c r="BP110" s="200" t="str">
        <f t="shared" si="82"/>
        <v/>
      </c>
      <c r="BQ110" s="200" t="str">
        <f t="shared" si="83"/>
        <v/>
      </c>
      <c r="BR110" s="211">
        <f t="shared" si="84"/>
        <v>100</v>
      </c>
      <c r="BS110" s="199"/>
      <c r="BT110" s="200"/>
      <c r="BU110" s="200"/>
      <c r="BV110" s="211" t="str">
        <f t="shared" si="85"/>
        <v/>
      </c>
      <c r="BW110" s="199" t="str">
        <f t="shared" si="86"/>
        <v/>
      </c>
      <c r="BX110" s="200" t="str">
        <f t="shared" si="87"/>
        <v/>
      </c>
      <c r="BY110" s="200" t="str">
        <f t="shared" si="88"/>
        <v/>
      </c>
      <c r="BZ110" s="200" t="str">
        <f t="shared" si="89"/>
        <v/>
      </c>
      <c r="CA110" s="5"/>
      <c r="CB110" s="16"/>
      <c r="CC110" s="16"/>
      <c r="CD110" s="16"/>
    </row>
    <row r="111" spans="1:82" x14ac:dyDescent="0.25">
      <c r="A111" s="16">
        <v>1</v>
      </c>
      <c r="C111" s="194">
        <v>108</v>
      </c>
      <c r="D111" s="195" t="s">
        <v>534</v>
      </c>
      <c r="E111" s="212" t="s">
        <v>375</v>
      </c>
      <c r="F111" s="197" t="s">
        <v>24</v>
      </c>
      <c r="G111" s="198" t="s">
        <v>4</v>
      </c>
      <c r="H111" s="199"/>
      <c r="I111" s="200"/>
      <c r="J111" s="200"/>
      <c r="K111" s="200" t="str">
        <f>IF(SUM(H111:J111)=0,"",SUM(H111:J111))</f>
        <v/>
      </c>
      <c r="L111" s="199"/>
      <c r="M111" s="200"/>
      <c r="N111" s="200"/>
      <c r="O111" s="200" t="str">
        <f>IF(SUM(L111:N111)=0,"",SUM(L111:N111))</f>
        <v/>
      </c>
      <c r="P111" s="199"/>
      <c r="Q111" s="200"/>
      <c r="R111" s="200"/>
      <c r="S111" s="200" t="str">
        <f>IF(SUM(P111:R111)=0,"",SUM(P111:R111))</f>
        <v/>
      </c>
      <c r="T111" s="199">
        <v>78</v>
      </c>
      <c r="U111" s="200">
        <v>30.5</v>
      </c>
      <c r="V111" s="200">
        <v>187.9</v>
      </c>
      <c r="W111" s="200">
        <f>IF(SUM(T111:V111)=0,"",SUM(T111:V111))</f>
        <v>296.39999999999998</v>
      </c>
      <c r="X111" s="199"/>
      <c r="Y111" s="200">
        <v>0.5</v>
      </c>
      <c r="Z111" s="200">
        <v>28.5</v>
      </c>
      <c r="AA111" s="200">
        <f>IF(SUM(X111:Z111)=0,"",SUM(X111:Z111))</f>
        <v>29</v>
      </c>
      <c r="AB111" s="199">
        <f t="shared" ref="AB111:AD112" si="91">IF(H111+L111+P111+T111+X111=0,"",H111+L111+P111+T111+X111)</f>
        <v>78</v>
      </c>
      <c r="AC111" s="200">
        <f t="shared" si="91"/>
        <v>31</v>
      </c>
      <c r="AD111" s="200">
        <f t="shared" si="91"/>
        <v>216.4</v>
      </c>
      <c r="AE111" s="200">
        <f>IF(SUM(AB111:AD111)=0,"",SUM(AB111:AD111))</f>
        <v>325.39999999999998</v>
      </c>
      <c r="AF111" s="199"/>
      <c r="AG111" s="200">
        <v>0.5</v>
      </c>
      <c r="AH111" s="200">
        <v>28.5</v>
      </c>
      <c r="AI111" s="200">
        <f t="shared" si="61"/>
        <v>29</v>
      </c>
      <c r="AJ111" s="200" t="s">
        <v>375</v>
      </c>
      <c r="AK111" s="253">
        <v>86</v>
      </c>
      <c r="AL111" s="202"/>
      <c r="AM111" s="198" t="str">
        <f t="shared" si="62"/>
        <v/>
      </c>
      <c r="AN111" s="198"/>
      <c r="AO111" s="256" t="s">
        <v>1022</v>
      </c>
      <c r="AP111" s="213" t="s">
        <v>726</v>
      </c>
      <c r="AQ111" s="198" t="s">
        <v>35</v>
      </c>
      <c r="AR111" s="198" t="s">
        <v>344</v>
      </c>
      <c r="AS111" s="198" t="s">
        <v>510</v>
      </c>
      <c r="AT111" s="198" t="s">
        <v>496</v>
      </c>
      <c r="AU111" s="203">
        <f t="shared" si="63"/>
        <v>1981</v>
      </c>
      <c r="AV111" s="204" t="str">
        <f t="shared" si="64"/>
        <v/>
      </c>
      <c r="AW111" s="205" t="str">
        <f>IF(AV111="Yes",AU111,"")</f>
        <v/>
      </c>
      <c r="AX111" s="205" t="str">
        <f>IF(AW111="","",RANK(AW111,AW$4:AW498,1))</f>
        <v/>
      </c>
      <c r="AY111" s="204" t="str">
        <f>IF(AV111="Yes",SUMIF(AU$4:AU498,AW111,AI$4:AI498),"")</f>
        <v/>
      </c>
      <c r="AZ111" s="204" t="str">
        <f>IF(AY111="","",SUMIF(AX$4:AX498,"&lt;="&amp;AX111,AY$4:AY498))</f>
        <v/>
      </c>
      <c r="BA111" s="202"/>
      <c r="BB111" s="206"/>
      <c r="BC111" s="198"/>
      <c r="BD111" s="206"/>
      <c r="BE111" s="198"/>
      <c r="BF111" s="206"/>
      <c r="BG111" s="198"/>
      <c r="BH111" s="200"/>
      <c r="BI111" s="200"/>
      <c r="BJ111" s="200" t="str">
        <f t="shared" si="66"/>
        <v/>
      </c>
      <c r="BK111" s="198" t="s">
        <v>997</v>
      </c>
      <c r="BL111" s="206">
        <v>29605</v>
      </c>
      <c r="BM111" s="207"/>
      <c r="BN111" s="198"/>
      <c r="BO111" s="199">
        <f t="shared" si="81"/>
        <v>23.970497848801479</v>
      </c>
      <c r="BP111" s="200">
        <f t="shared" si="82"/>
        <v>9.5267363245236645</v>
      </c>
      <c r="BQ111" s="200">
        <f t="shared" si="83"/>
        <v>66.502765826674874</v>
      </c>
      <c r="BR111" s="211">
        <f t="shared" si="84"/>
        <v>100.00000000000001</v>
      </c>
      <c r="BS111" s="199"/>
      <c r="BT111" s="200"/>
      <c r="BU111" s="200"/>
      <c r="BV111" s="211" t="str">
        <f t="shared" si="85"/>
        <v/>
      </c>
      <c r="BW111" s="199" t="str">
        <f t="shared" si="86"/>
        <v/>
      </c>
      <c r="BX111" s="200" t="str">
        <f t="shared" si="87"/>
        <v/>
      </c>
      <c r="BY111" s="200" t="str">
        <f t="shared" si="88"/>
        <v/>
      </c>
      <c r="BZ111" s="200" t="str">
        <f t="shared" si="89"/>
        <v/>
      </c>
      <c r="CA111" s="5"/>
      <c r="CB111" s="16"/>
      <c r="CC111" s="16"/>
      <c r="CD111" s="16"/>
    </row>
    <row r="112" spans="1:82" x14ac:dyDescent="0.25">
      <c r="A112" s="16">
        <v>1</v>
      </c>
      <c r="C112" s="194">
        <v>109</v>
      </c>
      <c r="D112" s="195"/>
      <c r="E112" s="212" t="s">
        <v>375</v>
      </c>
      <c r="F112" s="197"/>
      <c r="G112" s="198" t="s">
        <v>3</v>
      </c>
      <c r="H112" s="199"/>
      <c r="I112" s="200"/>
      <c r="J112" s="200"/>
      <c r="K112" s="200"/>
      <c r="L112" s="199"/>
      <c r="M112" s="200"/>
      <c r="N112" s="200"/>
      <c r="O112" s="200"/>
      <c r="P112" s="199"/>
      <c r="Q112" s="200"/>
      <c r="R112" s="200"/>
      <c r="S112" s="200"/>
      <c r="T112" s="199"/>
      <c r="U112" s="200"/>
      <c r="V112" s="200"/>
      <c r="W112" s="200"/>
      <c r="X112" s="199"/>
      <c r="Y112" s="200"/>
      <c r="Z112" s="200"/>
      <c r="AA112" s="200"/>
      <c r="AB112" s="199" t="str">
        <f t="shared" si="91"/>
        <v/>
      </c>
      <c r="AC112" s="200" t="str">
        <f t="shared" si="91"/>
        <v/>
      </c>
      <c r="AD112" s="200" t="str">
        <f t="shared" si="91"/>
        <v/>
      </c>
      <c r="AE112" s="200" t="str">
        <f>IF(SUM(AB112:AD112)=0,"",SUM(AB112:AD112))</f>
        <v/>
      </c>
      <c r="AF112" s="199">
        <v>78</v>
      </c>
      <c r="AG112" s="200">
        <v>30.5</v>
      </c>
      <c r="AH112" s="200">
        <v>187.9</v>
      </c>
      <c r="AI112" s="200">
        <f t="shared" si="61"/>
        <v>296.39999999999998</v>
      </c>
      <c r="AJ112" s="200"/>
      <c r="AK112" s="201">
        <v>87</v>
      </c>
      <c r="AL112" s="202"/>
      <c r="AM112" s="198" t="str">
        <f t="shared" si="62"/>
        <v/>
      </c>
      <c r="AN112" s="198"/>
      <c r="AO112" s="198"/>
      <c r="AP112" s="198"/>
      <c r="AQ112" s="198" t="s">
        <v>35</v>
      </c>
      <c r="AR112" s="198" t="s">
        <v>324</v>
      </c>
      <c r="AS112" s="198"/>
      <c r="AT112" s="198"/>
      <c r="AU112" s="203">
        <f t="shared" si="63"/>
        <v>1990</v>
      </c>
      <c r="AV112" s="204" t="str">
        <f t="shared" si="64"/>
        <v/>
      </c>
      <c r="AW112" s="205" t="str">
        <f>IF(AV112="Yes",AU112,"")</f>
        <v/>
      </c>
      <c r="AX112" s="205" t="str">
        <f>IF(AW112="","",RANK(AW112,AW$4:AW498,1))</f>
        <v/>
      </c>
      <c r="AY112" s="204" t="str">
        <f>IF(AV112="Yes",SUMIF(AU$4:AU498,AW112,AI$4:AI498),"")</f>
        <v/>
      </c>
      <c r="AZ112" s="204" t="str">
        <f>IF(AY112="","",SUMIF(AX$4:AX498,"&lt;="&amp;AX112,AY$4:AY498))</f>
        <v/>
      </c>
      <c r="BA112" s="202"/>
      <c r="BB112" s="206"/>
      <c r="BC112" s="198"/>
      <c r="BD112" s="206"/>
      <c r="BE112" s="198"/>
      <c r="BF112" s="206"/>
      <c r="BG112" s="198"/>
      <c r="BH112" s="200"/>
      <c r="BI112" s="200"/>
      <c r="BJ112" s="200" t="str">
        <f t="shared" si="66"/>
        <v/>
      </c>
      <c r="BK112" s="198" t="s">
        <v>376</v>
      </c>
      <c r="BL112" s="206">
        <v>33193</v>
      </c>
      <c r="BM112" s="207">
        <v>1</v>
      </c>
      <c r="BN112" s="198" t="s">
        <v>544</v>
      </c>
      <c r="BO112" s="199" t="str">
        <f t="shared" si="81"/>
        <v/>
      </c>
      <c r="BP112" s="200" t="str">
        <f t="shared" si="82"/>
        <v/>
      </c>
      <c r="BQ112" s="200" t="str">
        <f t="shared" si="83"/>
        <v/>
      </c>
      <c r="BR112" s="211" t="str">
        <f t="shared" si="84"/>
        <v/>
      </c>
      <c r="BS112" s="199"/>
      <c r="BT112" s="200"/>
      <c r="BU112" s="200"/>
      <c r="BV112" s="211" t="str">
        <f t="shared" si="85"/>
        <v/>
      </c>
      <c r="BW112" s="199" t="str">
        <f t="shared" si="86"/>
        <v/>
      </c>
      <c r="BX112" s="200" t="str">
        <f t="shared" si="87"/>
        <v/>
      </c>
      <c r="BY112" s="200" t="str">
        <f t="shared" si="88"/>
        <v/>
      </c>
      <c r="BZ112" s="200" t="str">
        <f t="shared" si="89"/>
        <v/>
      </c>
      <c r="CA112" s="5"/>
      <c r="CB112" s="16"/>
      <c r="CC112" s="16"/>
      <c r="CD112" s="16"/>
    </row>
    <row r="113" spans="1:82" x14ac:dyDescent="0.25">
      <c r="A113" s="16">
        <v>1</v>
      </c>
      <c r="C113" s="194">
        <v>110</v>
      </c>
      <c r="D113" s="195"/>
      <c r="E113" s="197" t="s">
        <v>900</v>
      </c>
      <c r="F113" s="197"/>
      <c r="G113" s="198"/>
      <c r="H113" s="199"/>
      <c r="I113" s="200"/>
      <c r="J113" s="200"/>
      <c r="K113" s="200"/>
      <c r="L113" s="199"/>
      <c r="M113" s="200"/>
      <c r="N113" s="200"/>
      <c r="O113" s="200"/>
      <c r="P113" s="199"/>
      <c r="Q113" s="200"/>
      <c r="R113" s="200"/>
      <c r="S113" s="200"/>
      <c r="T113" s="199"/>
      <c r="U113" s="200"/>
      <c r="V113" s="200"/>
      <c r="W113" s="200"/>
      <c r="X113" s="199"/>
      <c r="Y113" s="200"/>
      <c r="Z113" s="200"/>
      <c r="AA113" s="200"/>
      <c r="AB113" s="199"/>
      <c r="AC113" s="200"/>
      <c r="AD113" s="200"/>
      <c r="AE113" s="200"/>
      <c r="AF113" s="199">
        <v>78</v>
      </c>
      <c r="AG113" s="200">
        <v>31</v>
      </c>
      <c r="AH113" s="200">
        <v>216.4</v>
      </c>
      <c r="AI113" s="200">
        <f t="shared" si="61"/>
        <v>325.39999999999998</v>
      </c>
      <c r="AJ113" s="200" t="s">
        <v>900</v>
      </c>
      <c r="AK113" s="201">
        <v>88</v>
      </c>
      <c r="AL113" s="202"/>
      <c r="AM113" s="198" t="str">
        <f t="shared" si="62"/>
        <v/>
      </c>
      <c r="AN113" s="198"/>
      <c r="AO113" s="198"/>
      <c r="AP113" s="198"/>
      <c r="AQ113" s="198"/>
      <c r="AR113" s="198"/>
      <c r="AS113" s="198"/>
      <c r="AT113" s="198"/>
      <c r="AU113" s="203" t="str">
        <f t="shared" si="63"/>
        <v/>
      </c>
      <c r="AV113" s="204" t="str">
        <f t="shared" si="64"/>
        <v/>
      </c>
      <c r="AW113" s="205"/>
      <c r="AX113" s="205" t="str">
        <f>IF(AW113="","",RANK(AW113,AW$4:AW498,1))</f>
        <v/>
      </c>
      <c r="AY113" s="204" t="str">
        <f>IF(AV113="Yes",SUMIF(AU$4:AU498,AW113,AI$4:AI498),"")</f>
        <v/>
      </c>
      <c r="AZ113" s="204" t="str">
        <f>IF(AY113="","",SUMIF(AX$4:AX498,"&lt;="&amp;AX113,AY$4:AY498))</f>
        <v/>
      </c>
      <c r="BA113" s="202"/>
      <c r="BB113" s="206"/>
      <c r="BC113" s="198"/>
      <c r="BD113" s="206"/>
      <c r="BE113" s="198"/>
      <c r="BF113" s="206"/>
      <c r="BG113" s="198"/>
      <c r="BH113" s="200"/>
      <c r="BI113" s="200"/>
      <c r="BJ113" s="200" t="str">
        <f t="shared" si="66"/>
        <v/>
      </c>
      <c r="BK113" s="198"/>
      <c r="BL113" s="206"/>
      <c r="BM113" s="207"/>
      <c r="BN113" s="198"/>
      <c r="BO113" s="199"/>
      <c r="BP113" s="200"/>
      <c r="BQ113" s="200"/>
      <c r="BR113" s="211"/>
      <c r="BS113" s="199"/>
      <c r="BT113" s="200"/>
      <c r="BU113" s="200"/>
      <c r="BV113" s="211"/>
      <c r="BW113" s="199"/>
      <c r="BX113" s="200"/>
      <c r="BY113" s="200"/>
      <c r="BZ113" s="200"/>
      <c r="CA113" s="5"/>
      <c r="CB113" s="16"/>
      <c r="CC113" s="16"/>
      <c r="CD113" s="16"/>
    </row>
    <row r="114" spans="1:82" x14ac:dyDescent="0.25">
      <c r="A114" s="16">
        <v>1</v>
      </c>
      <c r="C114" s="194">
        <v>111</v>
      </c>
      <c r="D114" s="195"/>
      <c r="E114" s="212" t="s">
        <v>372</v>
      </c>
      <c r="F114" s="197" t="s">
        <v>4</v>
      </c>
      <c r="G114" s="198" t="s">
        <v>4</v>
      </c>
      <c r="H114" s="199"/>
      <c r="I114" s="200"/>
      <c r="J114" s="200">
        <v>17</v>
      </c>
      <c r="K114" s="200">
        <f>IF(SUM(H114:J114)=0,"",SUM(H114:J114))</f>
        <v>17</v>
      </c>
      <c r="L114" s="199"/>
      <c r="M114" s="200"/>
      <c r="N114" s="200"/>
      <c r="O114" s="200" t="str">
        <f>IF(SUM(L114:N114)=0,"",SUM(L114:N114))</f>
        <v/>
      </c>
      <c r="P114" s="199"/>
      <c r="Q114" s="200"/>
      <c r="R114" s="200"/>
      <c r="S114" s="200" t="str">
        <f>IF(SUM(P114:R114)=0,"",SUM(P114:R114))</f>
        <v/>
      </c>
      <c r="T114" s="199">
        <v>42</v>
      </c>
      <c r="U114" s="200">
        <v>22</v>
      </c>
      <c r="V114" s="200">
        <v>71</v>
      </c>
      <c r="W114" s="200">
        <f>IF(SUM(T114:V114)=0,"",SUM(T114:V114))</f>
        <v>135</v>
      </c>
      <c r="X114" s="199">
        <v>2</v>
      </c>
      <c r="Y114" s="200">
        <v>17</v>
      </c>
      <c r="Z114" s="200">
        <v>32</v>
      </c>
      <c r="AA114" s="200">
        <f>IF(SUM(X114:Z114)=0,"",SUM(X114:Z114))</f>
        <v>51</v>
      </c>
      <c r="AB114" s="199">
        <f t="shared" ref="AB114:AD117" si="92">IF(H114+L114+P114+T114+X114=0,"",H114+L114+P114+T114+X114)</f>
        <v>44</v>
      </c>
      <c r="AC114" s="200">
        <f t="shared" si="92"/>
        <v>39</v>
      </c>
      <c r="AD114" s="200">
        <f t="shared" si="92"/>
        <v>120</v>
      </c>
      <c r="AE114" s="200">
        <f>IF(SUM(AB114:AD114)=0,"",SUM(AB114:AD114))</f>
        <v>203</v>
      </c>
      <c r="AF114" s="199">
        <v>2</v>
      </c>
      <c r="AG114" s="200">
        <v>11</v>
      </c>
      <c r="AH114" s="200">
        <v>24</v>
      </c>
      <c r="AI114" s="200">
        <f t="shared" si="61"/>
        <v>37</v>
      </c>
      <c r="AJ114" s="200" t="s">
        <v>372</v>
      </c>
      <c r="AK114" s="201">
        <v>89</v>
      </c>
      <c r="AL114" s="202"/>
      <c r="AM114" s="198" t="str">
        <f t="shared" si="62"/>
        <v/>
      </c>
      <c r="AN114" s="198"/>
      <c r="AO114" s="198" t="s">
        <v>774</v>
      </c>
      <c r="AP114" s="198" t="s">
        <v>727</v>
      </c>
      <c r="AQ114" s="198" t="s">
        <v>35</v>
      </c>
      <c r="AR114" s="198" t="s">
        <v>344</v>
      </c>
      <c r="AS114" s="198" t="s">
        <v>510</v>
      </c>
      <c r="AT114" s="198" t="s">
        <v>21</v>
      </c>
      <c r="AU114" s="203">
        <f t="shared" si="63"/>
        <v>1981</v>
      </c>
      <c r="AV114" s="204" t="str">
        <f t="shared" si="64"/>
        <v/>
      </c>
      <c r="AW114" s="205" t="str">
        <f>IF(AV114="Yes",AU114,"")</f>
        <v/>
      </c>
      <c r="AX114" s="205" t="str">
        <f>IF(AW114="","",RANK(AW114,AW$4:AW498,1))</f>
        <v/>
      </c>
      <c r="AY114" s="204" t="str">
        <f>IF(AV114="Yes",SUMIF(AU$4:AU498,AW114,AI$4:AI498),"")</f>
        <v/>
      </c>
      <c r="AZ114" s="204" t="str">
        <f>IF(AY114="","",SUMIF(AX$4:AX498,"&lt;="&amp;AX114,AY$4:AY498))</f>
        <v/>
      </c>
      <c r="BA114" s="202"/>
      <c r="BB114" s="206"/>
      <c r="BC114" s="198"/>
      <c r="BD114" s="206"/>
      <c r="BE114" s="198"/>
      <c r="BF114" s="206"/>
      <c r="BG114" s="198"/>
      <c r="BH114" s="200"/>
      <c r="BI114" s="200"/>
      <c r="BJ114" s="200" t="str">
        <f t="shared" si="66"/>
        <v/>
      </c>
      <c r="BK114" s="198" t="s">
        <v>997</v>
      </c>
      <c r="BL114" s="206">
        <v>29605</v>
      </c>
      <c r="BM114" s="207"/>
      <c r="BN114" s="198"/>
      <c r="BO114" s="199">
        <f>IF(AB114="","",(AB114/AE114)*100)</f>
        <v>21.674876847290641</v>
      </c>
      <c r="BP114" s="200">
        <f>IF(AC114="","",(AC114/AE114)*100)</f>
        <v>19.21182266009852</v>
      </c>
      <c r="BQ114" s="200">
        <f>IF(AD114="","",(AD114/AE114)*100)</f>
        <v>59.11330049261084</v>
      </c>
      <c r="BR114" s="211">
        <f>IF(AE114="","",SUM(BO114:BQ114))</f>
        <v>100</v>
      </c>
      <c r="BS114" s="199"/>
      <c r="BT114" s="200"/>
      <c r="BU114" s="200"/>
      <c r="BV114" s="211" t="str">
        <f>IF(SUM(BS114:BU114)=0,"",SUM(BS114:BU114))</f>
        <v/>
      </c>
      <c r="BW114" s="199" t="str">
        <f>IF(ISBLANK(BS114),"",BS114/BV114*100)</f>
        <v/>
      </c>
      <c r="BX114" s="200" t="str">
        <f>IF(ISBLANK(BT114),"",BT114/BV114*100)</f>
        <v/>
      </c>
      <c r="BY114" s="200" t="str">
        <f>IF(ISBLANK(BU114),"",BU114/BV114*100)</f>
        <v/>
      </c>
      <c r="BZ114" s="200" t="str">
        <f>IF(BV114="","",SUM(BW114:BY114))</f>
        <v/>
      </c>
      <c r="CA114" s="5"/>
      <c r="CB114" s="16"/>
      <c r="CC114" s="16"/>
      <c r="CD114" s="16"/>
    </row>
    <row r="115" spans="1:82" x14ac:dyDescent="0.25">
      <c r="A115" s="16">
        <v>1</v>
      </c>
      <c r="C115" s="194">
        <v>112</v>
      </c>
      <c r="D115" s="195"/>
      <c r="E115" s="212" t="s">
        <v>372</v>
      </c>
      <c r="F115" s="197"/>
      <c r="G115" s="198" t="s">
        <v>1</v>
      </c>
      <c r="H115" s="199"/>
      <c r="I115" s="200"/>
      <c r="J115" s="200"/>
      <c r="K115" s="200"/>
      <c r="L115" s="199"/>
      <c r="M115" s="200"/>
      <c r="N115" s="200"/>
      <c r="O115" s="200"/>
      <c r="P115" s="199"/>
      <c r="Q115" s="200"/>
      <c r="R115" s="200"/>
      <c r="S115" s="200"/>
      <c r="T115" s="199"/>
      <c r="U115" s="200"/>
      <c r="V115" s="200"/>
      <c r="W115" s="200"/>
      <c r="X115" s="199"/>
      <c r="Y115" s="200"/>
      <c r="Z115" s="200"/>
      <c r="AA115" s="200"/>
      <c r="AB115" s="199" t="str">
        <f t="shared" si="92"/>
        <v/>
      </c>
      <c r="AC115" s="200" t="str">
        <f t="shared" si="92"/>
        <v/>
      </c>
      <c r="AD115" s="200" t="str">
        <f t="shared" si="92"/>
        <v/>
      </c>
      <c r="AE115" s="200" t="str">
        <f>IF(SUM(AB115:AD115)=0,"",SUM(AB115:AD115))</f>
        <v/>
      </c>
      <c r="AF115" s="199" t="s">
        <v>509</v>
      </c>
      <c r="AG115" s="200" t="s">
        <v>509</v>
      </c>
      <c r="AH115" s="200">
        <v>17</v>
      </c>
      <c r="AI115" s="200">
        <f t="shared" si="61"/>
        <v>17</v>
      </c>
      <c r="AJ115" s="200"/>
      <c r="AK115" s="201">
        <v>90</v>
      </c>
      <c r="AL115" s="202"/>
      <c r="AM115" s="198" t="str">
        <f t="shared" si="62"/>
        <v/>
      </c>
      <c r="AN115" s="198"/>
      <c r="AO115" s="198"/>
      <c r="AP115" s="198"/>
      <c r="AQ115" s="198" t="s">
        <v>35</v>
      </c>
      <c r="AR115" s="198" t="s">
        <v>16</v>
      </c>
      <c r="AS115" s="198"/>
      <c r="AT115" s="198"/>
      <c r="AU115" s="203">
        <f t="shared" si="63"/>
        <v>1981</v>
      </c>
      <c r="AV115" s="204" t="str">
        <f t="shared" si="64"/>
        <v/>
      </c>
      <c r="AW115" s="205" t="str">
        <f>IF(AV115="Yes",AU115,"")</f>
        <v/>
      </c>
      <c r="AX115" s="205" t="str">
        <f>IF(AW115="","",RANK(AW115,AW$4:AW498,1))</f>
        <v/>
      </c>
      <c r="AY115" s="204" t="str">
        <f>IF(AV115="Yes",SUMIF(AU$4:AU498,AW115,AI$4:AI498),"")</f>
        <v/>
      </c>
      <c r="AZ115" s="204" t="str">
        <f>IF(AY115="","",SUMIF(AX$4:AX498,"&lt;="&amp;AX115,AY$4:AY498))</f>
        <v/>
      </c>
      <c r="BA115" s="202"/>
      <c r="BB115" s="206"/>
      <c r="BC115" s="198"/>
      <c r="BD115" s="206"/>
      <c r="BE115" s="198"/>
      <c r="BF115" s="206"/>
      <c r="BG115" s="198"/>
      <c r="BH115" s="200"/>
      <c r="BI115" s="200"/>
      <c r="BJ115" s="200" t="str">
        <f t="shared" si="66"/>
        <v/>
      </c>
      <c r="BK115" s="198" t="s">
        <v>997</v>
      </c>
      <c r="BL115" s="206">
        <v>29605</v>
      </c>
      <c r="BM115" s="207"/>
      <c r="BN115" s="198"/>
      <c r="BO115" s="199" t="str">
        <f>IF(AB115="","",(AB115/AE115)*100)</f>
        <v/>
      </c>
      <c r="BP115" s="200" t="str">
        <f>IF(AC115="","",(AC115/AE115)*100)</f>
        <v/>
      </c>
      <c r="BQ115" s="200" t="str">
        <f>IF(AD115="","",(AD115/AE115)*100)</f>
        <v/>
      </c>
      <c r="BR115" s="211" t="str">
        <f>IF(AE115="","",SUM(BO115:BQ115))</f>
        <v/>
      </c>
      <c r="BS115" s="199"/>
      <c r="BT115" s="200"/>
      <c r="BU115" s="200"/>
      <c r="BV115" s="211" t="str">
        <f>IF(SUM(BS115:BU115)=0,"",SUM(BS115:BU115))</f>
        <v/>
      </c>
      <c r="BW115" s="199" t="str">
        <f>IF(ISBLANK(BS115),"",BS115/BV115*100)</f>
        <v/>
      </c>
      <c r="BX115" s="200" t="str">
        <f>IF(ISBLANK(BT115),"",BT115/BV115*100)</f>
        <v/>
      </c>
      <c r="BY115" s="200" t="str">
        <f>IF(ISBLANK(BU115),"",BU115/BV115*100)</f>
        <v/>
      </c>
      <c r="BZ115" s="200" t="str">
        <f>IF(BV115="","",SUM(BW115:BY115))</f>
        <v/>
      </c>
      <c r="CA115" s="5"/>
      <c r="CB115" s="16"/>
      <c r="CC115" s="16"/>
      <c r="CD115" s="16"/>
    </row>
    <row r="116" spans="1:82" x14ac:dyDescent="0.25">
      <c r="A116" s="16">
        <v>1</v>
      </c>
      <c r="C116" s="194">
        <v>113</v>
      </c>
      <c r="D116" s="195"/>
      <c r="E116" s="212" t="s">
        <v>372</v>
      </c>
      <c r="F116" s="197"/>
      <c r="G116" s="198" t="s">
        <v>3</v>
      </c>
      <c r="H116" s="199"/>
      <c r="I116" s="200"/>
      <c r="J116" s="200"/>
      <c r="K116" s="200"/>
      <c r="L116" s="199"/>
      <c r="M116" s="200"/>
      <c r="N116" s="200"/>
      <c r="O116" s="200"/>
      <c r="P116" s="199"/>
      <c r="Q116" s="200"/>
      <c r="R116" s="200"/>
      <c r="S116" s="200"/>
      <c r="T116" s="199"/>
      <c r="U116" s="200"/>
      <c r="V116" s="200"/>
      <c r="W116" s="200"/>
      <c r="X116" s="199"/>
      <c r="Y116" s="200"/>
      <c r="Z116" s="200"/>
      <c r="AA116" s="200"/>
      <c r="AB116" s="199" t="str">
        <f t="shared" si="92"/>
        <v/>
      </c>
      <c r="AC116" s="200" t="str">
        <f t="shared" si="92"/>
        <v/>
      </c>
      <c r="AD116" s="200" t="str">
        <f t="shared" si="92"/>
        <v/>
      </c>
      <c r="AE116" s="200" t="str">
        <f>IF(SUM(AB116:AD116)=0,"",SUM(AB116:AD116))</f>
        <v/>
      </c>
      <c r="AF116" s="199">
        <v>42</v>
      </c>
      <c r="AG116" s="200">
        <v>22</v>
      </c>
      <c r="AH116" s="200">
        <v>71</v>
      </c>
      <c r="AI116" s="200">
        <f t="shared" si="61"/>
        <v>135</v>
      </c>
      <c r="AJ116" s="200"/>
      <c r="AK116" s="201">
        <v>91</v>
      </c>
      <c r="AL116" s="202"/>
      <c r="AM116" s="198" t="str">
        <f t="shared" si="62"/>
        <v/>
      </c>
      <c r="AN116" s="198"/>
      <c r="AO116" s="198"/>
      <c r="AP116" s="198"/>
      <c r="AQ116" s="198" t="s">
        <v>35</v>
      </c>
      <c r="AR116" s="198" t="s">
        <v>324</v>
      </c>
      <c r="AS116" s="198"/>
      <c r="AT116" s="198"/>
      <c r="AU116" s="203">
        <f t="shared" si="63"/>
        <v>1981</v>
      </c>
      <c r="AV116" s="204" t="str">
        <f t="shared" si="64"/>
        <v/>
      </c>
      <c r="AW116" s="205" t="str">
        <f>IF(AV116="Yes",AU116,"")</f>
        <v/>
      </c>
      <c r="AX116" s="205" t="str">
        <f>IF(AW116="","",RANK(AW116,AW$4:AW498,1))</f>
        <v/>
      </c>
      <c r="AY116" s="204" t="str">
        <f>IF(AV116="Yes",SUMIF(AU$4:AU498,AW116,AI$4:AI498),"")</f>
        <v/>
      </c>
      <c r="AZ116" s="204" t="str">
        <f>IF(AY116="","",SUMIF(AX$4:AX498,"&lt;="&amp;AX116,AY$4:AY498))</f>
        <v/>
      </c>
      <c r="BA116" s="202"/>
      <c r="BB116" s="206"/>
      <c r="BC116" s="198"/>
      <c r="BD116" s="206"/>
      <c r="BE116" s="198"/>
      <c r="BF116" s="206"/>
      <c r="BG116" s="198"/>
      <c r="BH116" s="200"/>
      <c r="BI116" s="200"/>
      <c r="BJ116" s="200" t="str">
        <f t="shared" si="66"/>
        <v/>
      </c>
      <c r="BK116" s="198" t="s">
        <v>997</v>
      </c>
      <c r="BL116" s="206">
        <v>29605</v>
      </c>
      <c r="BM116" s="207"/>
      <c r="BN116" s="198"/>
      <c r="BO116" s="199" t="str">
        <f>IF(AB116="","",(AB116/AE116)*100)</f>
        <v/>
      </c>
      <c r="BP116" s="200" t="str">
        <f>IF(AC116="","",(AC116/AE116)*100)</f>
        <v/>
      </c>
      <c r="BQ116" s="200" t="str">
        <f>IF(AD116="","",(AD116/AE116)*100)</f>
        <v/>
      </c>
      <c r="BR116" s="211" t="str">
        <f>IF(AE116="","",SUM(BO116:BQ116))</f>
        <v/>
      </c>
      <c r="BS116" s="199"/>
      <c r="BT116" s="200"/>
      <c r="BU116" s="200"/>
      <c r="BV116" s="211" t="str">
        <f>IF(SUM(BS116:BU116)=0,"",SUM(BS116:BU116))</f>
        <v/>
      </c>
      <c r="BW116" s="199" t="str">
        <f>IF(ISBLANK(BS116),"",BS116/BV116*100)</f>
        <v/>
      </c>
      <c r="BX116" s="200" t="str">
        <f>IF(ISBLANK(BT116),"",BT116/BV116*100)</f>
        <v/>
      </c>
      <c r="BY116" s="200" t="str">
        <f>IF(ISBLANK(BU116),"",BU116/BV116*100)</f>
        <v/>
      </c>
      <c r="BZ116" s="200" t="str">
        <f>IF(BV116="","",SUM(BW116:BY116))</f>
        <v/>
      </c>
      <c r="CA116" s="5"/>
      <c r="CB116" s="16"/>
      <c r="CC116" s="16"/>
      <c r="CD116" s="16"/>
    </row>
    <row r="117" spans="1:82" x14ac:dyDescent="0.25">
      <c r="A117" s="16">
        <v>1</v>
      </c>
      <c r="C117" s="194">
        <v>114</v>
      </c>
      <c r="D117" s="195"/>
      <c r="E117" s="212" t="s">
        <v>372</v>
      </c>
      <c r="F117" s="197"/>
      <c r="G117" s="198" t="s">
        <v>370</v>
      </c>
      <c r="H117" s="199"/>
      <c r="I117" s="200"/>
      <c r="J117" s="200"/>
      <c r="K117" s="200"/>
      <c r="L117" s="199"/>
      <c r="M117" s="200"/>
      <c r="N117" s="200"/>
      <c r="O117" s="200"/>
      <c r="P117" s="199"/>
      <c r="Q117" s="200"/>
      <c r="R117" s="200"/>
      <c r="S117" s="200"/>
      <c r="T117" s="199"/>
      <c r="U117" s="200"/>
      <c r="V117" s="200"/>
      <c r="W117" s="200"/>
      <c r="X117" s="199"/>
      <c r="Y117" s="200"/>
      <c r="Z117" s="200"/>
      <c r="AA117" s="200"/>
      <c r="AB117" s="199" t="str">
        <f t="shared" si="92"/>
        <v/>
      </c>
      <c r="AC117" s="200" t="str">
        <f t="shared" si="92"/>
        <v/>
      </c>
      <c r="AD117" s="200" t="str">
        <f t="shared" si="92"/>
        <v/>
      </c>
      <c r="AE117" s="200" t="str">
        <f>IF(SUM(AB117:AD117)=0,"",SUM(AB117:AD117))</f>
        <v/>
      </c>
      <c r="AF117" s="199" t="s">
        <v>509</v>
      </c>
      <c r="AG117" s="200">
        <v>6</v>
      </c>
      <c r="AH117" s="200">
        <v>8</v>
      </c>
      <c r="AI117" s="200">
        <f t="shared" si="61"/>
        <v>14</v>
      </c>
      <c r="AJ117" s="200"/>
      <c r="AK117" s="201">
        <v>92</v>
      </c>
      <c r="AL117" s="202"/>
      <c r="AM117" s="198" t="str">
        <f t="shared" si="62"/>
        <v/>
      </c>
      <c r="AN117" s="198"/>
      <c r="AO117" s="198"/>
      <c r="AP117" s="198"/>
      <c r="AQ117" s="198" t="s">
        <v>35</v>
      </c>
      <c r="AR117" s="198" t="s">
        <v>370</v>
      </c>
      <c r="AS117" s="198"/>
      <c r="AT117" s="198"/>
      <c r="AU117" s="203">
        <f t="shared" si="63"/>
        <v>1981</v>
      </c>
      <c r="AV117" s="204" t="str">
        <f t="shared" si="64"/>
        <v/>
      </c>
      <c r="AW117" s="205" t="str">
        <f>IF(AV117="Yes",AU117,"")</f>
        <v/>
      </c>
      <c r="AX117" s="205" t="str">
        <f>IF(AW117="","",RANK(AW117,AW$4:AW498,1))</f>
        <v/>
      </c>
      <c r="AY117" s="204" t="str">
        <f>IF(AV117="Yes",SUMIF(AU$4:AU498,AW117,AI$4:AI498),"")</f>
        <v/>
      </c>
      <c r="AZ117" s="204" t="str">
        <f>IF(AY117="","",SUMIF(AX$4:AX498,"&lt;="&amp;AX117,AY$4:AY498))</f>
        <v/>
      </c>
      <c r="BA117" s="202"/>
      <c r="BB117" s="206"/>
      <c r="BC117" s="198"/>
      <c r="BD117" s="206"/>
      <c r="BE117" s="198"/>
      <c r="BF117" s="206"/>
      <c r="BG117" s="198"/>
      <c r="BH117" s="200"/>
      <c r="BI117" s="200"/>
      <c r="BJ117" s="200" t="str">
        <f t="shared" si="66"/>
        <v/>
      </c>
      <c r="BK117" s="198" t="s">
        <v>997</v>
      </c>
      <c r="BL117" s="206">
        <v>29605</v>
      </c>
      <c r="BM117" s="207"/>
      <c r="BN117" s="198"/>
      <c r="BO117" s="199" t="str">
        <f>IF(AB117="","",(AB117/AE117)*100)</f>
        <v/>
      </c>
      <c r="BP117" s="200" t="str">
        <f>IF(AC117="","",(AC117/AE117)*100)</f>
        <v/>
      </c>
      <c r="BQ117" s="200" t="str">
        <f>IF(AD117="","",(AD117/AE117)*100)</f>
        <v/>
      </c>
      <c r="BR117" s="211" t="str">
        <f>IF(AE117="","",SUM(BO117:BQ117))</f>
        <v/>
      </c>
      <c r="BS117" s="199"/>
      <c r="BT117" s="200"/>
      <c r="BU117" s="200"/>
      <c r="BV117" s="211" t="str">
        <f>IF(SUM(BS117:BU117)=0,"",SUM(BS117:BU117))</f>
        <v/>
      </c>
      <c r="BW117" s="199" t="str">
        <f>IF(ISBLANK(BS117),"",BS117/BV117*100)</f>
        <v/>
      </c>
      <c r="BX117" s="200" t="str">
        <f>IF(ISBLANK(BT117),"",BT117/BV117*100)</f>
        <v/>
      </c>
      <c r="BY117" s="200" t="str">
        <f>IF(ISBLANK(BU117),"",BU117/BV117*100)</f>
        <v/>
      </c>
      <c r="BZ117" s="200" t="str">
        <f>IF(BV117="","",SUM(BW117:BY117))</f>
        <v/>
      </c>
      <c r="CA117" s="5"/>
      <c r="CB117" s="16"/>
      <c r="CC117" s="16"/>
      <c r="CD117" s="16"/>
    </row>
    <row r="118" spans="1:82" x14ac:dyDescent="0.25">
      <c r="A118" s="16">
        <v>1</v>
      </c>
      <c r="C118" s="194">
        <v>115</v>
      </c>
      <c r="D118" s="195"/>
      <c r="E118" s="197" t="s">
        <v>874</v>
      </c>
      <c r="F118" s="197"/>
      <c r="G118" s="198"/>
      <c r="H118" s="199"/>
      <c r="I118" s="200"/>
      <c r="J118" s="200"/>
      <c r="K118" s="200"/>
      <c r="L118" s="199"/>
      <c r="M118" s="200"/>
      <c r="N118" s="200"/>
      <c r="O118" s="200"/>
      <c r="P118" s="199"/>
      <c r="Q118" s="200"/>
      <c r="R118" s="200"/>
      <c r="S118" s="200"/>
      <c r="T118" s="199"/>
      <c r="U118" s="200"/>
      <c r="V118" s="200"/>
      <c r="W118" s="200"/>
      <c r="X118" s="199"/>
      <c r="Y118" s="200"/>
      <c r="Z118" s="200"/>
      <c r="AA118" s="200"/>
      <c r="AB118" s="199"/>
      <c r="AC118" s="200"/>
      <c r="AD118" s="200"/>
      <c r="AE118" s="200"/>
      <c r="AF118" s="199">
        <v>44</v>
      </c>
      <c r="AG118" s="200">
        <v>39</v>
      </c>
      <c r="AH118" s="200">
        <v>120</v>
      </c>
      <c r="AI118" s="200">
        <f t="shared" si="61"/>
        <v>203</v>
      </c>
      <c r="AJ118" s="200" t="s">
        <v>874</v>
      </c>
      <c r="AK118" s="253">
        <v>93</v>
      </c>
      <c r="AL118" s="202"/>
      <c r="AM118" s="198" t="str">
        <f t="shared" si="62"/>
        <v/>
      </c>
      <c r="AN118" s="198"/>
      <c r="AO118" s="198"/>
      <c r="AP118" s="198"/>
      <c r="AQ118" s="198"/>
      <c r="AR118" s="198"/>
      <c r="AS118" s="198"/>
      <c r="AT118" s="198"/>
      <c r="AU118" s="203" t="str">
        <f t="shared" si="63"/>
        <v/>
      </c>
      <c r="AV118" s="204" t="str">
        <f t="shared" si="64"/>
        <v/>
      </c>
      <c r="AW118" s="205"/>
      <c r="AX118" s="205" t="str">
        <f>IF(AW118="","",RANK(AW118,AW$4:AW498,1))</f>
        <v/>
      </c>
      <c r="AY118" s="204" t="str">
        <f>IF(AV118="Yes",SUMIF(AU$4:AU498,AW118,AI$4:AI498),"")</f>
        <v/>
      </c>
      <c r="AZ118" s="204" t="str">
        <f>IF(AY118="","",SUMIF(AX$4:AX498,"&lt;="&amp;AX118,AY$4:AY498))</f>
        <v/>
      </c>
      <c r="BA118" s="202"/>
      <c r="BB118" s="206"/>
      <c r="BC118" s="198"/>
      <c r="BD118" s="206"/>
      <c r="BE118" s="198"/>
      <c r="BF118" s="206"/>
      <c r="BG118" s="198"/>
      <c r="BH118" s="200"/>
      <c r="BI118" s="200"/>
      <c r="BJ118" s="200" t="str">
        <f t="shared" si="66"/>
        <v/>
      </c>
      <c r="BK118" s="198"/>
      <c r="BL118" s="206"/>
      <c r="BM118" s="207"/>
      <c r="BN118" s="198"/>
      <c r="BO118" s="199"/>
      <c r="BP118" s="200"/>
      <c r="BQ118" s="200"/>
      <c r="BR118" s="211"/>
      <c r="BS118" s="199"/>
      <c r="BT118" s="200"/>
      <c r="BU118" s="200"/>
      <c r="BV118" s="211"/>
      <c r="BW118" s="199"/>
      <c r="BX118" s="200"/>
      <c r="BY118" s="200"/>
      <c r="BZ118" s="200"/>
      <c r="CA118" s="5"/>
      <c r="CB118" s="16"/>
      <c r="CC118" s="16"/>
      <c r="CD118" s="16"/>
    </row>
    <row r="119" spans="1:82" x14ac:dyDescent="0.25">
      <c r="A119" s="16">
        <v>1</v>
      </c>
      <c r="C119" s="194">
        <v>116</v>
      </c>
      <c r="D119" s="195">
        <v>53</v>
      </c>
      <c r="E119" s="212" t="s">
        <v>212</v>
      </c>
      <c r="F119" s="197" t="s">
        <v>20</v>
      </c>
      <c r="G119" s="198" t="s">
        <v>1</v>
      </c>
      <c r="H119" s="199">
        <v>3</v>
      </c>
      <c r="I119" s="200"/>
      <c r="J119" s="200"/>
      <c r="K119" s="200">
        <f>IF(SUM(H119:J119)=0,"",SUM(H119:J119))</f>
        <v>3</v>
      </c>
      <c r="L119" s="199"/>
      <c r="M119" s="200"/>
      <c r="N119" s="200"/>
      <c r="O119" s="200" t="str">
        <f>IF(SUM(L119:N119)=0,"",SUM(L119:N119))</f>
        <v/>
      </c>
      <c r="P119" s="199">
        <v>37</v>
      </c>
      <c r="Q119" s="200">
        <v>17</v>
      </c>
      <c r="R119" s="200"/>
      <c r="S119" s="200">
        <f>IF(SUM(P119:R119)=0,"",SUM(P119:R119))</f>
        <v>54</v>
      </c>
      <c r="T119" s="199">
        <v>7</v>
      </c>
      <c r="U119" s="200">
        <v>6</v>
      </c>
      <c r="V119" s="200">
        <v>13</v>
      </c>
      <c r="W119" s="200">
        <f>IF(SUM(T119:V119)=0,"",SUM(T119:V119))</f>
        <v>26</v>
      </c>
      <c r="X119" s="199"/>
      <c r="Y119" s="200"/>
      <c r="Z119" s="200"/>
      <c r="AA119" s="200" t="str">
        <f>IF(SUM(X119:Z119)=0,"",SUM(X119:Z119))</f>
        <v/>
      </c>
      <c r="AB119" s="199">
        <f t="shared" ref="AB119:AD121" si="93">IF(H119+L119+P119+T119+X119=0,"",H119+L119+P119+T119+X119)</f>
        <v>47</v>
      </c>
      <c r="AC119" s="200">
        <f t="shared" si="93"/>
        <v>23</v>
      </c>
      <c r="AD119" s="200">
        <f t="shared" si="93"/>
        <v>13</v>
      </c>
      <c r="AE119" s="200">
        <f>IF(SUM(AB119:AD119)=0,"",SUM(AB119:AD119))</f>
        <v>83</v>
      </c>
      <c r="AF119" s="199">
        <v>3</v>
      </c>
      <c r="AG119" s="200"/>
      <c r="AH119" s="200"/>
      <c r="AI119" s="200">
        <f t="shared" si="61"/>
        <v>3</v>
      </c>
      <c r="AJ119" s="200" t="s">
        <v>212</v>
      </c>
      <c r="AK119" s="201">
        <v>95</v>
      </c>
      <c r="AL119" s="202"/>
      <c r="AM119" s="198" t="str">
        <f t="shared" si="62"/>
        <v/>
      </c>
      <c r="AN119" s="198"/>
      <c r="AO119" s="198"/>
      <c r="AP119" s="213" t="s">
        <v>728</v>
      </c>
      <c r="AQ119" s="198" t="s">
        <v>35</v>
      </c>
      <c r="AR119" s="198" t="s">
        <v>16</v>
      </c>
      <c r="AS119" s="198"/>
      <c r="AT119" s="198" t="s">
        <v>509</v>
      </c>
      <c r="AU119" s="203">
        <f t="shared" si="63"/>
        <v>1984</v>
      </c>
      <c r="AV119" s="204" t="str">
        <f t="shared" si="64"/>
        <v/>
      </c>
      <c r="AW119" s="205" t="str">
        <f>IF(AV119="Yes",AU119,"")</f>
        <v/>
      </c>
      <c r="AX119" s="205" t="str">
        <f>IF(AW119="","",RANK(AW119,AW$4:AW498,1))</f>
        <v/>
      </c>
      <c r="AY119" s="204" t="str">
        <f>IF(AV119="Yes",SUMIF(AU$4:AU498,AW119,AI$4:AI498),"")</f>
        <v/>
      </c>
      <c r="AZ119" s="204" t="str">
        <f>IF(AY119="","",SUMIF(AX$4:AX498,"&lt;="&amp;AX119,AY$4:AY498))</f>
        <v/>
      </c>
      <c r="BA119" s="202" t="s">
        <v>195</v>
      </c>
      <c r="BB119" s="206">
        <v>27397</v>
      </c>
      <c r="BC119" s="198" t="s">
        <v>23</v>
      </c>
      <c r="BD119" s="206">
        <v>29130</v>
      </c>
      <c r="BE119" s="198"/>
      <c r="BF119" s="206"/>
      <c r="BG119" s="198"/>
      <c r="BH119" s="200">
        <v>92</v>
      </c>
      <c r="BI119" s="200">
        <v>83</v>
      </c>
      <c r="BJ119" s="200">
        <f t="shared" si="66"/>
        <v>90.217391304347828</v>
      </c>
      <c r="BK119" s="198" t="s">
        <v>213</v>
      </c>
      <c r="BL119" s="206">
        <v>30953</v>
      </c>
      <c r="BM119" s="207">
        <v>1</v>
      </c>
      <c r="BN119" s="198"/>
      <c r="BO119" s="199">
        <f>IF(AB119="","",(AB119/AE119)*100)</f>
        <v>56.626506024096393</v>
      </c>
      <c r="BP119" s="200">
        <f>IF(AC119="","",(AC119/AE119)*100)</f>
        <v>27.710843373493976</v>
      </c>
      <c r="BQ119" s="200">
        <f>IF(AD119="","",(AD119/AE119)*100)</f>
        <v>15.66265060240964</v>
      </c>
      <c r="BR119" s="211">
        <f>IF(AE119="","",SUM(BO119:BQ119))</f>
        <v>100.00000000000001</v>
      </c>
      <c r="BS119" s="199"/>
      <c r="BT119" s="200"/>
      <c r="BU119" s="200"/>
      <c r="BV119" s="211" t="str">
        <f>IF(SUM(BS119:BU119)=0,"",SUM(BS119:BU119))</f>
        <v/>
      </c>
      <c r="BW119" s="199" t="str">
        <f>IF(ISBLANK(BS119),"",BS119/BV119*100)</f>
        <v/>
      </c>
      <c r="BX119" s="200" t="str">
        <f>IF(ISBLANK(BT119),"",BT119/BV119*100)</f>
        <v/>
      </c>
      <c r="BY119" s="200" t="str">
        <f>IF(ISBLANK(BU119),"",BU119/BV119*100)</f>
        <v/>
      </c>
      <c r="BZ119" s="200" t="str">
        <f>IF(BV119="","",SUM(BW119:BY119))</f>
        <v/>
      </c>
      <c r="CA119" s="5"/>
      <c r="CB119" s="16"/>
      <c r="CC119" s="16"/>
      <c r="CD119" s="16"/>
    </row>
    <row r="120" spans="1:82" x14ac:dyDescent="0.25">
      <c r="A120" s="16">
        <v>1</v>
      </c>
      <c r="C120" s="194">
        <v>117</v>
      </c>
      <c r="D120" s="195"/>
      <c r="E120" s="212" t="s">
        <v>212</v>
      </c>
      <c r="F120" s="197"/>
      <c r="G120" s="198" t="s">
        <v>3</v>
      </c>
      <c r="H120" s="199"/>
      <c r="I120" s="200"/>
      <c r="J120" s="200"/>
      <c r="K120" s="200"/>
      <c r="L120" s="199"/>
      <c r="M120" s="200"/>
      <c r="N120" s="200"/>
      <c r="O120" s="200"/>
      <c r="P120" s="199"/>
      <c r="Q120" s="200"/>
      <c r="R120" s="200"/>
      <c r="S120" s="200"/>
      <c r="T120" s="199"/>
      <c r="U120" s="200"/>
      <c r="V120" s="200"/>
      <c r="W120" s="200"/>
      <c r="X120" s="199"/>
      <c r="Y120" s="200"/>
      <c r="Z120" s="200"/>
      <c r="AA120" s="200"/>
      <c r="AB120" s="199" t="str">
        <f t="shared" si="93"/>
        <v/>
      </c>
      <c r="AC120" s="200" t="str">
        <f t="shared" si="93"/>
        <v/>
      </c>
      <c r="AD120" s="200" t="str">
        <f t="shared" si="93"/>
        <v/>
      </c>
      <c r="AE120" s="200" t="str">
        <f>IF(SUM(AB120:AD120)=0,"",SUM(AB120:AD120))</f>
        <v/>
      </c>
      <c r="AF120" s="199">
        <v>7</v>
      </c>
      <c r="AG120" s="200">
        <v>6</v>
      </c>
      <c r="AH120" s="200">
        <v>13</v>
      </c>
      <c r="AI120" s="200">
        <f t="shared" si="61"/>
        <v>26</v>
      </c>
      <c r="AJ120" s="200"/>
      <c r="AK120" s="201">
        <v>96</v>
      </c>
      <c r="AL120" s="202"/>
      <c r="AM120" s="198" t="str">
        <f t="shared" si="62"/>
        <v/>
      </c>
      <c r="AN120" s="198"/>
      <c r="AO120" s="198"/>
      <c r="AP120" s="198"/>
      <c r="AQ120" s="198" t="s">
        <v>35</v>
      </c>
      <c r="AR120" s="198" t="s">
        <v>324</v>
      </c>
      <c r="AS120" s="198"/>
      <c r="AT120" s="198"/>
      <c r="AU120" s="203">
        <f t="shared" si="63"/>
        <v>1984</v>
      </c>
      <c r="AV120" s="204" t="str">
        <f t="shared" si="64"/>
        <v/>
      </c>
      <c r="AW120" s="205" t="str">
        <f>IF(AV120="Yes",AU120,"")</f>
        <v/>
      </c>
      <c r="AX120" s="205" t="str">
        <f>IF(AW120="","",RANK(AW120,AW$4:AW498,1))</f>
        <v/>
      </c>
      <c r="AY120" s="204" t="str">
        <f>IF(AV120="Yes",SUMIF(AU$4:AU498,AW120,AI$4:AI498),"")</f>
        <v/>
      </c>
      <c r="AZ120" s="204" t="str">
        <f>IF(AY120="","",SUMIF(AX$4:AX498,"&lt;="&amp;AX120,AY$4:AY498))</f>
        <v/>
      </c>
      <c r="BA120" s="202"/>
      <c r="BB120" s="206"/>
      <c r="BC120" s="198"/>
      <c r="BD120" s="206"/>
      <c r="BE120" s="198"/>
      <c r="BF120" s="206"/>
      <c r="BG120" s="198"/>
      <c r="BH120" s="200"/>
      <c r="BI120" s="200"/>
      <c r="BJ120" s="200" t="str">
        <f t="shared" si="66"/>
        <v/>
      </c>
      <c r="BK120" s="198" t="s">
        <v>213</v>
      </c>
      <c r="BL120" s="206">
        <v>30953</v>
      </c>
      <c r="BM120" s="207"/>
      <c r="BN120" s="198"/>
      <c r="BO120" s="199" t="str">
        <f>IF(AB120="","",(AB120/AE120)*100)</f>
        <v/>
      </c>
      <c r="BP120" s="200" t="str">
        <f>IF(AC120="","",(AC120/AE120)*100)</f>
        <v/>
      </c>
      <c r="BQ120" s="200" t="str">
        <f>IF(AD120="","",(AD120/AE120)*100)</f>
        <v/>
      </c>
      <c r="BR120" s="211" t="str">
        <f>IF(AE120="","",SUM(BO120:BQ120))</f>
        <v/>
      </c>
      <c r="BS120" s="199"/>
      <c r="BT120" s="200"/>
      <c r="BU120" s="200"/>
      <c r="BV120" s="211" t="str">
        <f>IF(SUM(BS120:BU120)=0,"",SUM(BS120:BU120))</f>
        <v/>
      </c>
      <c r="BW120" s="199" t="str">
        <f>IF(ISBLANK(BS120),"",BS120/BV120*100)</f>
        <v/>
      </c>
      <c r="BX120" s="200" t="str">
        <f>IF(ISBLANK(BT120),"",BT120/BV120*100)</f>
        <v/>
      </c>
      <c r="BY120" s="200" t="str">
        <f>IF(ISBLANK(BU120),"",BU120/BV120*100)</f>
        <v/>
      </c>
      <c r="BZ120" s="200" t="str">
        <f>IF(BV120="","",SUM(BW120:BY120))</f>
        <v/>
      </c>
      <c r="CA120" s="5"/>
      <c r="CB120" s="16"/>
      <c r="CC120" s="16"/>
      <c r="CD120" s="16"/>
    </row>
    <row r="121" spans="1:82" x14ac:dyDescent="0.25">
      <c r="A121" s="16">
        <v>1</v>
      </c>
      <c r="C121" s="194">
        <v>118</v>
      </c>
      <c r="D121" s="195"/>
      <c r="E121" s="212" t="s">
        <v>212</v>
      </c>
      <c r="F121" s="197"/>
      <c r="G121" s="198" t="s">
        <v>2</v>
      </c>
      <c r="H121" s="199"/>
      <c r="I121" s="200"/>
      <c r="J121" s="200"/>
      <c r="K121" s="200"/>
      <c r="L121" s="199"/>
      <c r="M121" s="200"/>
      <c r="N121" s="200"/>
      <c r="O121" s="200"/>
      <c r="P121" s="199"/>
      <c r="Q121" s="200"/>
      <c r="R121" s="200"/>
      <c r="S121" s="200"/>
      <c r="T121" s="199"/>
      <c r="U121" s="200"/>
      <c r="V121" s="200"/>
      <c r="W121" s="200"/>
      <c r="X121" s="199"/>
      <c r="Y121" s="200"/>
      <c r="Z121" s="200"/>
      <c r="AA121" s="200"/>
      <c r="AB121" s="199" t="str">
        <f t="shared" si="93"/>
        <v/>
      </c>
      <c r="AC121" s="200" t="str">
        <f t="shared" si="93"/>
        <v/>
      </c>
      <c r="AD121" s="200" t="str">
        <f t="shared" si="93"/>
        <v/>
      </c>
      <c r="AE121" s="200" t="str">
        <f>IF(SUM(AB121:AD121)=0,"",SUM(AB121:AD121))</f>
        <v/>
      </c>
      <c r="AF121" s="199">
        <v>37</v>
      </c>
      <c r="AG121" s="200">
        <v>17</v>
      </c>
      <c r="AH121" s="200" t="s">
        <v>509</v>
      </c>
      <c r="AI121" s="200">
        <f t="shared" si="61"/>
        <v>54</v>
      </c>
      <c r="AJ121" s="200"/>
      <c r="AK121" s="201">
        <v>97</v>
      </c>
      <c r="AL121" s="202"/>
      <c r="AM121" s="198" t="str">
        <f t="shared" si="62"/>
        <v/>
      </c>
      <c r="AN121" s="198"/>
      <c r="AO121" s="198"/>
      <c r="AP121" s="198"/>
      <c r="AQ121" s="198" t="s">
        <v>35</v>
      </c>
      <c r="AR121" s="198" t="s">
        <v>17</v>
      </c>
      <c r="AS121" s="198"/>
      <c r="AT121" s="198"/>
      <c r="AU121" s="203">
        <f t="shared" si="63"/>
        <v>1984</v>
      </c>
      <c r="AV121" s="204" t="str">
        <f t="shared" si="64"/>
        <v/>
      </c>
      <c r="AW121" s="205" t="str">
        <f>IF(AV121="Yes",AU121,"")</f>
        <v/>
      </c>
      <c r="AX121" s="205" t="str">
        <f>IF(AW121="","",RANK(AW121,AW$4:AW498,1))</f>
        <v/>
      </c>
      <c r="AY121" s="204" t="str">
        <f>IF(AV121="Yes",SUMIF(AU$4:AU498,AW121,AI$4:AI498),"")</f>
        <v/>
      </c>
      <c r="AZ121" s="204" t="str">
        <f>IF(AY121="","",SUMIF(AX$4:AX498,"&lt;="&amp;AX121,AY$4:AY498))</f>
        <v/>
      </c>
      <c r="BA121" s="202"/>
      <c r="BB121" s="206"/>
      <c r="BC121" s="198"/>
      <c r="BD121" s="206"/>
      <c r="BE121" s="198"/>
      <c r="BF121" s="206"/>
      <c r="BG121" s="198"/>
      <c r="BH121" s="200"/>
      <c r="BI121" s="200"/>
      <c r="BJ121" s="200" t="str">
        <f t="shared" si="66"/>
        <v/>
      </c>
      <c r="BK121" s="198" t="s">
        <v>213</v>
      </c>
      <c r="BL121" s="206">
        <v>30953</v>
      </c>
      <c r="BM121" s="207"/>
      <c r="BN121" s="198"/>
      <c r="BO121" s="199" t="str">
        <f>IF(AB121="","",(AB121/AE121)*100)</f>
        <v/>
      </c>
      <c r="BP121" s="200" t="str">
        <f>IF(AC121="","",(AC121/AE121)*100)</f>
        <v/>
      </c>
      <c r="BQ121" s="200" t="str">
        <f>IF(AD121="","",(AD121/AE121)*100)</f>
        <v/>
      </c>
      <c r="BR121" s="211" t="str">
        <f>IF(AE121="","",SUM(BO121:BQ121))</f>
        <v/>
      </c>
      <c r="BS121" s="199"/>
      <c r="BT121" s="200"/>
      <c r="BU121" s="200"/>
      <c r="BV121" s="211" t="str">
        <f>IF(SUM(BS121:BU121)=0,"",SUM(BS121:BU121))</f>
        <v/>
      </c>
      <c r="BW121" s="199" t="str">
        <f>IF(ISBLANK(BS121),"",BS121/BV121*100)</f>
        <v/>
      </c>
      <c r="BX121" s="200" t="str">
        <f>IF(ISBLANK(BT121),"",BT121/BV121*100)</f>
        <v/>
      </c>
      <c r="BY121" s="200" t="str">
        <f>IF(ISBLANK(BU121),"",BU121/BV121*100)</f>
        <v/>
      </c>
      <c r="BZ121" s="200" t="str">
        <f>IF(BV121="","",SUM(BW121:BY121))</f>
        <v/>
      </c>
      <c r="CA121" s="5"/>
      <c r="CB121" s="16"/>
      <c r="CC121" s="16"/>
      <c r="CD121" s="16"/>
    </row>
    <row r="122" spans="1:82" x14ac:dyDescent="0.25">
      <c r="A122" s="16">
        <v>1</v>
      </c>
      <c r="C122" s="194">
        <v>119</v>
      </c>
      <c r="D122" s="195"/>
      <c r="E122" s="197" t="s">
        <v>875</v>
      </c>
      <c r="F122" s="197"/>
      <c r="G122" s="198"/>
      <c r="H122" s="199"/>
      <c r="I122" s="200"/>
      <c r="J122" s="200"/>
      <c r="K122" s="200"/>
      <c r="L122" s="199"/>
      <c r="M122" s="200"/>
      <c r="N122" s="200"/>
      <c r="O122" s="200"/>
      <c r="P122" s="199"/>
      <c r="Q122" s="200"/>
      <c r="R122" s="200"/>
      <c r="S122" s="200"/>
      <c r="T122" s="199"/>
      <c r="U122" s="200"/>
      <c r="V122" s="200"/>
      <c r="W122" s="200"/>
      <c r="X122" s="199"/>
      <c r="Y122" s="200"/>
      <c r="Z122" s="200"/>
      <c r="AA122" s="200"/>
      <c r="AB122" s="199"/>
      <c r="AC122" s="200"/>
      <c r="AD122" s="200"/>
      <c r="AE122" s="200"/>
      <c r="AF122" s="199">
        <v>47</v>
      </c>
      <c r="AG122" s="200">
        <v>23</v>
      </c>
      <c r="AH122" s="200">
        <v>13</v>
      </c>
      <c r="AI122" s="200">
        <f t="shared" si="61"/>
        <v>83</v>
      </c>
      <c r="AJ122" s="200" t="s">
        <v>875</v>
      </c>
      <c r="AK122" s="253">
        <v>98</v>
      </c>
      <c r="AL122" s="202"/>
      <c r="AM122" s="198" t="str">
        <f t="shared" si="62"/>
        <v/>
      </c>
      <c r="AN122" s="198"/>
      <c r="AO122" s="198"/>
      <c r="AP122" s="198"/>
      <c r="AQ122" s="198"/>
      <c r="AR122" s="198"/>
      <c r="AS122" s="198"/>
      <c r="AT122" s="198"/>
      <c r="AU122" s="203" t="str">
        <f t="shared" si="63"/>
        <v/>
      </c>
      <c r="AV122" s="204" t="str">
        <f t="shared" si="64"/>
        <v/>
      </c>
      <c r="AW122" s="205"/>
      <c r="AX122" s="205" t="str">
        <f>IF(AW122="","",RANK(AW122,AW$4:AW498,1))</f>
        <v/>
      </c>
      <c r="AY122" s="204" t="str">
        <f>IF(AV122="Yes",SUMIF(AU$4:AU498,AW122,AI$4:AI498),"")</f>
        <v/>
      </c>
      <c r="AZ122" s="204" t="str">
        <f>IF(AY122="","",SUMIF(AX$4:AX498,"&lt;="&amp;AX122,AY$4:AY498))</f>
        <v/>
      </c>
      <c r="BA122" s="202"/>
      <c r="BB122" s="206"/>
      <c r="BC122" s="198"/>
      <c r="BD122" s="206"/>
      <c r="BE122" s="198"/>
      <c r="BF122" s="206"/>
      <c r="BG122" s="198"/>
      <c r="BH122" s="200"/>
      <c r="BI122" s="200"/>
      <c r="BJ122" s="200" t="str">
        <f t="shared" si="66"/>
        <v/>
      </c>
      <c r="BK122" s="198"/>
      <c r="BL122" s="206"/>
      <c r="BM122" s="207"/>
      <c r="BN122" s="198"/>
      <c r="BO122" s="199"/>
      <c r="BP122" s="200"/>
      <c r="BQ122" s="200"/>
      <c r="BR122" s="211"/>
      <c r="BS122" s="199"/>
      <c r="BT122" s="200"/>
      <c r="BU122" s="200"/>
      <c r="BV122" s="211"/>
      <c r="BW122" s="199"/>
      <c r="BX122" s="200"/>
      <c r="BY122" s="200"/>
      <c r="BZ122" s="200"/>
      <c r="CA122" s="5"/>
      <c r="CB122" s="16"/>
      <c r="CC122" s="16"/>
      <c r="CD122" s="16"/>
    </row>
    <row r="123" spans="1:82" x14ac:dyDescent="0.25">
      <c r="A123" s="16">
        <v>1</v>
      </c>
      <c r="C123" s="215">
        <v>120</v>
      </c>
      <c r="D123" s="216"/>
      <c r="E123" s="216" t="s">
        <v>5</v>
      </c>
      <c r="F123" s="180"/>
      <c r="G123" s="217"/>
      <c r="H123" s="218"/>
      <c r="I123" s="219"/>
      <c r="J123" s="219"/>
      <c r="K123" s="219" t="str">
        <f>IF(SUM(H123:J123)=0,"",SUM(H123:J123))</f>
        <v/>
      </c>
      <c r="L123" s="218"/>
      <c r="M123" s="219"/>
      <c r="N123" s="219"/>
      <c r="O123" s="219" t="str">
        <f>IF(SUM(L123:N123)=0,"",SUM(L123:N123))</f>
        <v/>
      </c>
      <c r="P123" s="218"/>
      <c r="Q123" s="219"/>
      <c r="R123" s="219"/>
      <c r="S123" s="219" t="str">
        <f>IF(SUM(P123:R123)=0,"",SUM(P123:R123))</f>
        <v/>
      </c>
      <c r="T123" s="218"/>
      <c r="U123" s="219"/>
      <c r="V123" s="219"/>
      <c r="W123" s="219" t="str">
        <f>IF(SUM(T123:V123)=0,"",SUM(T123:V123))</f>
        <v/>
      </c>
      <c r="X123" s="218"/>
      <c r="Y123" s="219"/>
      <c r="Z123" s="219"/>
      <c r="AA123" s="219" t="str">
        <f>IF(SUM(X123:Z123)=0,"",SUM(X123:Z123))</f>
        <v/>
      </c>
      <c r="AB123" s="218">
        <f>IF(SUM(AB71:AB119)=0,"",SUM(AB71:AB119))</f>
        <v>745.50000000000011</v>
      </c>
      <c r="AC123" s="219">
        <f>IF(SUM(AC71:AC119)=0,"",SUM(AC71:AC119))</f>
        <v>184.8</v>
      </c>
      <c r="AD123" s="219">
        <f>IF(SUM(AD71:AD119)=0,"",SUM(AD71:AD119))</f>
        <v>783.3</v>
      </c>
      <c r="AE123" s="219">
        <f t="shared" ref="AE123:AE130" si="94">IF(SUM(AB123:AD123)=0,"",SUM(AB123:AD123))</f>
        <v>1713.6000000000001</v>
      </c>
      <c r="AF123" s="218"/>
      <c r="AG123" s="219"/>
      <c r="AH123" s="219"/>
      <c r="AI123" s="219" t="str">
        <f t="shared" si="61"/>
        <v/>
      </c>
      <c r="AJ123" s="219"/>
      <c r="AK123" s="347"/>
      <c r="AL123" s="221">
        <f>COUNT(AE71:AE121)</f>
        <v>22</v>
      </c>
      <c r="AM123" s="217" t="str">
        <f t="shared" si="62"/>
        <v/>
      </c>
      <c r="AN123" s="217" t="s">
        <v>80</v>
      </c>
      <c r="AO123" s="217" t="s">
        <v>87</v>
      </c>
      <c r="AP123" s="217"/>
      <c r="AQ123" s="217"/>
      <c r="AR123" s="217" t="s">
        <v>509</v>
      </c>
      <c r="AS123" s="217"/>
      <c r="AT123" s="217"/>
      <c r="AU123" s="222" t="str">
        <f t="shared" si="63"/>
        <v/>
      </c>
      <c r="AV123" s="254" t="str">
        <f t="shared" si="64"/>
        <v/>
      </c>
      <c r="AW123" s="255"/>
      <c r="AX123" s="255" t="str">
        <f>IF(AW123="","",RANK(AW123,AW$4:AW498,1))</f>
        <v/>
      </c>
      <c r="AY123" s="254" t="str">
        <f>IF(AV123="Yes",SUMIF(AU$4:AU498,AW123,AI$4:AI498),"")</f>
        <v/>
      </c>
      <c r="AZ123" s="254" t="str">
        <f>IF(AY123="","",SUMIF(AX$4:AX498,"&lt;="&amp;AX123,AY$4:AY498))</f>
        <v/>
      </c>
      <c r="BA123" s="221"/>
      <c r="BB123" s="223"/>
      <c r="BC123" s="217"/>
      <c r="BD123" s="223"/>
      <c r="BE123" s="217"/>
      <c r="BF123" s="223"/>
      <c r="BG123" s="217"/>
      <c r="BH123" s="219"/>
      <c r="BI123" s="219"/>
      <c r="BJ123" s="219" t="str">
        <f t="shared" si="66"/>
        <v/>
      </c>
      <c r="BK123" s="217"/>
      <c r="BL123" s="223"/>
      <c r="BM123" s="224"/>
      <c r="BN123" s="217"/>
      <c r="BO123" s="218">
        <f t="shared" ref="BO123:BO130" si="95">IF(AB123="","",(AB123/AE123)*100)</f>
        <v>43.504901960784316</v>
      </c>
      <c r="BP123" s="219">
        <f t="shared" ref="BP123:BP130" si="96">IF(AC123="","",(AC123/AE123)*100)</f>
        <v>10.784313725490195</v>
      </c>
      <c r="BQ123" s="219">
        <f t="shared" ref="BQ123:BQ130" si="97">IF(AD123="","",(AD123/AE123)*100)</f>
        <v>45.710784313725483</v>
      </c>
      <c r="BR123" s="225">
        <f t="shared" ref="BR123:BR130" si="98">IF(AE123="","",SUM(BO123:BQ123))</f>
        <v>100</v>
      </c>
      <c r="BS123" s="218"/>
      <c r="BT123" s="219"/>
      <c r="BU123" s="219"/>
      <c r="BV123" s="225" t="str">
        <f t="shared" ref="BV123:BV130" si="99">IF(SUM(BS123:BU123)=0,"",SUM(BS123:BU123))</f>
        <v/>
      </c>
      <c r="BW123" s="218" t="str">
        <f t="shared" ref="BW123:BW130" si="100">IF(ISBLANK(BS123),"",BS123/BV123*100)</f>
        <v/>
      </c>
      <c r="BX123" s="219" t="str">
        <f t="shared" ref="BX123:BX130" si="101">IF(ISBLANK(BT123),"",BT123/BV123*100)</f>
        <v/>
      </c>
      <c r="BY123" s="219" t="str">
        <f t="shared" ref="BY123:BY130" si="102">IF(ISBLANK(BU123),"",BU123/BV123*100)</f>
        <v/>
      </c>
      <c r="BZ123" s="219" t="str">
        <f t="shared" ref="BZ123:BZ130" si="103">IF(BV123="","",SUM(BW123:BY123))</f>
        <v/>
      </c>
      <c r="CA123" s="5"/>
      <c r="CB123" s="16"/>
      <c r="CC123" s="16"/>
      <c r="CD123" s="16"/>
    </row>
    <row r="124" spans="1:82" x14ac:dyDescent="0.25">
      <c r="A124" s="16">
        <v>1</v>
      </c>
      <c r="C124" s="194">
        <v>121</v>
      </c>
      <c r="D124" s="195"/>
      <c r="E124" s="196" t="s">
        <v>88</v>
      </c>
      <c r="F124" s="197"/>
      <c r="G124" s="198"/>
      <c r="H124" s="199"/>
      <c r="I124" s="200"/>
      <c r="J124" s="200"/>
      <c r="K124" s="200" t="str">
        <f>IF(SUM(H124:J124)=0,"",SUM(H124:J124))</f>
        <v/>
      </c>
      <c r="L124" s="199"/>
      <c r="M124" s="200"/>
      <c r="N124" s="200"/>
      <c r="O124" s="200" t="str">
        <f>IF(SUM(L124:N124)=0,"",SUM(L124:N124))</f>
        <v/>
      </c>
      <c r="P124" s="199"/>
      <c r="Q124" s="200"/>
      <c r="R124" s="200"/>
      <c r="S124" s="200" t="str">
        <f>IF(SUM(P124:R124)=0,"",SUM(P124:R124))</f>
        <v/>
      </c>
      <c r="T124" s="199"/>
      <c r="U124" s="200"/>
      <c r="V124" s="200"/>
      <c r="W124" s="200" t="str">
        <f>IF(SUM(T124:V124)=0,"",SUM(T124:V124))</f>
        <v/>
      </c>
      <c r="X124" s="199"/>
      <c r="Y124" s="200"/>
      <c r="Z124" s="200"/>
      <c r="AA124" s="200" t="str">
        <f>IF(SUM(X124:Z124)=0,"",SUM(X124:Z124))</f>
        <v/>
      </c>
      <c r="AB124" s="199"/>
      <c r="AC124" s="200"/>
      <c r="AD124" s="200"/>
      <c r="AE124" s="200" t="str">
        <f t="shared" si="94"/>
        <v/>
      </c>
      <c r="AF124" s="199"/>
      <c r="AG124" s="200"/>
      <c r="AH124" s="200"/>
      <c r="AI124" s="200" t="str">
        <f t="shared" si="61"/>
        <v/>
      </c>
      <c r="AJ124" s="200"/>
      <c r="AK124" s="201"/>
      <c r="AL124" s="202"/>
      <c r="AM124" s="198" t="str">
        <f t="shared" si="62"/>
        <v/>
      </c>
      <c r="AN124" s="198" t="s">
        <v>88</v>
      </c>
      <c r="AO124" s="198"/>
      <c r="AP124" s="198"/>
      <c r="AQ124" s="198"/>
      <c r="AR124" s="198" t="s">
        <v>509</v>
      </c>
      <c r="AS124" s="198"/>
      <c r="AT124" s="198"/>
      <c r="AU124" s="203" t="str">
        <f t="shared" si="63"/>
        <v/>
      </c>
      <c r="AV124" s="204" t="str">
        <f t="shared" si="64"/>
        <v/>
      </c>
      <c r="AW124" s="205"/>
      <c r="AX124" s="205" t="str">
        <f>IF(AW124="","",RANK(AW124,AW$4:AW498,1))</f>
        <v/>
      </c>
      <c r="AY124" s="204" t="str">
        <f>IF(AV124="Yes",SUMIF(AU$4:AU498,AW124,AI$4:AI498),"")</f>
        <v/>
      </c>
      <c r="AZ124" s="204" t="str">
        <f>IF(AY124="","",SUMIF(AX$4:AX498,"&lt;="&amp;AX124,AY$4:AY498))</f>
        <v/>
      </c>
      <c r="BA124" s="202"/>
      <c r="BB124" s="206"/>
      <c r="BC124" s="198"/>
      <c r="BD124" s="206"/>
      <c r="BE124" s="198"/>
      <c r="BF124" s="206"/>
      <c r="BG124" s="198"/>
      <c r="BH124" s="200"/>
      <c r="BI124" s="200"/>
      <c r="BJ124" s="200" t="str">
        <f t="shared" si="66"/>
        <v/>
      </c>
      <c r="BK124" s="198"/>
      <c r="BL124" s="206"/>
      <c r="BM124" s="207"/>
      <c r="BN124" s="198"/>
      <c r="BO124" s="199" t="str">
        <f t="shared" si="95"/>
        <v/>
      </c>
      <c r="BP124" s="200" t="str">
        <f t="shared" si="96"/>
        <v/>
      </c>
      <c r="BQ124" s="200" t="str">
        <f t="shared" si="97"/>
        <v/>
      </c>
      <c r="BR124" s="211" t="str">
        <f t="shared" si="98"/>
        <v/>
      </c>
      <c r="BS124" s="199"/>
      <c r="BT124" s="200"/>
      <c r="BU124" s="200"/>
      <c r="BV124" s="211" t="str">
        <f t="shared" si="99"/>
        <v/>
      </c>
      <c r="BW124" s="199" t="str">
        <f t="shared" si="100"/>
        <v/>
      </c>
      <c r="BX124" s="200" t="str">
        <f t="shared" si="101"/>
        <v/>
      </c>
      <c r="BY124" s="200" t="str">
        <f t="shared" si="102"/>
        <v/>
      </c>
      <c r="BZ124" s="200" t="str">
        <f t="shared" si="103"/>
        <v/>
      </c>
      <c r="CA124" s="5"/>
      <c r="CB124" s="16"/>
      <c r="CC124" s="16"/>
      <c r="CD124" s="16"/>
    </row>
    <row r="125" spans="1:82" x14ac:dyDescent="0.25">
      <c r="A125" s="16">
        <v>1</v>
      </c>
      <c r="C125" s="194">
        <v>122</v>
      </c>
      <c r="D125" s="195"/>
      <c r="E125" s="212" t="s">
        <v>369</v>
      </c>
      <c r="F125" s="197" t="s">
        <v>4</v>
      </c>
      <c r="G125" s="198" t="s">
        <v>4</v>
      </c>
      <c r="H125" s="199"/>
      <c r="I125" s="200">
        <v>11</v>
      </c>
      <c r="J125" s="200">
        <v>1.5</v>
      </c>
      <c r="K125" s="200">
        <f>IF(SUM(H125:J125)=0,"",SUM(H125:J125))</f>
        <v>12.5</v>
      </c>
      <c r="L125" s="199"/>
      <c r="M125" s="200"/>
      <c r="N125" s="200"/>
      <c r="O125" s="200" t="str">
        <f>IF(SUM(L125:N125)=0,"",SUM(L125:N125))</f>
        <v/>
      </c>
      <c r="P125" s="199"/>
      <c r="Q125" s="200"/>
      <c r="R125" s="200">
        <v>1</v>
      </c>
      <c r="S125" s="200">
        <f>IF(SUM(P125:R125)=0,"",SUM(P125:R125))</f>
        <v>1</v>
      </c>
      <c r="T125" s="199">
        <v>11.7</v>
      </c>
      <c r="U125" s="200">
        <v>20.5</v>
      </c>
      <c r="V125" s="200">
        <v>190.1</v>
      </c>
      <c r="W125" s="200">
        <f>IF(SUM(T125:V125)=0,"",SUM(T125:V125))</f>
        <v>222.3</v>
      </c>
      <c r="X125" s="199"/>
      <c r="Y125" s="200">
        <v>3</v>
      </c>
      <c r="Z125" s="200">
        <v>58.2</v>
      </c>
      <c r="AA125" s="200">
        <f>IF(SUM(X125:Z125)=0,"",SUM(X125:Z125))</f>
        <v>61.2</v>
      </c>
      <c r="AB125" s="199">
        <f t="shared" ref="AB125:AD130" si="104">IF(H125+L125+P125+T125+X125=0,"",H125+L125+P125+T125+X125)</f>
        <v>11.7</v>
      </c>
      <c r="AC125" s="200">
        <f t="shared" si="104"/>
        <v>34.5</v>
      </c>
      <c r="AD125" s="200">
        <f t="shared" si="104"/>
        <v>250.8</v>
      </c>
      <c r="AE125" s="200">
        <f t="shared" si="94"/>
        <v>297</v>
      </c>
      <c r="AF125" s="199"/>
      <c r="AG125" s="200">
        <v>3</v>
      </c>
      <c r="AH125" s="200">
        <v>12.2</v>
      </c>
      <c r="AI125" s="200">
        <f t="shared" si="61"/>
        <v>15.2</v>
      </c>
      <c r="AJ125" s="200" t="s">
        <v>369</v>
      </c>
      <c r="AK125" s="201">
        <v>79</v>
      </c>
      <c r="AL125" s="202"/>
      <c r="AM125" s="198" t="str">
        <f t="shared" si="62"/>
        <v/>
      </c>
      <c r="AN125" s="198"/>
      <c r="AO125" s="198" t="s">
        <v>774</v>
      </c>
      <c r="AP125" s="213" t="s">
        <v>729</v>
      </c>
      <c r="AQ125" s="198" t="s">
        <v>35</v>
      </c>
      <c r="AR125" s="198" t="s">
        <v>344</v>
      </c>
      <c r="AS125" s="198" t="s">
        <v>510</v>
      </c>
      <c r="AT125" s="198" t="s">
        <v>20</v>
      </c>
      <c r="AU125" s="203">
        <f t="shared" si="63"/>
        <v>1981</v>
      </c>
      <c r="AV125" s="204" t="str">
        <f t="shared" si="64"/>
        <v/>
      </c>
      <c r="AW125" s="205" t="str">
        <f t="shared" ref="AW125:AW130" si="105">IF(AV125="Yes",AU125,"")</f>
        <v/>
      </c>
      <c r="AX125" s="205" t="str">
        <f>IF(AW125="","",RANK(AW125,AW$4:AW498,1))</f>
        <v/>
      </c>
      <c r="AY125" s="204" t="str">
        <f>IF(AV125="Yes",SUMIF(AU$4:AU498,AW125,AI$4:AI498),"")</f>
        <v/>
      </c>
      <c r="AZ125" s="204" t="str">
        <f>IF(AY125="","",SUMIF(AX$4:AX498,"&lt;="&amp;AX125,AY$4:AY498))</f>
        <v/>
      </c>
      <c r="BA125" s="202"/>
      <c r="BB125" s="206"/>
      <c r="BC125" s="198"/>
      <c r="BD125" s="206"/>
      <c r="BE125" s="198"/>
      <c r="BF125" s="206"/>
      <c r="BG125" s="198"/>
      <c r="BH125" s="200"/>
      <c r="BI125" s="200"/>
      <c r="BJ125" s="200" t="str">
        <f t="shared" si="66"/>
        <v/>
      </c>
      <c r="BK125" s="198" t="s">
        <v>997</v>
      </c>
      <c r="BL125" s="206">
        <v>29605</v>
      </c>
      <c r="BM125" s="207"/>
      <c r="BN125" s="198"/>
      <c r="BO125" s="199">
        <f t="shared" si="95"/>
        <v>3.939393939393939</v>
      </c>
      <c r="BP125" s="200">
        <f t="shared" si="96"/>
        <v>11.616161616161616</v>
      </c>
      <c r="BQ125" s="200">
        <f t="shared" si="97"/>
        <v>84.444444444444443</v>
      </c>
      <c r="BR125" s="211">
        <f t="shared" si="98"/>
        <v>100</v>
      </c>
      <c r="BS125" s="199"/>
      <c r="BT125" s="200"/>
      <c r="BU125" s="200"/>
      <c r="BV125" s="211" t="str">
        <f t="shared" si="99"/>
        <v/>
      </c>
      <c r="BW125" s="199" t="str">
        <f t="shared" si="100"/>
        <v/>
      </c>
      <c r="BX125" s="200" t="str">
        <f t="shared" si="101"/>
        <v/>
      </c>
      <c r="BY125" s="200" t="str">
        <f t="shared" si="102"/>
        <v/>
      </c>
      <c r="BZ125" s="200" t="str">
        <f t="shared" si="103"/>
        <v/>
      </c>
      <c r="CA125" s="5"/>
      <c r="CB125" s="16"/>
      <c r="CC125" s="16"/>
      <c r="CD125" s="16"/>
    </row>
    <row r="126" spans="1:82" x14ac:dyDescent="0.25">
      <c r="A126" s="16">
        <v>1</v>
      </c>
      <c r="C126" s="194">
        <v>123</v>
      </c>
      <c r="D126" s="195"/>
      <c r="E126" s="212" t="s">
        <v>369</v>
      </c>
      <c r="F126" s="197"/>
      <c r="G126" s="198" t="s">
        <v>1</v>
      </c>
      <c r="H126" s="199"/>
      <c r="I126" s="200"/>
      <c r="J126" s="200"/>
      <c r="K126" s="200"/>
      <c r="L126" s="199"/>
      <c r="M126" s="200"/>
      <c r="N126" s="200"/>
      <c r="O126" s="200"/>
      <c r="P126" s="199"/>
      <c r="Q126" s="200"/>
      <c r="R126" s="200"/>
      <c r="S126" s="200"/>
      <c r="T126" s="199"/>
      <c r="U126" s="200"/>
      <c r="V126" s="200"/>
      <c r="W126" s="200"/>
      <c r="X126" s="199"/>
      <c r="Y126" s="200"/>
      <c r="Z126" s="200"/>
      <c r="AA126" s="200"/>
      <c r="AB126" s="199" t="str">
        <f t="shared" si="104"/>
        <v/>
      </c>
      <c r="AC126" s="200" t="str">
        <f t="shared" si="104"/>
        <v/>
      </c>
      <c r="AD126" s="200" t="str">
        <f t="shared" si="104"/>
        <v/>
      </c>
      <c r="AE126" s="200" t="str">
        <f t="shared" si="94"/>
        <v/>
      </c>
      <c r="AF126" s="199" t="s">
        <v>509</v>
      </c>
      <c r="AG126" s="200" t="s">
        <v>509</v>
      </c>
      <c r="AH126" s="200">
        <v>1.5</v>
      </c>
      <c r="AI126" s="200">
        <f t="shared" si="61"/>
        <v>1.5</v>
      </c>
      <c r="AJ126" s="200"/>
      <c r="AK126" s="201">
        <v>80</v>
      </c>
      <c r="AL126" s="202"/>
      <c r="AM126" s="198" t="str">
        <f t="shared" si="62"/>
        <v/>
      </c>
      <c r="AN126" s="198"/>
      <c r="AO126" s="198"/>
      <c r="AP126" s="198"/>
      <c r="AQ126" s="198" t="s">
        <v>35</v>
      </c>
      <c r="AR126" s="198" t="s">
        <v>16</v>
      </c>
      <c r="AS126" s="198"/>
      <c r="AT126" s="198"/>
      <c r="AU126" s="203">
        <f t="shared" si="63"/>
        <v>1981</v>
      </c>
      <c r="AV126" s="204" t="str">
        <f t="shared" si="64"/>
        <v/>
      </c>
      <c r="AW126" s="205" t="str">
        <f t="shared" si="105"/>
        <v/>
      </c>
      <c r="AX126" s="205" t="str">
        <f>IF(AW126="","",RANK(AW126,AW$4:AW498,1))</f>
        <v/>
      </c>
      <c r="AY126" s="204" t="str">
        <f>IF(AV126="Yes",SUMIF(AU$4:AU498,AW126,AI$4:AI498),"")</f>
        <v/>
      </c>
      <c r="AZ126" s="204" t="str">
        <f>IF(AY126="","",SUMIF(AX$4:AX498,"&lt;="&amp;AX126,AY$4:AY498))</f>
        <v/>
      </c>
      <c r="BA126" s="202"/>
      <c r="BB126" s="206"/>
      <c r="BC126" s="198"/>
      <c r="BD126" s="206"/>
      <c r="BE126" s="198"/>
      <c r="BF126" s="206"/>
      <c r="BG126" s="198"/>
      <c r="BH126" s="200"/>
      <c r="BI126" s="200"/>
      <c r="BJ126" s="200" t="str">
        <f t="shared" si="66"/>
        <v/>
      </c>
      <c r="BK126" s="198" t="s">
        <v>997</v>
      </c>
      <c r="BL126" s="206">
        <v>29605</v>
      </c>
      <c r="BM126" s="207"/>
      <c r="BN126" s="198"/>
      <c r="BO126" s="199" t="str">
        <f t="shared" si="95"/>
        <v/>
      </c>
      <c r="BP126" s="200" t="str">
        <f t="shared" si="96"/>
        <v/>
      </c>
      <c r="BQ126" s="200" t="str">
        <f t="shared" si="97"/>
        <v/>
      </c>
      <c r="BR126" s="211" t="str">
        <f t="shared" si="98"/>
        <v/>
      </c>
      <c r="BS126" s="199"/>
      <c r="BT126" s="200"/>
      <c r="BU126" s="200"/>
      <c r="BV126" s="211" t="str">
        <f t="shared" si="99"/>
        <v/>
      </c>
      <c r="BW126" s="199" t="str">
        <f t="shared" si="100"/>
        <v/>
      </c>
      <c r="BX126" s="200" t="str">
        <f t="shared" si="101"/>
        <v/>
      </c>
      <c r="BY126" s="200" t="str">
        <f t="shared" si="102"/>
        <v/>
      </c>
      <c r="BZ126" s="200" t="str">
        <f t="shared" si="103"/>
        <v/>
      </c>
      <c r="CA126" s="5"/>
      <c r="CB126" s="16"/>
      <c r="CC126" s="16"/>
      <c r="CD126" s="16"/>
    </row>
    <row r="127" spans="1:82" x14ac:dyDescent="0.25">
      <c r="A127" s="16">
        <v>1</v>
      </c>
      <c r="C127" s="194">
        <v>124</v>
      </c>
      <c r="D127" s="195"/>
      <c r="E127" s="212" t="s">
        <v>369</v>
      </c>
      <c r="F127" s="197"/>
      <c r="G127" s="198" t="s">
        <v>3</v>
      </c>
      <c r="H127" s="199"/>
      <c r="I127" s="200"/>
      <c r="J127" s="200"/>
      <c r="K127" s="200"/>
      <c r="L127" s="199"/>
      <c r="M127" s="200"/>
      <c r="N127" s="200"/>
      <c r="O127" s="200"/>
      <c r="P127" s="199"/>
      <c r="Q127" s="200"/>
      <c r="R127" s="200"/>
      <c r="S127" s="200"/>
      <c r="T127" s="199"/>
      <c r="U127" s="200"/>
      <c r="V127" s="200"/>
      <c r="W127" s="200"/>
      <c r="X127" s="199"/>
      <c r="Y127" s="200"/>
      <c r="Z127" s="200"/>
      <c r="AA127" s="200"/>
      <c r="AB127" s="199" t="str">
        <f t="shared" si="104"/>
        <v/>
      </c>
      <c r="AC127" s="200" t="str">
        <f t="shared" si="104"/>
        <v/>
      </c>
      <c r="AD127" s="200" t="str">
        <f t="shared" si="104"/>
        <v/>
      </c>
      <c r="AE127" s="200" t="str">
        <f t="shared" si="94"/>
        <v/>
      </c>
      <c r="AF127" s="199">
        <v>11.7</v>
      </c>
      <c r="AG127" s="200">
        <v>20.5</v>
      </c>
      <c r="AH127" s="200">
        <v>190.1</v>
      </c>
      <c r="AI127" s="200">
        <f t="shared" si="61"/>
        <v>222.3</v>
      </c>
      <c r="AJ127" s="200"/>
      <c r="AK127" s="201">
        <v>81</v>
      </c>
      <c r="AL127" s="202"/>
      <c r="AM127" s="198" t="str">
        <f t="shared" si="62"/>
        <v/>
      </c>
      <c r="AN127" s="198"/>
      <c r="AO127" s="198"/>
      <c r="AP127" s="198"/>
      <c r="AQ127" s="198" t="s">
        <v>35</v>
      </c>
      <c r="AR127" s="198" t="s">
        <v>324</v>
      </c>
      <c r="AS127" s="198"/>
      <c r="AT127" s="198"/>
      <c r="AU127" s="203">
        <f t="shared" si="63"/>
        <v>1981</v>
      </c>
      <c r="AV127" s="204" t="str">
        <f t="shared" si="64"/>
        <v/>
      </c>
      <c r="AW127" s="205" t="str">
        <f t="shared" si="105"/>
        <v/>
      </c>
      <c r="AX127" s="205" t="str">
        <f>IF(AW127="","",RANK(AW127,AW$4:AW498,1))</f>
        <v/>
      </c>
      <c r="AY127" s="204" t="str">
        <f>IF(AV127="Yes",SUMIF(AU$4:AU498,AW127,AI$4:AI498),"")</f>
        <v/>
      </c>
      <c r="AZ127" s="204" t="str">
        <f>IF(AY127="","",SUMIF(AX$4:AX498,"&lt;="&amp;AX127,AY$4:AY498))</f>
        <v/>
      </c>
      <c r="BA127" s="202"/>
      <c r="BB127" s="206"/>
      <c r="BC127" s="198"/>
      <c r="BD127" s="206"/>
      <c r="BE127" s="198"/>
      <c r="BF127" s="206"/>
      <c r="BG127" s="198"/>
      <c r="BH127" s="200"/>
      <c r="BI127" s="200"/>
      <c r="BJ127" s="200" t="str">
        <f t="shared" si="66"/>
        <v/>
      </c>
      <c r="BK127" s="198" t="s">
        <v>997</v>
      </c>
      <c r="BL127" s="206">
        <v>29605</v>
      </c>
      <c r="BM127" s="207"/>
      <c r="BN127" s="198"/>
      <c r="BO127" s="199" t="str">
        <f t="shared" si="95"/>
        <v/>
      </c>
      <c r="BP127" s="200" t="str">
        <f t="shared" si="96"/>
        <v/>
      </c>
      <c r="BQ127" s="200" t="str">
        <f t="shared" si="97"/>
        <v/>
      </c>
      <c r="BR127" s="211" t="str">
        <f t="shared" si="98"/>
        <v/>
      </c>
      <c r="BS127" s="199"/>
      <c r="BT127" s="200"/>
      <c r="BU127" s="200"/>
      <c r="BV127" s="211" t="str">
        <f t="shared" si="99"/>
        <v/>
      </c>
      <c r="BW127" s="199" t="str">
        <f t="shared" si="100"/>
        <v/>
      </c>
      <c r="BX127" s="200" t="str">
        <f t="shared" si="101"/>
        <v/>
      </c>
      <c r="BY127" s="200" t="str">
        <f t="shared" si="102"/>
        <v/>
      </c>
      <c r="BZ127" s="200" t="str">
        <f t="shared" si="103"/>
        <v/>
      </c>
      <c r="CA127" s="5"/>
      <c r="CB127" s="16"/>
      <c r="CC127" s="16"/>
      <c r="CD127" s="16"/>
    </row>
    <row r="128" spans="1:82" x14ac:dyDescent="0.25">
      <c r="A128" s="16">
        <v>1</v>
      </c>
      <c r="C128" s="194">
        <v>125</v>
      </c>
      <c r="D128" s="195"/>
      <c r="E128" s="212" t="s">
        <v>369</v>
      </c>
      <c r="F128" s="197"/>
      <c r="G128" s="198" t="s">
        <v>370</v>
      </c>
      <c r="H128" s="199"/>
      <c r="I128" s="200"/>
      <c r="J128" s="200"/>
      <c r="K128" s="200"/>
      <c r="L128" s="199"/>
      <c r="M128" s="200"/>
      <c r="N128" s="200"/>
      <c r="O128" s="200"/>
      <c r="P128" s="199"/>
      <c r="Q128" s="200"/>
      <c r="R128" s="200"/>
      <c r="S128" s="200"/>
      <c r="T128" s="199"/>
      <c r="U128" s="200"/>
      <c r="V128" s="200"/>
      <c r="W128" s="200"/>
      <c r="X128" s="199"/>
      <c r="Y128" s="200"/>
      <c r="Z128" s="200"/>
      <c r="AA128" s="200"/>
      <c r="AB128" s="199" t="str">
        <f t="shared" si="104"/>
        <v/>
      </c>
      <c r="AC128" s="200" t="str">
        <f t="shared" si="104"/>
        <v/>
      </c>
      <c r="AD128" s="200" t="str">
        <f t="shared" si="104"/>
        <v/>
      </c>
      <c r="AE128" s="200" t="str">
        <f t="shared" si="94"/>
        <v/>
      </c>
      <c r="AF128" s="199" t="s">
        <v>509</v>
      </c>
      <c r="AG128" s="200" t="s">
        <v>509</v>
      </c>
      <c r="AH128" s="200">
        <v>46</v>
      </c>
      <c r="AI128" s="200">
        <f t="shared" si="61"/>
        <v>46</v>
      </c>
      <c r="AJ128" s="200"/>
      <c r="AK128" s="201">
        <v>82</v>
      </c>
      <c r="AL128" s="202"/>
      <c r="AM128" s="198" t="str">
        <f t="shared" si="62"/>
        <v/>
      </c>
      <c r="AN128" s="198"/>
      <c r="AO128" s="198"/>
      <c r="AP128" s="198"/>
      <c r="AQ128" s="198" t="s">
        <v>35</v>
      </c>
      <c r="AR128" s="198" t="s">
        <v>370</v>
      </c>
      <c r="AS128" s="198"/>
      <c r="AT128" s="198"/>
      <c r="AU128" s="203">
        <f t="shared" si="63"/>
        <v>1981</v>
      </c>
      <c r="AV128" s="204" t="str">
        <f t="shared" si="64"/>
        <v/>
      </c>
      <c r="AW128" s="205" t="str">
        <f t="shared" si="105"/>
        <v/>
      </c>
      <c r="AX128" s="205" t="str">
        <f>IF(AW128="","",RANK(AW128,AW$4:AW498,1))</f>
        <v/>
      </c>
      <c r="AY128" s="204" t="str">
        <f>IF(AV128="Yes",SUMIF(AU$4:AU498,AW128,AI$4:AI498),"")</f>
        <v/>
      </c>
      <c r="AZ128" s="204" t="str">
        <f>IF(AY128="","",SUMIF(AX$4:AX498,"&lt;="&amp;AX128,AY$4:AY498))</f>
        <v/>
      </c>
      <c r="BA128" s="202"/>
      <c r="BB128" s="206"/>
      <c r="BC128" s="198"/>
      <c r="BD128" s="206"/>
      <c r="BE128" s="198"/>
      <c r="BF128" s="206"/>
      <c r="BG128" s="198"/>
      <c r="BH128" s="200"/>
      <c r="BI128" s="200"/>
      <c r="BJ128" s="200" t="str">
        <f t="shared" si="66"/>
        <v/>
      </c>
      <c r="BK128" s="198" t="s">
        <v>997</v>
      </c>
      <c r="BL128" s="206">
        <v>29605</v>
      </c>
      <c r="BM128" s="207"/>
      <c r="BN128" s="198"/>
      <c r="BO128" s="199" t="str">
        <f t="shared" si="95"/>
        <v/>
      </c>
      <c r="BP128" s="200" t="str">
        <f t="shared" si="96"/>
        <v/>
      </c>
      <c r="BQ128" s="200" t="str">
        <f t="shared" si="97"/>
        <v/>
      </c>
      <c r="BR128" s="211" t="str">
        <f t="shared" si="98"/>
        <v/>
      </c>
      <c r="BS128" s="199"/>
      <c r="BT128" s="200"/>
      <c r="BU128" s="200"/>
      <c r="BV128" s="211" t="str">
        <f t="shared" si="99"/>
        <v/>
      </c>
      <c r="BW128" s="199" t="str">
        <f t="shared" si="100"/>
        <v/>
      </c>
      <c r="BX128" s="200" t="str">
        <f t="shared" si="101"/>
        <v/>
      </c>
      <c r="BY128" s="200" t="str">
        <f t="shared" si="102"/>
        <v/>
      </c>
      <c r="BZ128" s="200" t="str">
        <f t="shared" si="103"/>
        <v/>
      </c>
      <c r="CA128" s="5"/>
      <c r="CB128" s="16"/>
      <c r="CC128" s="16"/>
      <c r="CD128" s="16"/>
    </row>
    <row r="129" spans="1:82" x14ac:dyDescent="0.25">
      <c r="A129" s="16">
        <v>1</v>
      </c>
      <c r="C129" s="194">
        <v>126</v>
      </c>
      <c r="D129" s="195"/>
      <c r="E129" s="212" t="s">
        <v>369</v>
      </c>
      <c r="F129" s="197"/>
      <c r="G129" s="198" t="s">
        <v>2</v>
      </c>
      <c r="H129" s="199"/>
      <c r="I129" s="200"/>
      <c r="J129" s="200"/>
      <c r="K129" s="200"/>
      <c r="L129" s="199"/>
      <c r="M129" s="200"/>
      <c r="N129" s="200"/>
      <c r="O129" s="200"/>
      <c r="P129" s="199"/>
      <c r="Q129" s="200"/>
      <c r="R129" s="200"/>
      <c r="S129" s="200"/>
      <c r="T129" s="199"/>
      <c r="U129" s="200"/>
      <c r="V129" s="200"/>
      <c r="W129" s="200"/>
      <c r="X129" s="199"/>
      <c r="Y129" s="200"/>
      <c r="Z129" s="200"/>
      <c r="AA129" s="200"/>
      <c r="AB129" s="199" t="str">
        <f t="shared" si="104"/>
        <v/>
      </c>
      <c r="AC129" s="200" t="str">
        <f t="shared" si="104"/>
        <v/>
      </c>
      <c r="AD129" s="200" t="str">
        <f t="shared" si="104"/>
        <v/>
      </c>
      <c r="AE129" s="200" t="str">
        <f t="shared" si="94"/>
        <v/>
      </c>
      <c r="AF129" s="199" t="s">
        <v>509</v>
      </c>
      <c r="AG129" s="200" t="s">
        <v>509</v>
      </c>
      <c r="AH129" s="200">
        <v>1</v>
      </c>
      <c r="AI129" s="200">
        <f t="shared" si="61"/>
        <v>1</v>
      </c>
      <c r="AJ129" s="200"/>
      <c r="AK129" s="253">
        <v>83</v>
      </c>
      <c r="AL129" s="202"/>
      <c r="AM129" s="198" t="str">
        <f t="shared" si="62"/>
        <v/>
      </c>
      <c r="AN129" s="198"/>
      <c r="AO129" s="198"/>
      <c r="AP129" s="198"/>
      <c r="AQ129" s="198" t="s">
        <v>35</v>
      </c>
      <c r="AR129" s="198" t="s">
        <v>17</v>
      </c>
      <c r="AS129" s="198"/>
      <c r="AT129" s="198"/>
      <c r="AU129" s="203">
        <f t="shared" si="63"/>
        <v>1981</v>
      </c>
      <c r="AV129" s="204" t="str">
        <f t="shared" si="64"/>
        <v/>
      </c>
      <c r="AW129" s="205" t="str">
        <f t="shared" si="105"/>
        <v/>
      </c>
      <c r="AX129" s="205" t="str">
        <f>IF(AW129="","",RANK(AW129,AW$4:AW498,1))</f>
        <v/>
      </c>
      <c r="AY129" s="204" t="str">
        <f>IF(AV129="Yes",SUMIF(AU$4:AU498,AW129,AI$4:AI498),"")</f>
        <v/>
      </c>
      <c r="AZ129" s="204" t="str">
        <f>IF(AY129="","",SUMIF(AX$4:AX498,"&lt;="&amp;AX129,AY$4:AY498))</f>
        <v/>
      </c>
      <c r="BA129" s="202"/>
      <c r="BB129" s="206"/>
      <c r="BC129" s="198"/>
      <c r="BD129" s="206"/>
      <c r="BE129" s="198"/>
      <c r="BF129" s="206"/>
      <c r="BG129" s="198"/>
      <c r="BH129" s="200"/>
      <c r="BI129" s="200"/>
      <c r="BJ129" s="200" t="str">
        <f t="shared" si="66"/>
        <v/>
      </c>
      <c r="BK129" s="198" t="s">
        <v>997</v>
      </c>
      <c r="BL129" s="206">
        <v>29605</v>
      </c>
      <c r="BM129" s="207"/>
      <c r="BN129" s="198"/>
      <c r="BO129" s="199" t="str">
        <f t="shared" si="95"/>
        <v/>
      </c>
      <c r="BP129" s="200" t="str">
        <f t="shared" si="96"/>
        <v/>
      </c>
      <c r="BQ129" s="200" t="str">
        <f t="shared" si="97"/>
        <v/>
      </c>
      <c r="BR129" s="211" t="str">
        <f t="shared" si="98"/>
        <v/>
      </c>
      <c r="BS129" s="199"/>
      <c r="BT129" s="200"/>
      <c r="BU129" s="200"/>
      <c r="BV129" s="211" t="str">
        <f t="shared" si="99"/>
        <v/>
      </c>
      <c r="BW129" s="199" t="str">
        <f t="shared" si="100"/>
        <v/>
      </c>
      <c r="BX129" s="200" t="str">
        <f t="shared" si="101"/>
        <v/>
      </c>
      <c r="BY129" s="200" t="str">
        <f t="shared" si="102"/>
        <v/>
      </c>
      <c r="BZ129" s="200" t="str">
        <f t="shared" si="103"/>
        <v/>
      </c>
      <c r="CA129" s="5"/>
      <c r="CB129" s="16"/>
      <c r="CC129" s="16"/>
      <c r="CD129" s="16"/>
    </row>
    <row r="130" spans="1:82" x14ac:dyDescent="0.25">
      <c r="A130" s="16">
        <v>1</v>
      </c>
      <c r="C130" s="194">
        <v>127</v>
      </c>
      <c r="D130" s="195"/>
      <c r="E130" s="212" t="s">
        <v>369</v>
      </c>
      <c r="F130" s="197"/>
      <c r="G130" s="198" t="s">
        <v>682</v>
      </c>
      <c r="H130" s="199"/>
      <c r="I130" s="200"/>
      <c r="J130" s="200"/>
      <c r="K130" s="200"/>
      <c r="L130" s="199"/>
      <c r="M130" s="200"/>
      <c r="N130" s="200"/>
      <c r="O130" s="200"/>
      <c r="P130" s="199"/>
      <c r="Q130" s="200"/>
      <c r="R130" s="200"/>
      <c r="S130" s="200"/>
      <c r="T130" s="199"/>
      <c r="U130" s="200"/>
      <c r="V130" s="200"/>
      <c r="W130" s="200"/>
      <c r="X130" s="199"/>
      <c r="Y130" s="200"/>
      <c r="Z130" s="200"/>
      <c r="AA130" s="200"/>
      <c r="AB130" s="199" t="str">
        <f t="shared" si="104"/>
        <v/>
      </c>
      <c r="AC130" s="200" t="str">
        <f t="shared" si="104"/>
        <v/>
      </c>
      <c r="AD130" s="200" t="str">
        <f t="shared" si="104"/>
        <v/>
      </c>
      <c r="AE130" s="200" t="str">
        <f t="shared" si="94"/>
        <v/>
      </c>
      <c r="AF130" s="199" t="s">
        <v>509</v>
      </c>
      <c r="AG130" s="200">
        <v>11</v>
      </c>
      <c r="AH130" s="200" t="s">
        <v>509</v>
      </c>
      <c r="AI130" s="200">
        <f t="shared" si="61"/>
        <v>11</v>
      </c>
      <c r="AJ130" s="200"/>
      <c r="AK130" s="201">
        <v>84</v>
      </c>
      <c r="AL130" s="202"/>
      <c r="AM130" s="198" t="str">
        <f t="shared" si="62"/>
        <v/>
      </c>
      <c r="AN130" s="198"/>
      <c r="AO130" s="198"/>
      <c r="AP130" s="198"/>
      <c r="AQ130" s="198" t="s">
        <v>65</v>
      </c>
      <c r="AR130" s="198" t="s">
        <v>371</v>
      </c>
      <c r="AS130" s="198"/>
      <c r="AT130" s="198"/>
      <c r="AU130" s="203">
        <f t="shared" si="63"/>
        <v>1994</v>
      </c>
      <c r="AV130" s="204" t="str">
        <f t="shared" si="64"/>
        <v/>
      </c>
      <c r="AW130" s="205" t="str">
        <f t="shared" si="105"/>
        <v/>
      </c>
      <c r="AX130" s="205" t="str">
        <f>IF(AW130="","",RANK(AW130,AW$4:AW498,1))</f>
        <v/>
      </c>
      <c r="AY130" s="204" t="str">
        <f>IF(AV130="Yes",SUMIF(AU$4:AU498,AW130,AI$4:AI498),"")</f>
        <v/>
      </c>
      <c r="AZ130" s="204" t="str">
        <f>IF(AY130="","",SUMIF(AX$4:AX498,"&lt;="&amp;AX130,AY$4:AY498))</f>
        <v/>
      </c>
      <c r="BA130" s="202"/>
      <c r="BB130" s="206"/>
      <c r="BC130" s="198"/>
      <c r="BD130" s="206"/>
      <c r="BE130" s="198"/>
      <c r="BF130" s="206"/>
      <c r="BG130" s="198"/>
      <c r="BH130" s="200"/>
      <c r="BI130" s="200"/>
      <c r="BJ130" s="200" t="str">
        <f t="shared" si="66"/>
        <v/>
      </c>
      <c r="BK130" s="364" t="s">
        <v>998</v>
      </c>
      <c r="BL130" s="206">
        <v>34599</v>
      </c>
      <c r="BM130" s="207"/>
      <c r="BN130" s="198"/>
      <c r="BO130" s="199" t="str">
        <f t="shared" si="95"/>
        <v/>
      </c>
      <c r="BP130" s="200" t="str">
        <f t="shared" si="96"/>
        <v/>
      </c>
      <c r="BQ130" s="200" t="str">
        <f t="shared" si="97"/>
        <v/>
      </c>
      <c r="BR130" s="211" t="str">
        <f t="shared" si="98"/>
        <v/>
      </c>
      <c r="BS130" s="199"/>
      <c r="BT130" s="200"/>
      <c r="BU130" s="200"/>
      <c r="BV130" s="211" t="str">
        <f t="shared" si="99"/>
        <v/>
      </c>
      <c r="BW130" s="199" t="str">
        <f t="shared" si="100"/>
        <v/>
      </c>
      <c r="BX130" s="200" t="str">
        <f t="shared" si="101"/>
        <v/>
      </c>
      <c r="BY130" s="200" t="str">
        <f t="shared" si="102"/>
        <v/>
      </c>
      <c r="BZ130" s="200" t="str">
        <f t="shared" si="103"/>
        <v/>
      </c>
      <c r="CA130" s="5"/>
      <c r="CB130" s="16"/>
      <c r="CC130" s="16"/>
      <c r="CD130" s="16"/>
    </row>
    <row r="131" spans="1:82" x14ac:dyDescent="0.25">
      <c r="A131" s="16">
        <v>1</v>
      </c>
      <c r="C131" s="194">
        <v>128</v>
      </c>
      <c r="D131" s="195"/>
      <c r="E131" s="197" t="s">
        <v>876</v>
      </c>
      <c r="F131" s="197"/>
      <c r="G131" s="198"/>
      <c r="H131" s="199"/>
      <c r="I131" s="200"/>
      <c r="J131" s="200"/>
      <c r="K131" s="200"/>
      <c r="L131" s="199"/>
      <c r="M131" s="200"/>
      <c r="N131" s="200"/>
      <c r="O131" s="200"/>
      <c r="P131" s="199"/>
      <c r="Q131" s="200"/>
      <c r="R131" s="200"/>
      <c r="S131" s="200"/>
      <c r="T131" s="199"/>
      <c r="U131" s="200"/>
      <c r="V131" s="200"/>
      <c r="W131" s="200"/>
      <c r="X131" s="199"/>
      <c r="Y131" s="200"/>
      <c r="Z131" s="200"/>
      <c r="AA131" s="200"/>
      <c r="AB131" s="199"/>
      <c r="AC131" s="200"/>
      <c r="AD131" s="200"/>
      <c r="AE131" s="200"/>
      <c r="AF131" s="199">
        <v>11.7</v>
      </c>
      <c r="AG131" s="200">
        <v>34.5</v>
      </c>
      <c r="AH131" s="200">
        <v>250.8</v>
      </c>
      <c r="AI131" s="200">
        <f t="shared" si="61"/>
        <v>297</v>
      </c>
      <c r="AJ131" s="200" t="s">
        <v>876</v>
      </c>
      <c r="AK131" s="201">
        <v>85</v>
      </c>
      <c r="AL131" s="202"/>
      <c r="AM131" s="198" t="str">
        <f t="shared" si="62"/>
        <v/>
      </c>
      <c r="AN131" s="198"/>
      <c r="AO131" s="198"/>
      <c r="AP131" s="198"/>
      <c r="AQ131" s="198"/>
      <c r="AR131" s="198"/>
      <c r="AS131" s="198"/>
      <c r="AT131" s="198"/>
      <c r="AU131" s="203" t="str">
        <f t="shared" si="63"/>
        <v/>
      </c>
      <c r="AV131" s="204" t="str">
        <f t="shared" si="64"/>
        <v/>
      </c>
      <c r="AW131" s="205"/>
      <c r="AX131" s="205" t="str">
        <f>IF(AW131="","",RANK(AW131,AW$4:AW498,1))</f>
        <v/>
      </c>
      <c r="AY131" s="204" t="str">
        <f>IF(AV131="Yes",SUMIF(AU$4:AU498,AW131,AI$4:AI498),"")</f>
        <v/>
      </c>
      <c r="AZ131" s="204" t="str">
        <f>IF(AY131="","",SUMIF(AX$4:AX498,"&lt;="&amp;AX131,AY$4:AY498))</f>
        <v/>
      </c>
      <c r="BA131" s="202"/>
      <c r="BB131" s="206"/>
      <c r="BC131" s="198"/>
      <c r="BD131" s="206"/>
      <c r="BE131" s="198"/>
      <c r="BF131" s="206"/>
      <c r="BG131" s="198"/>
      <c r="BH131" s="200"/>
      <c r="BI131" s="200"/>
      <c r="BJ131" s="200" t="str">
        <f t="shared" si="66"/>
        <v/>
      </c>
      <c r="BK131" s="198"/>
      <c r="BL131" s="206"/>
      <c r="BM131" s="207"/>
      <c r="BN131" s="198"/>
      <c r="BO131" s="199"/>
      <c r="BP131" s="200"/>
      <c r="BQ131" s="200"/>
      <c r="BR131" s="211"/>
      <c r="BS131" s="199"/>
      <c r="BT131" s="200"/>
      <c r="BU131" s="200"/>
      <c r="BV131" s="211"/>
      <c r="BW131" s="199"/>
      <c r="BX131" s="200"/>
      <c r="BY131" s="200"/>
      <c r="BZ131" s="200"/>
      <c r="CA131" s="5"/>
      <c r="CB131" s="16"/>
      <c r="CC131" s="16"/>
      <c r="CD131" s="16"/>
    </row>
    <row r="132" spans="1:82" x14ac:dyDescent="0.25">
      <c r="A132" s="16">
        <v>1</v>
      </c>
      <c r="C132" s="215">
        <v>129</v>
      </c>
      <c r="D132" s="216"/>
      <c r="E132" s="216" t="s">
        <v>5</v>
      </c>
      <c r="F132" s="180"/>
      <c r="G132" s="217"/>
      <c r="H132" s="218"/>
      <c r="I132" s="219"/>
      <c r="J132" s="219"/>
      <c r="K132" s="219" t="str">
        <f>IF(SUM(H132:J132)=0,"",SUM(H132:J132))</f>
        <v/>
      </c>
      <c r="L132" s="218"/>
      <c r="M132" s="219"/>
      <c r="N132" s="219"/>
      <c r="O132" s="219" t="str">
        <f>IF(SUM(L132:N132)=0,"",SUM(L132:N132))</f>
        <v/>
      </c>
      <c r="P132" s="218"/>
      <c r="Q132" s="219"/>
      <c r="R132" s="219"/>
      <c r="S132" s="219" t="str">
        <f>IF(SUM(P132:R132)=0,"",SUM(P132:R132))</f>
        <v/>
      </c>
      <c r="T132" s="218"/>
      <c r="U132" s="219"/>
      <c r="V132" s="219"/>
      <c r="W132" s="219" t="str">
        <f>IF(SUM(T132:V132)=0,"",SUM(T132:V132))</f>
        <v/>
      </c>
      <c r="X132" s="218"/>
      <c r="Y132" s="219"/>
      <c r="Z132" s="219"/>
      <c r="AA132" s="219" t="str">
        <f>IF(SUM(X132:Z132)=0,"",SUM(X132:Z132))</f>
        <v/>
      </c>
      <c r="AB132" s="218">
        <f>IF(SUM(AB125:AB125)=0,"",SUM(AB125:AB125))</f>
        <v>11.7</v>
      </c>
      <c r="AC132" s="219">
        <f>IF(SUM(AC125:AC125)=0,"",SUM(AC125:AC125))</f>
        <v>34.5</v>
      </c>
      <c r="AD132" s="219">
        <f>IF(SUM(AD125:AD125)=0,"",SUM(AD125:AD125))</f>
        <v>250.8</v>
      </c>
      <c r="AE132" s="219">
        <f>IF(SUM(AB132:AD132)=0,"",SUM(AB132:AD132))</f>
        <v>297</v>
      </c>
      <c r="AF132" s="218"/>
      <c r="AG132" s="219"/>
      <c r="AH132" s="219"/>
      <c r="AI132" s="219" t="str">
        <f t="shared" ref="AI132:AI195" si="106">IF(SUM(AF132:AH132)=0,"",SUM(AF132:AH132))</f>
        <v/>
      </c>
      <c r="AJ132" s="219"/>
      <c r="AK132" s="347"/>
      <c r="AL132" s="221">
        <f>COUNT(AE125:AE130)</f>
        <v>1</v>
      </c>
      <c r="AM132" s="217" t="str">
        <f t="shared" ref="AM132:AM195" si="107">IF(ISBLANK(AL132),"",IF(AL132=0,"Study Only",""))</f>
        <v/>
      </c>
      <c r="AN132" s="217" t="s">
        <v>88</v>
      </c>
      <c r="AO132" s="217" t="s">
        <v>89</v>
      </c>
      <c r="AP132" s="217"/>
      <c r="AQ132" s="217"/>
      <c r="AR132" s="217" t="s">
        <v>509</v>
      </c>
      <c r="AS132" s="217"/>
      <c r="AT132" s="217"/>
      <c r="AU132" s="222" t="str">
        <f t="shared" ref="AU132:AU195" si="108">IF(AND(ISBLANK(BK132),ISBLANK(BK132)),"",YEAR(BL132))</f>
        <v/>
      </c>
      <c r="AV132" s="254" t="str">
        <f t="shared" ref="AV132:AV195" si="109">IF(MAX(INDEX((AU$4:AU$498=AU132)*ROW(AU$4:AU$498),0))=ROW(),"Yes","")</f>
        <v/>
      </c>
      <c r="AW132" s="255"/>
      <c r="AX132" s="255" t="str">
        <f>IF(AW132="","",RANK(AW132,AW$4:AW498,1))</f>
        <v/>
      </c>
      <c r="AY132" s="254" t="str">
        <f>IF(AV132="Yes",SUMIF(AU$4:AU498,AW132,AI$4:AI498),"")</f>
        <v/>
      </c>
      <c r="AZ132" s="254" t="str">
        <f>IF(AY132="","",SUMIF(AX$4:AX498,"&lt;="&amp;AX132,AY$4:AY498))</f>
        <v/>
      </c>
      <c r="BA132" s="221"/>
      <c r="BB132" s="223"/>
      <c r="BC132" s="217"/>
      <c r="BD132" s="223"/>
      <c r="BE132" s="217"/>
      <c r="BF132" s="223"/>
      <c r="BG132" s="217"/>
      <c r="BH132" s="219"/>
      <c r="BI132" s="219"/>
      <c r="BJ132" s="219" t="str">
        <f t="shared" si="66"/>
        <v/>
      </c>
      <c r="BK132" s="217"/>
      <c r="BL132" s="223"/>
      <c r="BM132" s="224"/>
      <c r="BN132" s="217"/>
      <c r="BO132" s="218">
        <f>IF(AB132="","",(AB132/AE132)*100)</f>
        <v>3.939393939393939</v>
      </c>
      <c r="BP132" s="219">
        <f>IF(AC132="","",(AC132/AE132)*100)</f>
        <v>11.616161616161616</v>
      </c>
      <c r="BQ132" s="219">
        <f>IF(AD132="","",(AD132/AE132)*100)</f>
        <v>84.444444444444443</v>
      </c>
      <c r="BR132" s="225">
        <f>IF(AE132="","",SUM(BO132:BQ132))</f>
        <v>100</v>
      </c>
      <c r="BS132" s="218"/>
      <c r="BT132" s="219"/>
      <c r="BU132" s="219"/>
      <c r="BV132" s="225" t="str">
        <f>IF(SUM(BS132:BU132)=0,"",SUM(BS132:BU132))</f>
        <v/>
      </c>
      <c r="BW132" s="218" t="str">
        <f>IF(ISBLANK(BS132),"",BS132/BV132*100)</f>
        <v/>
      </c>
      <c r="BX132" s="219" t="str">
        <f>IF(ISBLANK(BT132),"",BT132/BV132*100)</f>
        <v/>
      </c>
      <c r="BY132" s="219" t="str">
        <f>IF(ISBLANK(BU132),"",BU132/BV132*100)</f>
        <v/>
      </c>
      <c r="BZ132" s="219" t="str">
        <f>IF(BV132="","",SUM(BW132:BY132))</f>
        <v/>
      </c>
      <c r="CA132" s="5"/>
      <c r="CB132" s="16"/>
      <c r="CC132" s="16"/>
      <c r="CD132" s="16"/>
    </row>
    <row r="133" spans="1:82" x14ac:dyDescent="0.25">
      <c r="A133" s="16">
        <v>1</v>
      </c>
      <c r="C133" s="194">
        <v>130</v>
      </c>
      <c r="D133" s="195"/>
      <c r="E133" s="196" t="s">
        <v>90</v>
      </c>
      <c r="F133" s="197"/>
      <c r="G133" s="198"/>
      <c r="H133" s="199"/>
      <c r="I133" s="200"/>
      <c r="J133" s="200"/>
      <c r="K133" s="200" t="str">
        <f>IF(SUM(H133:J133)=0,"",SUM(H133:J133))</f>
        <v/>
      </c>
      <c r="L133" s="199"/>
      <c r="M133" s="200"/>
      <c r="N133" s="200"/>
      <c r="O133" s="200" t="str">
        <f>IF(SUM(L133:N133)=0,"",SUM(L133:N133))</f>
        <v/>
      </c>
      <c r="P133" s="199"/>
      <c r="Q133" s="200"/>
      <c r="R133" s="200"/>
      <c r="S133" s="200" t="str">
        <f>IF(SUM(P133:R133)=0,"",SUM(P133:R133))</f>
        <v/>
      </c>
      <c r="T133" s="199"/>
      <c r="U133" s="200"/>
      <c r="V133" s="200"/>
      <c r="W133" s="200" t="str">
        <f>IF(SUM(T133:V133)=0,"",SUM(T133:V133))</f>
        <v/>
      </c>
      <c r="X133" s="199"/>
      <c r="Y133" s="200"/>
      <c r="Z133" s="200"/>
      <c r="AA133" s="200" t="str">
        <f>IF(SUM(X133:Z133)=0,"",SUM(X133:Z133))</f>
        <v/>
      </c>
      <c r="AB133" s="199"/>
      <c r="AC133" s="200"/>
      <c r="AD133" s="200"/>
      <c r="AE133" s="200" t="str">
        <f>IF(SUM(AB133:AD133)=0,"",SUM(AB133:AD133))</f>
        <v/>
      </c>
      <c r="AF133" s="199"/>
      <c r="AG133" s="200"/>
      <c r="AH133" s="200"/>
      <c r="AI133" s="200" t="str">
        <f t="shared" si="106"/>
        <v/>
      </c>
      <c r="AJ133" s="200"/>
      <c r="AK133" s="253"/>
      <c r="AL133" s="202"/>
      <c r="AM133" s="198" t="str">
        <f t="shared" si="107"/>
        <v/>
      </c>
      <c r="AN133" s="198" t="s">
        <v>90</v>
      </c>
      <c r="AO133" s="198"/>
      <c r="AP133" s="198"/>
      <c r="AQ133" s="198"/>
      <c r="AR133" s="198" t="s">
        <v>509</v>
      </c>
      <c r="AS133" s="198"/>
      <c r="AT133" s="198"/>
      <c r="AU133" s="203" t="str">
        <f t="shared" si="108"/>
        <v/>
      </c>
      <c r="AV133" s="204" t="str">
        <f t="shared" si="109"/>
        <v/>
      </c>
      <c r="AW133" s="205"/>
      <c r="AX133" s="205" t="str">
        <f>IF(AW133="","",RANK(AW133,AW$4:AW498,1))</f>
        <v/>
      </c>
      <c r="AY133" s="204" t="str">
        <f>IF(AV133="Yes",SUMIF(AU$4:AU498,AW133,AI$4:AI498),"")</f>
        <v/>
      </c>
      <c r="AZ133" s="204" t="str">
        <f>IF(AY133="","",SUMIF(AX$4:AX498,"&lt;="&amp;AX133,AY$4:AY498))</f>
        <v/>
      </c>
      <c r="BA133" s="202"/>
      <c r="BB133" s="206"/>
      <c r="BC133" s="198"/>
      <c r="BD133" s="206"/>
      <c r="BE133" s="198"/>
      <c r="BF133" s="206"/>
      <c r="BG133" s="198"/>
      <c r="BH133" s="200"/>
      <c r="BI133" s="200"/>
      <c r="BJ133" s="200" t="str">
        <f t="shared" si="66"/>
        <v/>
      </c>
      <c r="BK133" s="198"/>
      <c r="BL133" s="206"/>
      <c r="BM133" s="207"/>
      <c r="BN133" s="198"/>
      <c r="BO133" s="199" t="str">
        <f>IF(AB133="","",(AB133/AE133)*100)</f>
        <v/>
      </c>
      <c r="BP133" s="200" t="str">
        <f>IF(AC133="","",(AC133/AE133)*100)</f>
        <v/>
      </c>
      <c r="BQ133" s="200" t="str">
        <f>IF(AD133="","",(AD133/AE133)*100)</f>
        <v/>
      </c>
      <c r="BR133" s="211" t="str">
        <f>IF(AE133="","",SUM(BO133:BQ133))</f>
        <v/>
      </c>
      <c r="BS133" s="199"/>
      <c r="BT133" s="200"/>
      <c r="BU133" s="200"/>
      <c r="BV133" s="211" t="str">
        <f>IF(SUM(BS133:BU133)=0,"",SUM(BS133:BU133))</f>
        <v/>
      </c>
      <c r="BW133" s="199" t="str">
        <f>IF(ISBLANK(BS133),"",BS133/BV133*100)</f>
        <v/>
      </c>
      <c r="BX133" s="200" t="str">
        <f>IF(ISBLANK(BT133),"",BT133/BV133*100)</f>
        <v/>
      </c>
      <c r="BY133" s="200" t="str">
        <f>IF(ISBLANK(BU133),"",BU133/BV133*100)</f>
        <v/>
      </c>
      <c r="BZ133" s="200" t="str">
        <f>IF(BV133="","",SUM(BW133:BY133))</f>
        <v/>
      </c>
      <c r="CA133" s="5"/>
      <c r="CB133" s="16"/>
      <c r="CC133" s="16"/>
      <c r="CD133" s="16"/>
    </row>
    <row r="134" spans="1:82" x14ac:dyDescent="0.25">
      <c r="A134" s="16">
        <v>1</v>
      </c>
      <c r="C134" s="194">
        <v>131</v>
      </c>
      <c r="D134" s="195"/>
      <c r="E134" s="212" t="s">
        <v>639</v>
      </c>
      <c r="F134" s="197"/>
      <c r="G134" s="198" t="s">
        <v>2</v>
      </c>
      <c r="H134" s="199"/>
      <c r="I134" s="200"/>
      <c r="J134" s="200"/>
      <c r="K134" s="200"/>
      <c r="L134" s="199"/>
      <c r="M134" s="200"/>
      <c r="N134" s="200"/>
      <c r="O134" s="200"/>
      <c r="P134" s="199"/>
      <c r="Q134" s="200"/>
      <c r="R134" s="200"/>
      <c r="S134" s="200"/>
      <c r="T134" s="199"/>
      <c r="U134" s="200"/>
      <c r="V134" s="200"/>
      <c r="W134" s="200"/>
      <c r="X134" s="199"/>
      <c r="Y134" s="200"/>
      <c r="Z134" s="200"/>
      <c r="AA134" s="200"/>
      <c r="AB134" s="199"/>
      <c r="AC134" s="200"/>
      <c r="AD134" s="200"/>
      <c r="AE134" s="200"/>
      <c r="AF134" s="199"/>
      <c r="AG134" s="200"/>
      <c r="AH134" s="200"/>
      <c r="AI134" s="200" t="str">
        <f t="shared" si="106"/>
        <v/>
      </c>
      <c r="AJ134" s="200"/>
      <c r="AK134" s="201"/>
      <c r="AL134" s="202"/>
      <c r="AM134" s="198" t="str">
        <f t="shared" si="107"/>
        <v/>
      </c>
      <c r="AN134" s="198"/>
      <c r="AO134" s="198"/>
      <c r="AP134" s="198"/>
      <c r="AQ134" s="198" t="s">
        <v>37</v>
      </c>
      <c r="AR134" s="198" t="s">
        <v>509</v>
      </c>
      <c r="AS134" s="198"/>
      <c r="AT134" s="198"/>
      <c r="AU134" s="203" t="str">
        <f t="shared" si="108"/>
        <v/>
      </c>
      <c r="AV134" s="204" t="str">
        <f t="shared" si="109"/>
        <v/>
      </c>
      <c r="AW134" s="205"/>
      <c r="AX134" s="205" t="str">
        <f>IF(AW134="","",RANK(AW134,AW$4:AW498,1))</f>
        <v/>
      </c>
      <c r="AY134" s="204" t="str">
        <f>IF(AV134="Yes",SUMIF(AU$4:AU498,AW134,AI$4:AI498),"")</f>
        <v/>
      </c>
      <c r="AZ134" s="204" t="str">
        <f>IF(AY134="","",SUMIF(AX$4:AX498,"&lt;="&amp;AX134,AY$4:AY498))</f>
        <v/>
      </c>
      <c r="BA134" s="202" t="s">
        <v>195</v>
      </c>
      <c r="BB134" s="206">
        <v>27397</v>
      </c>
      <c r="BC134" s="198" t="s">
        <v>2</v>
      </c>
      <c r="BD134" s="206">
        <v>29130</v>
      </c>
      <c r="BE134" s="198" t="s">
        <v>171</v>
      </c>
      <c r="BF134" s="206">
        <v>29130</v>
      </c>
      <c r="BG134" s="198" t="s">
        <v>181</v>
      </c>
      <c r="BH134" s="200">
        <v>13.6</v>
      </c>
      <c r="BI134" s="200"/>
      <c r="BJ134" s="200" t="str">
        <f t="shared" si="66"/>
        <v/>
      </c>
      <c r="BK134" s="198"/>
      <c r="BL134" s="206"/>
      <c r="BM134" s="207">
        <v>2</v>
      </c>
      <c r="BN134" s="198"/>
      <c r="BO134" s="199" t="str">
        <f>IF(AB134="","",(AB134/AE134)*100)</f>
        <v/>
      </c>
      <c r="BP134" s="200" t="str">
        <f>IF(AC134="","",(AC134/AE134)*100)</f>
        <v/>
      </c>
      <c r="BQ134" s="200" t="str">
        <f>IF(AD134="","",(AD134/AE134)*100)</f>
        <v/>
      </c>
      <c r="BR134" s="211" t="str">
        <f>IF(AE134="","",SUM(BO134:BQ134))</f>
        <v/>
      </c>
      <c r="BS134" s="199"/>
      <c r="BT134" s="200"/>
      <c r="BU134" s="200"/>
      <c r="BV134" s="211" t="str">
        <f>IF(SUM(BS134:BU134)=0,"",SUM(BS134:BU134))</f>
        <v/>
      </c>
      <c r="BW134" s="199" t="str">
        <f>IF(ISBLANK(BS134),"",BS134/BV134*100)</f>
        <v/>
      </c>
      <c r="BX134" s="200" t="str">
        <f>IF(ISBLANK(BT134),"",BT134/BV134*100)</f>
        <v/>
      </c>
      <c r="BY134" s="200" t="str">
        <f>IF(ISBLANK(BU134),"",BU134/BV134*100)</f>
        <v/>
      </c>
      <c r="BZ134" s="200" t="str">
        <f>IF(BV134="","",SUM(BW134:BY134))</f>
        <v/>
      </c>
      <c r="CA134" s="5"/>
      <c r="CB134" s="16"/>
      <c r="CC134" s="16"/>
      <c r="CD134" s="16"/>
    </row>
    <row r="135" spans="1:82" x14ac:dyDescent="0.25">
      <c r="A135" s="16">
        <v>1</v>
      </c>
      <c r="C135" s="194">
        <v>132</v>
      </c>
      <c r="D135" s="195">
        <v>57</v>
      </c>
      <c r="E135" s="212" t="s">
        <v>586</v>
      </c>
      <c r="F135" s="197" t="s">
        <v>23</v>
      </c>
      <c r="G135" s="198" t="s">
        <v>2</v>
      </c>
      <c r="H135" s="199"/>
      <c r="I135" s="200"/>
      <c r="J135" s="200"/>
      <c r="K135" s="200" t="str">
        <f>IF(SUM(H135:J135)=0,"",SUM(H135:J135))</f>
        <v/>
      </c>
      <c r="L135" s="199"/>
      <c r="M135" s="200"/>
      <c r="N135" s="200"/>
      <c r="O135" s="200" t="str">
        <f>IF(SUM(L135:N135)=0,"",SUM(L135:N135))</f>
        <v/>
      </c>
      <c r="P135" s="199">
        <v>12</v>
      </c>
      <c r="Q135" s="200"/>
      <c r="R135" s="200"/>
      <c r="S135" s="200">
        <f>IF(SUM(P135:R135)=0,"",SUM(P135:R135))</f>
        <v>12</v>
      </c>
      <c r="T135" s="199">
        <v>18</v>
      </c>
      <c r="U135" s="200"/>
      <c r="V135" s="200">
        <v>46</v>
      </c>
      <c r="W135" s="200">
        <f>IF(SUM(T135:V135)=0,"",SUM(T135:V135))</f>
        <v>64</v>
      </c>
      <c r="X135" s="199"/>
      <c r="Y135" s="200"/>
      <c r="Z135" s="200"/>
      <c r="AA135" s="200" t="str">
        <f>IF(SUM(X135:Z135)=0,"",SUM(X135:Z135))</f>
        <v/>
      </c>
      <c r="AB135" s="199">
        <f t="shared" ref="AB135:AD136" si="110">IF(H135+L135+P135+T135+X135=0,"",H135+L135+P135+T135+X135)</f>
        <v>30</v>
      </c>
      <c r="AC135" s="200" t="str">
        <f t="shared" si="110"/>
        <v/>
      </c>
      <c r="AD135" s="200">
        <f t="shared" si="110"/>
        <v>46</v>
      </c>
      <c r="AE135" s="200">
        <f>IF(SUM(AB135:AD135)=0,"",SUM(AB135:AD135))</f>
        <v>76</v>
      </c>
      <c r="AF135" s="199">
        <v>18</v>
      </c>
      <c r="AG135" s="200" t="s">
        <v>509</v>
      </c>
      <c r="AH135" s="200">
        <v>46</v>
      </c>
      <c r="AI135" s="200">
        <f t="shared" si="106"/>
        <v>64</v>
      </c>
      <c r="AJ135" s="200" t="s">
        <v>586</v>
      </c>
      <c r="AK135" s="201">
        <v>105</v>
      </c>
      <c r="AL135" s="202"/>
      <c r="AM135" s="198" t="str">
        <f t="shared" si="107"/>
        <v/>
      </c>
      <c r="AN135" s="198"/>
      <c r="AO135" s="198"/>
      <c r="AP135" s="213" t="s">
        <v>730</v>
      </c>
      <c r="AQ135" s="198" t="s">
        <v>37</v>
      </c>
      <c r="AR135" s="198" t="s">
        <v>324</v>
      </c>
      <c r="AS135" s="198"/>
      <c r="AT135" s="198" t="s">
        <v>509</v>
      </c>
      <c r="AU135" s="203">
        <f t="shared" si="108"/>
        <v>1986</v>
      </c>
      <c r="AV135" s="204" t="str">
        <f t="shared" si="109"/>
        <v/>
      </c>
      <c r="AW135" s="205" t="str">
        <f>IF(AV135="Yes",AU135,"")</f>
        <v/>
      </c>
      <c r="AX135" s="205" t="str">
        <f>IF(AW135="","",RANK(AW135,AW$4:AW498,1))</f>
        <v/>
      </c>
      <c r="AY135" s="204" t="str">
        <f>IF(AV135="Yes",SUMIF(AU$4:AU498,AW135,AI$4:AI498),"")</f>
        <v/>
      </c>
      <c r="AZ135" s="204" t="str">
        <f>IF(AY135="","",SUMIF(AX$4:AX498,"&lt;="&amp;AX135,AY$4:AY498))</f>
        <v/>
      </c>
      <c r="BA135" s="202" t="s">
        <v>195</v>
      </c>
      <c r="BB135" s="206">
        <v>27397</v>
      </c>
      <c r="BC135" s="198" t="s">
        <v>3</v>
      </c>
      <c r="BD135" s="206">
        <v>29130</v>
      </c>
      <c r="BE135" s="198"/>
      <c r="BF135" s="206"/>
      <c r="BG135" s="198"/>
      <c r="BH135" s="200">
        <v>76</v>
      </c>
      <c r="BI135" s="200">
        <v>76</v>
      </c>
      <c r="BJ135" s="200">
        <f t="shared" si="66"/>
        <v>100</v>
      </c>
      <c r="BK135" s="198" t="s">
        <v>198</v>
      </c>
      <c r="BL135" s="206">
        <v>31715</v>
      </c>
      <c r="BM135" s="207">
        <v>1</v>
      </c>
      <c r="BN135" s="198"/>
      <c r="BO135" s="199">
        <f>IF(AB135="","",(AB135/AE135)*100)</f>
        <v>39.473684210526315</v>
      </c>
      <c r="BP135" s="200" t="str">
        <f>IF(AC135="","",(AC135/AE135)*100)</f>
        <v/>
      </c>
      <c r="BQ135" s="200">
        <f>IF(AD135="","",(AD135/AE135)*100)</f>
        <v>60.526315789473685</v>
      </c>
      <c r="BR135" s="211">
        <f>IF(AE135="","",SUM(BO135:BQ135))</f>
        <v>100</v>
      </c>
      <c r="BS135" s="199"/>
      <c r="BT135" s="200"/>
      <c r="BU135" s="200"/>
      <c r="BV135" s="211" t="str">
        <f>IF(SUM(BS135:BU135)=0,"",SUM(BS135:BU135))</f>
        <v/>
      </c>
      <c r="BW135" s="199" t="str">
        <f>IF(ISBLANK(BS135),"",BS135/BV135*100)</f>
        <v/>
      </c>
      <c r="BX135" s="200" t="str">
        <f>IF(ISBLANK(BT135),"",BT135/BV135*100)</f>
        <v/>
      </c>
      <c r="BY135" s="200" t="str">
        <f>IF(ISBLANK(BU135),"",BU135/BV135*100)</f>
        <v/>
      </c>
      <c r="BZ135" s="200" t="str">
        <f>IF(BV135="","",SUM(BW135:BY135))</f>
        <v/>
      </c>
      <c r="CA135" s="5"/>
      <c r="CB135" s="16"/>
      <c r="CC135" s="16"/>
      <c r="CD135" s="16"/>
    </row>
    <row r="136" spans="1:82" x14ac:dyDescent="0.25">
      <c r="A136" s="16">
        <v>1</v>
      </c>
      <c r="C136" s="194">
        <v>133</v>
      </c>
      <c r="D136" s="195"/>
      <c r="E136" s="212" t="s">
        <v>586</v>
      </c>
      <c r="F136" s="197"/>
      <c r="G136" s="198" t="s">
        <v>3</v>
      </c>
      <c r="H136" s="199"/>
      <c r="I136" s="200"/>
      <c r="J136" s="200"/>
      <c r="K136" s="200"/>
      <c r="L136" s="199"/>
      <c r="M136" s="200"/>
      <c r="N136" s="200"/>
      <c r="O136" s="200"/>
      <c r="P136" s="199"/>
      <c r="Q136" s="200"/>
      <c r="R136" s="200"/>
      <c r="S136" s="200"/>
      <c r="T136" s="199"/>
      <c r="U136" s="200"/>
      <c r="V136" s="200"/>
      <c r="W136" s="200"/>
      <c r="X136" s="199"/>
      <c r="Y136" s="200"/>
      <c r="Z136" s="200"/>
      <c r="AA136" s="200"/>
      <c r="AB136" s="199" t="str">
        <f t="shared" si="110"/>
        <v/>
      </c>
      <c r="AC136" s="200" t="str">
        <f t="shared" si="110"/>
        <v/>
      </c>
      <c r="AD136" s="200" t="str">
        <f t="shared" si="110"/>
        <v/>
      </c>
      <c r="AE136" s="200" t="str">
        <f>IF(SUM(AB136:AD136)=0,"",SUM(AB136:AD136))</f>
        <v/>
      </c>
      <c r="AF136" s="199">
        <v>12</v>
      </c>
      <c r="AG136" s="200" t="s">
        <v>509</v>
      </c>
      <c r="AH136" s="200" t="s">
        <v>509</v>
      </c>
      <c r="AI136" s="200">
        <f t="shared" si="106"/>
        <v>12</v>
      </c>
      <c r="AJ136" s="200"/>
      <c r="AK136" s="201">
        <v>106</v>
      </c>
      <c r="AL136" s="202"/>
      <c r="AM136" s="198" t="str">
        <f t="shared" si="107"/>
        <v/>
      </c>
      <c r="AN136" s="198"/>
      <c r="AO136" s="198"/>
      <c r="AP136" s="198"/>
      <c r="AQ136" s="198" t="s">
        <v>37</v>
      </c>
      <c r="AR136" s="198" t="s">
        <v>17</v>
      </c>
      <c r="AS136" s="198"/>
      <c r="AT136" s="198"/>
      <c r="AU136" s="203">
        <f t="shared" si="108"/>
        <v>1986</v>
      </c>
      <c r="AV136" s="204" t="str">
        <f t="shared" si="109"/>
        <v/>
      </c>
      <c r="AW136" s="205" t="str">
        <f>IF(AV136="Yes",AU136,"")</f>
        <v/>
      </c>
      <c r="AX136" s="205" t="str">
        <f>IF(AW136="","",RANK(AW136,AW$4:AW498,1))</f>
        <v/>
      </c>
      <c r="AY136" s="204" t="str">
        <f>IF(AV136="Yes",SUMIF(AU$4:AU498,AW136,AI$4:AI498),"")</f>
        <v/>
      </c>
      <c r="AZ136" s="204" t="str">
        <f>IF(AY136="","",SUMIF(AX$4:AX498,"&lt;="&amp;AX136,AY$4:AY498))</f>
        <v/>
      </c>
      <c r="BA136" s="202"/>
      <c r="BB136" s="206"/>
      <c r="BC136" s="198"/>
      <c r="BD136" s="206"/>
      <c r="BE136" s="198"/>
      <c r="BF136" s="206"/>
      <c r="BG136" s="198"/>
      <c r="BH136" s="200"/>
      <c r="BI136" s="200"/>
      <c r="BJ136" s="200" t="str">
        <f t="shared" si="66"/>
        <v/>
      </c>
      <c r="BK136" s="198" t="s">
        <v>198</v>
      </c>
      <c r="BL136" s="206">
        <v>31715</v>
      </c>
      <c r="BM136" s="207"/>
      <c r="BN136" s="198"/>
      <c r="BO136" s="199" t="str">
        <f>IF(AB136="","",(AB136/AE136)*100)</f>
        <v/>
      </c>
      <c r="BP136" s="200" t="str">
        <f>IF(AC136="","",(AC136/AE136)*100)</f>
        <v/>
      </c>
      <c r="BQ136" s="200" t="str">
        <f>IF(AD136="","",(AD136/AE136)*100)</f>
        <v/>
      </c>
      <c r="BR136" s="211" t="str">
        <f>IF(AE136="","",SUM(BO136:BQ136))</f>
        <v/>
      </c>
      <c r="BS136" s="199"/>
      <c r="BT136" s="200"/>
      <c r="BU136" s="200"/>
      <c r="BV136" s="211" t="str">
        <f>IF(SUM(BS136:BU136)=0,"",SUM(BS136:BU136))</f>
        <v/>
      </c>
      <c r="BW136" s="199" t="str">
        <f>IF(ISBLANK(BS136),"",BS136/BV136*100)</f>
        <v/>
      </c>
      <c r="BX136" s="200" t="str">
        <f>IF(ISBLANK(BT136),"",BT136/BV136*100)</f>
        <v/>
      </c>
      <c r="BY136" s="200" t="str">
        <f>IF(ISBLANK(BU136),"",BU136/BV136*100)</f>
        <v/>
      </c>
      <c r="BZ136" s="200" t="str">
        <f>IF(BV136="","",SUM(BW136:BY136))</f>
        <v/>
      </c>
      <c r="CA136" s="5"/>
      <c r="CB136" s="16"/>
      <c r="CC136" s="16"/>
      <c r="CD136" s="16"/>
    </row>
    <row r="137" spans="1:82" x14ac:dyDescent="0.25">
      <c r="A137" s="16">
        <v>1</v>
      </c>
      <c r="C137" s="194">
        <v>134</v>
      </c>
      <c r="D137" s="195"/>
      <c r="E137" s="197" t="s">
        <v>877</v>
      </c>
      <c r="F137" s="197"/>
      <c r="G137" s="198"/>
      <c r="H137" s="199"/>
      <c r="I137" s="200"/>
      <c r="J137" s="200"/>
      <c r="K137" s="200"/>
      <c r="L137" s="199"/>
      <c r="M137" s="200"/>
      <c r="N137" s="200"/>
      <c r="O137" s="200"/>
      <c r="P137" s="199"/>
      <c r="Q137" s="200"/>
      <c r="R137" s="200"/>
      <c r="S137" s="200"/>
      <c r="T137" s="199"/>
      <c r="U137" s="200"/>
      <c r="V137" s="200"/>
      <c r="W137" s="200"/>
      <c r="X137" s="199"/>
      <c r="Y137" s="200"/>
      <c r="Z137" s="200"/>
      <c r="AA137" s="200"/>
      <c r="AB137" s="199"/>
      <c r="AC137" s="200"/>
      <c r="AD137" s="200"/>
      <c r="AE137" s="200"/>
      <c r="AF137" s="199">
        <v>30</v>
      </c>
      <c r="AG137" s="200" t="s">
        <v>509</v>
      </c>
      <c r="AH137" s="200">
        <v>46</v>
      </c>
      <c r="AI137" s="200">
        <f t="shared" si="106"/>
        <v>76</v>
      </c>
      <c r="AJ137" s="200" t="s">
        <v>877</v>
      </c>
      <c r="AK137" s="201">
        <v>107</v>
      </c>
      <c r="AL137" s="202"/>
      <c r="AM137" s="198" t="str">
        <f t="shared" si="107"/>
        <v/>
      </c>
      <c r="AN137" s="198"/>
      <c r="AO137" s="198"/>
      <c r="AP137" s="198"/>
      <c r="AQ137" s="198"/>
      <c r="AR137" s="198"/>
      <c r="AS137" s="198"/>
      <c r="AT137" s="198"/>
      <c r="AU137" s="203" t="str">
        <f t="shared" si="108"/>
        <v/>
      </c>
      <c r="AV137" s="204" t="str">
        <f t="shared" si="109"/>
        <v/>
      </c>
      <c r="AW137" s="205"/>
      <c r="AX137" s="205" t="str">
        <f>IF(AW137="","",RANK(AW137,AW$4:AW498,1))</f>
        <v/>
      </c>
      <c r="AY137" s="204" t="str">
        <f>IF(AV137="Yes",SUMIF(AU$4:AU498,AW137,AI$4:AI498),"")</f>
        <v/>
      </c>
      <c r="AZ137" s="204" t="str">
        <f>IF(AY137="","",SUMIF(AX$4:AX498,"&lt;="&amp;AX137,AY$4:AY498))</f>
        <v/>
      </c>
      <c r="BA137" s="202"/>
      <c r="BB137" s="206"/>
      <c r="BC137" s="198"/>
      <c r="BD137" s="206"/>
      <c r="BE137" s="198"/>
      <c r="BF137" s="206"/>
      <c r="BG137" s="198"/>
      <c r="BH137" s="200"/>
      <c r="BI137" s="200"/>
      <c r="BJ137" s="200" t="str">
        <f t="shared" si="66"/>
        <v/>
      </c>
      <c r="BK137" s="198"/>
      <c r="BL137" s="206"/>
      <c r="BM137" s="207"/>
      <c r="BN137" s="198"/>
      <c r="BO137" s="199"/>
      <c r="BP137" s="200"/>
      <c r="BQ137" s="200"/>
      <c r="BR137" s="211"/>
      <c r="BS137" s="199"/>
      <c r="BT137" s="200"/>
      <c r="BU137" s="200"/>
      <c r="BV137" s="211"/>
      <c r="BW137" s="199"/>
      <c r="BX137" s="200"/>
      <c r="BY137" s="200"/>
      <c r="BZ137" s="200"/>
      <c r="CA137" s="5"/>
      <c r="CB137" s="16"/>
      <c r="CC137" s="16"/>
      <c r="CD137" s="16"/>
    </row>
    <row r="138" spans="1:82" x14ac:dyDescent="0.25">
      <c r="A138" s="16">
        <v>1</v>
      </c>
      <c r="C138" s="194">
        <v>135</v>
      </c>
      <c r="D138" s="195"/>
      <c r="E138" s="212" t="s">
        <v>90</v>
      </c>
      <c r="F138" s="197"/>
      <c r="G138" s="198" t="s">
        <v>2</v>
      </c>
      <c r="H138" s="199"/>
      <c r="I138" s="200"/>
      <c r="J138" s="200"/>
      <c r="K138" s="200"/>
      <c r="L138" s="199"/>
      <c r="M138" s="200"/>
      <c r="N138" s="200"/>
      <c r="O138" s="200"/>
      <c r="P138" s="199"/>
      <c r="Q138" s="200"/>
      <c r="R138" s="200"/>
      <c r="S138" s="200"/>
      <c r="T138" s="199"/>
      <c r="U138" s="200"/>
      <c r="V138" s="200"/>
      <c r="W138" s="200"/>
      <c r="X138" s="199"/>
      <c r="Y138" s="200"/>
      <c r="Z138" s="200"/>
      <c r="AA138" s="200"/>
      <c r="AB138" s="199"/>
      <c r="AC138" s="200"/>
      <c r="AD138" s="200"/>
      <c r="AE138" s="200"/>
      <c r="AF138" s="199"/>
      <c r="AG138" s="200"/>
      <c r="AH138" s="200"/>
      <c r="AI138" s="200" t="str">
        <f t="shared" si="106"/>
        <v/>
      </c>
      <c r="AJ138" s="200"/>
      <c r="AK138" s="201"/>
      <c r="AL138" s="202"/>
      <c r="AM138" s="198" t="str">
        <f t="shared" si="107"/>
        <v/>
      </c>
      <c r="AN138" s="198"/>
      <c r="AO138" s="198"/>
      <c r="AP138" s="198"/>
      <c r="AQ138" s="198" t="s">
        <v>37</v>
      </c>
      <c r="AR138" s="198" t="s">
        <v>509</v>
      </c>
      <c r="AS138" s="198"/>
      <c r="AT138" s="198"/>
      <c r="AU138" s="203" t="str">
        <f t="shared" si="108"/>
        <v/>
      </c>
      <c r="AV138" s="204" t="str">
        <f t="shared" si="109"/>
        <v/>
      </c>
      <c r="AW138" s="205"/>
      <c r="AX138" s="205" t="str">
        <f>IF(AW138="","",RANK(AW138,AW$4:AW498,1))</f>
        <v/>
      </c>
      <c r="AY138" s="204" t="str">
        <f>IF(AV138="Yes",SUMIF(AU$4:AU498,AW138,AI$4:AI498),"")</f>
        <v/>
      </c>
      <c r="AZ138" s="204" t="str">
        <f>IF(AY138="","",SUMIF(AX$4:AX498,"&lt;="&amp;AX138,AY$4:AY498))</f>
        <v/>
      </c>
      <c r="BA138" s="202" t="s">
        <v>195</v>
      </c>
      <c r="BB138" s="206">
        <v>27397</v>
      </c>
      <c r="BC138" s="198" t="s">
        <v>2</v>
      </c>
      <c r="BD138" s="206">
        <v>29130</v>
      </c>
      <c r="BE138" s="198" t="s">
        <v>171</v>
      </c>
      <c r="BF138" s="206">
        <v>31163</v>
      </c>
      <c r="BG138" s="198" t="s">
        <v>181</v>
      </c>
      <c r="BH138" s="200">
        <v>75.7</v>
      </c>
      <c r="BI138" s="200"/>
      <c r="BJ138" s="200" t="str">
        <f t="shared" si="66"/>
        <v/>
      </c>
      <c r="BK138" s="198"/>
      <c r="BL138" s="206"/>
      <c r="BM138" s="207">
        <v>2</v>
      </c>
      <c r="BN138" s="198"/>
      <c r="BO138" s="199" t="str">
        <f t="shared" ref="BO138:BO161" si="111">IF(AB138="","",(AB138/AE138)*100)</f>
        <v/>
      </c>
      <c r="BP138" s="200" t="str">
        <f t="shared" ref="BP138:BP161" si="112">IF(AC138="","",(AC138/AE138)*100)</f>
        <v/>
      </c>
      <c r="BQ138" s="200" t="str">
        <f t="shared" ref="BQ138:BQ161" si="113">IF(AD138="","",(AD138/AE138)*100)</f>
        <v/>
      </c>
      <c r="BR138" s="211" t="str">
        <f t="shared" ref="BR138:BR161" si="114">IF(AE138="","",SUM(BO138:BQ138))</f>
        <v/>
      </c>
      <c r="BS138" s="199"/>
      <c r="BT138" s="200"/>
      <c r="BU138" s="200"/>
      <c r="BV138" s="211" t="str">
        <f t="shared" ref="BV138:BV161" si="115">IF(SUM(BS138:BU138)=0,"",SUM(BS138:BU138))</f>
        <v/>
      </c>
      <c r="BW138" s="199" t="str">
        <f t="shared" ref="BW138:BW161" si="116">IF(ISBLANK(BS138),"",BS138/BV138*100)</f>
        <v/>
      </c>
      <c r="BX138" s="200" t="str">
        <f t="shared" ref="BX138:BX161" si="117">IF(ISBLANK(BT138),"",BT138/BV138*100)</f>
        <v/>
      </c>
      <c r="BY138" s="200" t="str">
        <f t="shared" ref="BY138:BY161" si="118">IF(ISBLANK(BU138),"",BU138/BV138*100)</f>
        <v/>
      </c>
      <c r="BZ138" s="200" t="str">
        <f t="shared" ref="BZ138:BZ161" si="119">IF(BV138="","",SUM(BW138:BY138))</f>
        <v/>
      </c>
      <c r="CA138" s="5"/>
      <c r="CB138" s="16"/>
      <c r="CC138" s="16"/>
      <c r="CD138" s="16"/>
    </row>
    <row r="139" spans="1:82" x14ac:dyDescent="0.25">
      <c r="A139" s="16">
        <v>1</v>
      </c>
      <c r="C139" s="194">
        <v>136</v>
      </c>
      <c r="D139" s="195"/>
      <c r="E139" s="212" t="s">
        <v>640</v>
      </c>
      <c r="F139" s="197"/>
      <c r="G139" s="198" t="s">
        <v>3</v>
      </c>
      <c r="H139" s="199"/>
      <c r="I139" s="200"/>
      <c r="J139" s="200"/>
      <c r="K139" s="200"/>
      <c r="L139" s="199"/>
      <c r="M139" s="200"/>
      <c r="N139" s="200"/>
      <c r="O139" s="200"/>
      <c r="P139" s="199"/>
      <c r="Q139" s="200"/>
      <c r="R139" s="200"/>
      <c r="S139" s="200"/>
      <c r="T139" s="199"/>
      <c r="U139" s="200"/>
      <c r="V139" s="200"/>
      <c r="W139" s="200"/>
      <c r="X139" s="199"/>
      <c r="Y139" s="200"/>
      <c r="Z139" s="200"/>
      <c r="AA139" s="200"/>
      <c r="AB139" s="199"/>
      <c r="AC139" s="200"/>
      <c r="AD139" s="200"/>
      <c r="AE139" s="200"/>
      <c r="AF139" s="199"/>
      <c r="AG139" s="200"/>
      <c r="AH139" s="200"/>
      <c r="AI139" s="200" t="str">
        <f t="shared" si="106"/>
        <v/>
      </c>
      <c r="AJ139" s="200"/>
      <c r="AK139" s="201"/>
      <c r="AL139" s="202"/>
      <c r="AM139" s="198" t="str">
        <f t="shared" si="107"/>
        <v/>
      </c>
      <c r="AN139" s="198"/>
      <c r="AO139" s="198"/>
      <c r="AP139" s="198"/>
      <c r="AQ139" s="198" t="s">
        <v>37</v>
      </c>
      <c r="AR139" s="198" t="s">
        <v>509</v>
      </c>
      <c r="AS139" s="198"/>
      <c r="AT139" s="198"/>
      <c r="AU139" s="203" t="str">
        <f t="shared" si="108"/>
        <v/>
      </c>
      <c r="AV139" s="204" t="str">
        <f t="shared" si="109"/>
        <v/>
      </c>
      <c r="AW139" s="205"/>
      <c r="AX139" s="205" t="str">
        <f>IF(AW139="","",RANK(AW139,AW$4:AW498,1))</f>
        <v/>
      </c>
      <c r="AY139" s="204" t="str">
        <f>IF(AV139="Yes",SUMIF(AU$4:AU498,AW139,AI$4:AI498),"")</f>
        <v/>
      </c>
      <c r="AZ139" s="204" t="str">
        <f>IF(AY139="","",SUMIF(AX$4:AX498,"&lt;="&amp;AX139,AY$4:AY498))</f>
        <v/>
      </c>
      <c r="BA139" s="202" t="s">
        <v>195</v>
      </c>
      <c r="BB139" s="206">
        <v>27397</v>
      </c>
      <c r="BC139" s="198" t="s">
        <v>3</v>
      </c>
      <c r="BD139" s="206">
        <v>29130</v>
      </c>
      <c r="BE139" s="198" t="s">
        <v>171</v>
      </c>
      <c r="BF139" s="206">
        <v>30207</v>
      </c>
      <c r="BG139" s="198" t="s">
        <v>187</v>
      </c>
      <c r="BH139" s="200">
        <v>48.8</v>
      </c>
      <c r="BI139" s="200"/>
      <c r="BJ139" s="200" t="str">
        <f t="shared" ref="BJ139:BJ202" si="120">IF(BI139="","",(BI139/BH139)*100)</f>
        <v/>
      </c>
      <c r="BK139" s="198"/>
      <c r="BL139" s="206"/>
      <c r="BM139" s="207">
        <v>2</v>
      </c>
      <c r="BN139" s="198"/>
      <c r="BO139" s="199" t="str">
        <f t="shared" si="111"/>
        <v/>
      </c>
      <c r="BP139" s="200" t="str">
        <f t="shared" si="112"/>
        <v/>
      </c>
      <c r="BQ139" s="200" t="str">
        <f t="shared" si="113"/>
        <v/>
      </c>
      <c r="BR139" s="211" t="str">
        <f t="shared" si="114"/>
        <v/>
      </c>
      <c r="BS139" s="199"/>
      <c r="BT139" s="200"/>
      <c r="BU139" s="200"/>
      <c r="BV139" s="211" t="str">
        <f t="shared" si="115"/>
        <v/>
      </c>
      <c r="BW139" s="199" t="str">
        <f t="shared" si="116"/>
        <v/>
      </c>
      <c r="BX139" s="200" t="str">
        <f t="shared" si="117"/>
        <v/>
      </c>
      <c r="BY139" s="200" t="str">
        <f t="shared" si="118"/>
        <v/>
      </c>
      <c r="BZ139" s="200" t="str">
        <f t="shared" si="119"/>
        <v/>
      </c>
      <c r="CA139" s="5"/>
      <c r="CB139" s="16"/>
      <c r="CC139" s="16"/>
      <c r="CD139" s="16"/>
    </row>
    <row r="140" spans="1:82" x14ac:dyDescent="0.25">
      <c r="A140" s="16">
        <v>1</v>
      </c>
      <c r="C140" s="194">
        <v>137</v>
      </c>
      <c r="D140" s="195"/>
      <c r="E140" s="212" t="s">
        <v>641</v>
      </c>
      <c r="F140" s="197"/>
      <c r="G140" s="198" t="s">
        <v>215</v>
      </c>
      <c r="H140" s="199"/>
      <c r="I140" s="200"/>
      <c r="J140" s="200"/>
      <c r="K140" s="200"/>
      <c r="L140" s="199"/>
      <c r="M140" s="200"/>
      <c r="N140" s="200"/>
      <c r="O140" s="200"/>
      <c r="P140" s="199"/>
      <c r="Q140" s="200"/>
      <c r="R140" s="200"/>
      <c r="S140" s="200"/>
      <c r="T140" s="199"/>
      <c r="U140" s="200"/>
      <c r="V140" s="200"/>
      <c r="W140" s="200"/>
      <c r="X140" s="199"/>
      <c r="Y140" s="200"/>
      <c r="Z140" s="200"/>
      <c r="AA140" s="200"/>
      <c r="AB140" s="199"/>
      <c r="AC140" s="200"/>
      <c r="AD140" s="200"/>
      <c r="AE140" s="200"/>
      <c r="AF140" s="199"/>
      <c r="AG140" s="200"/>
      <c r="AH140" s="200"/>
      <c r="AI140" s="200" t="str">
        <f t="shared" si="106"/>
        <v/>
      </c>
      <c r="AJ140" s="200"/>
      <c r="AK140" s="253"/>
      <c r="AL140" s="202"/>
      <c r="AM140" s="198" t="str">
        <f t="shared" si="107"/>
        <v/>
      </c>
      <c r="AN140" s="198"/>
      <c r="AO140" s="198"/>
      <c r="AP140" s="198"/>
      <c r="AQ140" s="198" t="s">
        <v>37</v>
      </c>
      <c r="AR140" s="198" t="s">
        <v>509</v>
      </c>
      <c r="AS140" s="198"/>
      <c r="AT140" s="198"/>
      <c r="AU140" s="203" t="str">
        <f t="shared" si="108"/>
        <v/>
      </c>
      <c r="AV140" s="204" t="str">
        <f t="shared" si="109"/>
        <v/>
      </c>
      <c r="AW140" s="205"/>
      <c r="AX140" s="205" t="str">
        <f>IF(AW140="","",RANK(AW140,AW$4:AW498,1))</f>
        <v/>
      </c>
      <c r="AY140" s="204" t="str">
        <f>IF(AV140="Yes",SUMIF(AU$4:AU498,AW140,AI$4:AI498),"")</f>
        <v/>
      </c>
      <c r="AZ140" s="204" t="str">
        <f>IF(AY140="","",SUMIF(AX$4:AX498,"&lt;="&amp;AX140,AY$4:AY498))</f>
        <v/>
      </c>
      <c r="BA140" s="202" t="s">
        <v>195</v>
      </c>
      <c r="BB140" s="206">
        <v>27397</v>
      </c>
      <c r="BC140" s="198" t="s">
        <v>215</v>
      </c>
      <c r="BD140" s="206">
        <v>28035</v>
      </c>
      <c r="BE140" s="198" t="s">
        <v>171</v>
      </c>
      <c r="BF140" s="206">
        <v>28268</v>
      </c>
      <c r="BG140" s="198" t="s">
        <v>187</v>
      </c>
      <c r="BH140" s="200">
        <v>105</v>
      </c>
      <c r="BI140" s="200"/>
      <c r="BJ140" s="200" t="str">
        <f t="shared" si="120"/>
        <v/>
      </c>
      <c r="BK140" s="198"/>
      <c r="BL140" s="206"/>
      <c r="BM140" s="207">
        <v>2</v>
      </c>
      <c r="BN140" s="198" t="s">
        <v>778</v>
      </c>
      <c r="BO140" s="199" t="str">
        <f t="shared" si="111"/>
        <v/>
      </c>
      <c r="BP140" s="200" t="str">
        <f t="shared" si="112"/>
        <v/>
      </c>
      <c r="BQ140" s="200" t="str">
        <f t="shared" si="113"/>
        <v/>
      </c>
      <c r="BR140" s="211" t="str">
        <f t="shared" si="114"/>
        <v/>
      </c>
      <c r="BS140" s="199"/>
      <c r="BT140" s="200"/>
      <c r="BU140" s="200"/>
      <c r="BV140" s="211" t="str">
        <f t="shared" si="115"/>
        <v/>
      </c>
      <c r="BW140" s="199" t="str">
        <f t="shared" si="116"/>
        <v/>
      </c>
      <c r="BX140" s="200" t="str">
        <f t="shared" si="117"/>
        <v/>
      </c>
      <c r="BY140" s="200" t="str">
        <f t="shared" si="118"/>
        <v/>
      </c>
      <c r="BZ140" s="200" t="str">
        <f t="shared" si="119"/>
        <v/>
      </c>
      <c r="CA140" s="5"/>
      <c r="CB140" s="16"/>
      <c r="CC140" s="16"/>
      <c r="CD140" s="16"/>
    </row>
    <row r="141" spans="1:82" x14ac:dyDescent="0.25">
      <c r="A141" s="16">
        <v>1</v>
      </c>
      <c r="C141" s="194">
        <v>138</v>
      </c>
      <c r="D141" s="195"/>
      <c r="E141" s="212" t="s">
        <v>642</v>
      </c>
      <c r="F141" s="197"/>
      <c r="G141" s="198" t="s">
        <v>3</v>
      </c>
      <c r="H141" s="199"/>
      <c r="I141" s="200"/>
      <c r="J141" s="200"/>
      <c r="K141" s="200"/>
      <c r="L141" s="199"/>
      <c r="M141" s="200"/>
      <c r="N141" s="200"/>
      <c r="O141" s="200"/>
      <c r="P141" s="199"/>
      <c r="Q141" s="200"/>
      <c r="R141" s="200"/>
      <c r="S141" s="200"/>
      <c r="T141" s="199"/>
      <c r="U141" s="200"/>
      <c r="V141" s="200"/>
      <c r="W141" s="200"/>
      <c r="X141" s="199"/>
      <c r="Y141" s="200"/>
      <c r="Z141" s="200"/>
      <c r="AA141" s="200"/>
      <c r="AB141" s="199"/>
      <c r="AC141" s="200"/>
      <c r="AD141" s="200"/>
      <c r="AE141" s="200"/>
      <c r="AF141" s="199"/>
      <c r="AG141" s="200"/>
      <c r="AH141" s="200"/>
      <c r="AI141" s="200" t="str">
        <f t="shared" si="106"/>
        <v/>
      </c>
      <c r="AJ141" s="200"/>
      <c r="AK141" s="201"/>
      <c r="AL141" s="202"/>
      <c r="AM141" s="198" t="str">
        <f t="shared" si="107"/>
        <v/>
      </c>
      <c r="AN141" s="198"/>
      <c r="AO141" s="198"/>
      <c r="AP141" s="198"/>
      <c r="AQ141" s="198" t="s">
        <v>37</v>
      </c>
      <c r="AR141" s="198" t="s">
        <v>509</v>
      </c>
      <c r="AS141" s="198"/>
      <c r="AT141" s="198"/>
      <c r="AU141" s="203" t="str">
        <f t="shared" si="108"/>
        <v/>
      </c>
      <c r="AV141" s="204" t="str">
        <f t="shared" si="109"/>
        <v/>
      </c>
      <c r="AW141" s="205"/>
      <c r="AX141" s="205" t="str">
        <f>IF(AW141="","",RANK(AW141,AW$4:AW498,1))</f>
        <v/>
      </c>
      <c r="AY141" s="204" t="str">
        <f>IF(AV141="Yes",SUMIF(AU$4:AU498,AW141,AI$4:AI498),"")</f>
        <v/>
      </c>
      <c r="AZ141" s="204" t="str">
        <f>IF(AY141="","",SUMIF(AX$4:AX498,"&lt;="&amp;AX141,AY$4:AY498))</f>
        <v/>
      </c>
      <c r="BA141" s="202" t="s">
        <v>195</v>
      </c>
      <c r="BB141" s="206">
        <v>27397</v>
      </c>
      <c r="BC141" s="198" t="s">
        <v>3</v>
      </c>
      <c r="BD141" s="206">
        <v>29130</v>
      </c>
      <c r="BE141" s="198" t="s">
        <v>171</v>
      </c>
      <c r="BF141" s="206">
        <v>30207</v>
      </c>
      <c r="BG141" s="198" t="s">
        <v>187</v>
      </c>
      <c r="BH141" s="200">
        <v>35</v>
      </c>
      <c r="BI141" s="200"/>
      <c r="BJ141" s="200" t="str">
        <f t="shared" si="120"/>
        <v/>
      </c>
      <c r="BK141" s="198"/>
      <c r="BL141" s="206"/>
      <c r="BM141" s="207">
        <v>2</v>
      </c>
      <c r="BN141" s="198"/>
      <c r="BO141" s="199" t="str">
        <f t="shared" si="111"/>
        <v/>
      </c>
      <c r="BP141" s="200" t="str">
        <f t="shared" si="112"/>
        <v/>
      </c>
      <c r="BQ141" s="200" t="str">
        <f t="shared" si="113"/>
        <v/>
      </c>
      <c r="BR141" s="211" t="str">
        <f t="shared" si="114"/>
        <v/>
      </c>
      <c r="BS141" s="199"/>
      <c r="BT141" s="200"/>
      <c r="BU141" s="200"/>
      <c r="BV141" s="211" t="str">
        <f t="shared" si="115"/>
        <v/>
      </c>
      <c r="BW141" s="199" t="str">
        <f t="shared" si="116"/>
        <v/>
      </c>
      <c r="BX141" s="200" t="str">
        <f t="shared" si="117"/>
        <v/>
      </c>
      <c r="BY141" s="200" t="str">
        <f t="shared" si="118"/>
        <v/>
      </c>
      <c r="BZ141" s="200" t="str">
        <f t="shared" si="119"/>
        <v/>
      </c>
      <c r="CA141" s="5"/>
      <c r="CB141" s="16"/>
      <c r="CC141" s="16"/>
      <c r="CD141" s="16"/>
    </row>
    <row r="142" spans="1:82" x14ac:dyDescent="0.25">
      <c r="A142" s="16">
        <v>1</v>
      </c>
      <c r="C142" s="194">
        <v>139</v>
      </c>
      <c r="D142" s="195"/>
      <c r="E142" s="212" t="s">
        <v>643</v>
      </c>
      <c r="F142" s="197"/>
      <c r="G142" s="198" t="s">
        <v>3</v>
      </c>
      <c r="H142" s="199"/>
      <c r="I142" s="200"/>
      <c r="J142" s="200"/>
      <c r="K142" s="200"/>
      <c r="L142" s="199"/>
      <c r="M142" s="200"/>
      <c r="N142" s="200"/>
      <c r="O142" s="200"/>
      <c r="P142" s="199"/>
      <c r="Q142" s="200"/>
      <c r="R142" s="200"/>
      <c r="S142" s="200"/>
      <c r="T142" s="199"/>
      <c r="U142" s="200"/>
      <c r="V142" s="200"/>
      <c r="W142" s="200"/>
      <c r="X142" s="199"/>
      <c r="Y142" s="200"/>
      <c r="Z142" s="200"/>
      <c r="AA142" s="200"/>
      <c r="AB142" s="199"/>
      <c r="AC142" s="200"/>
      <c r="AD142" s="200"/>
      <c r="AE142" s="200"/>
      <c r="AF142" s="199"/>
      <c r="AG142" s="200"/>
      <c r="AH142" s="200"/>
      <c r="AI142" s="200" t="str">
        <f t="shared" si="106"/>
        <v/>
      </c>
      <c r="AJ142" s="200"/>
      <c r="AK142" s="201"/>
      <c r="AL142" s="202"/>
      <c r="AM142" s="198" t="str">
        <f t="shared" si="107"/>
        <v/>
      </c>
      <c r="AN142" s="198"/>
      <c r="AO142" s="198"/>
      <c r="AP142" s="198"/>
      <c r="AQ142" s="198" t="s">
        <v>37</v>
      </c>
      <c r="AR142" s="198" t="s">
        <v>509</v>
      </c>
      <c r="AS142" s="198"/>
      <c r="AT142" s="198"/>
      <c r="AU142" s="203" t="str">
        <f t="shared" si="108"/>
        <v/>
      </c>
      <c r="AV142" s="204" t="str">
        <f t="shared" si="109"/>
        <v/>
      </c>
      <c r="AW142" s="205"/>
      <c r="AX142" s="205" t="str">
        <f>IF(AW142="","",RANK(AW142,AW$4:AW498,1))</f>
        <v/>
      </c>
      <c r="AY142" s="204" t="str">
        <f>IF(AV142="Yes",SUMIF(AU$4:AU498,AW142,AI$4:AI498),"")</f>
        <v/>
      </c>
      <c r="AZ142" s="204" t="str">
        <f>IF(AY142="","",SUMIF(AX$4:AX498,"&lt;="&amp;AX142,AY$4:AY498))</f>
        <v/>
      </c>
      <c r="BA142" s="202" t="s">
        <v>195</v>
      </c>
      <c r="BB142" s="206">
        <v>27397</v>
      </c>
      <c r="BC142" s="198" t="s">
        <v>3</v>
      </c>
      <c r="BD142" s="206">
        <v>29130</v>
      </c>
      <c r="BE142" s="198" t="s">
        <v>171</v>
      </c>
      <c r="BF142" s="206">
        <v>29130</v>
      </c>
      <c r="BG142" s="198" t="s">
        <v>187</v>
      </c>
      <c r="BH142" s="200">
        <v>19.5</v>
      </c>
      <c r="BI142" s="200"/>
      <c r="BJ142" s="200" t="str">
        <f t="shared" si="120"/>
        <v/>
      </c>
      <c r="BK142" s="198"/>
      <c r="BL142" s="206"/>
      <c r="BM142" s="207">
        <v>2</v>
      </c>
      <c r="BN142" s="198"/>
      <c r="BO142" s="199" t="str">
        <f t="shared" si="111"/>
        <v/>
      </c>
      <c r="BP142" s="200" t="str">
        <f t="shared" si="112"/>
        <v/>
      </c>
      <c r="BQ142" s="200" t="str">
        <f t="shared" si="113"/>
        <v/>
      </c>
      <c r="BR142" s="211" t="str">
        <f t="shared" si="114"/>
        <v/>
      </c>
      <c r="BS142" s="199"/>
      <c r="BT142" s="200"/>
      <c r="BU142" s="200"/>
      <c r="BV142" s="211" t="str">
        <f t="shared" si="115"/>
        <v/>
      </c>
      <c r="BW142" s="199" t="str">
        <f t="shared" si="116"/>
        <v/>
      </c>
      <c r="BX142" s="200" t="str">
        <f t="shared" si="117"/>
        <v/>
      </c>
      <c r="BY142" s="200" t="str">
        <f t="shared" si="118"/>
        <v/>
      </c>
      <c r="BZ142" s="200" t="str">
        <f t="shared" si="119"/>
        <v/>
      </c>
      <c r="CA142" s="5"/>
      <c r="CB142" s="16"/>
      <c r="CC142" s="16"/>
      <c r="CD142" s="16"/>
    </row>
    <row r="143" spans="1:82" x14ac:dyDescent="0.25">
      <c r="A143" s="16">
        <v>1</v>
      </c>
      <c r="C143" s="194">
        <v>140</v>
      </c>
      <c r="D143" s="195"/>
      <c r="E143" s="212" t="s">
        <v>644</v>
      </c>
      <c r="F143" s="197"/>
      <c r="G143" s="198" t="s">
        <v>2</v>
      </c>
      <c r="H143" s="199"/>
      <c r="I143" s="200"/>
      <c r="J143" s="200"/>
      <c r="K143" s="200"/>
      <c r="L143" s="199"/>
      <c r="M143" s="200"/>
      <c r="N143" s="200"/>
      <c r="O143" s="200"/>
      <c r="P143" s="199"/>
      <c r="Q143" s="200"/>
      <c r="R143" s="200"/>
      <c r="S143" s="200"/>
      <c r="T143" s="199"/>
      <c r="U143" s="200"/>
      <c r="V143" s="200"/>
      <c r="W143" s="200"/>
      <c r="X143" s="199"/>
      <c r="Y143" s="200"/>
      <c r="Z143" s="200"/>
      <c r="AA143" s="200"/>
      <c r="AB143" s="199"/>
      <c r="AC143" s="200"/>
      <c r="AD143" s="200"/>
      <c r="AE143" s="200"/>
      <c r="AF143" s="199"/>
      <c r="AG143" s="200"/>
      <c r="AH143" s="200"/>
      <c r="AI143" s="200" t="str">
        <f t="shared" si="106"/>
        <v/>
      </c>
      <c r="AJ143" s="200"/>
      <c r="AK143" s="201"/>
      <c r="AL143" s="202"/>
      <c r="AM143" s="198" t="str">
        <f t="shared" si="107"/>
        <v/>
      </c>
      <c r="AN143" s="198"/>
      <c r="AO143" s="198"/>
      <c r="AP143" s="198"/>
      <c r="AQ143" s="198" t="s">
        <v>37</v>
      </c>
      <c r="AR143" s="198" t="s">
        <v>509</v>
      </c>
      <c r="AS143" s="198"/>
      <c r="AT143" s="198"/>
      <c r="AU143" s="203" t="str">
        <f t="shared" si="108"/>
        <v/>
      </c>
      <c r="AV143" s="204" t="str">
        <f t="shared" si="109"/>
        <v/>
      </c>
      <c r="AW143" s="205"/>
      <c r="AX143" s="205" t="str">
        <f>IF(AW143="","",RANK(AW143,AW$4:AW498,1))</f>
        <v/>
      </c>
      <c r="AY143" s="204" t="str">
        <f>IF(AV143="Yes",SUMIF(AU$4:AU498,AW143,AI$4:AI498),"")</f>
        <v/>
      </c>
      <c r="AZ143" s="204" t="str">
        <f>IF(AY143="","",SUMIF(AX$4:AX498,"&lt;="&amp;AX143,AY$4:AY498))</f>
        <v/>
      </c>
      <c r="BA143" s="202" t="s">
        <v>195</v>
      </c>
      <c r="BB143" s="206">
        <v>27397</v>
      </c>
      <c r="BC143" s="198" t="s">
        <v>2</v>
      </c>
      <c r="BD143" s="206">
        <v>31778</v>
      </c>
      <c r="BE143" s="198" t="s">
        <v>202</v>
      </c>
      <c r="BF143" s="206">
        <v>30269</v>
      </c>
      <c r="BG143" s="198" t="s">
        <v>477</v>
      </c>
      <c r="BH143" s="200">
        <v>91</v>
      </c>
      <c r="BI143" s="200"/>
      <c r="BJ143" s="200" t="str">
        <f t="shared" si="120"/>
        <v/>
      </c>
      <c r="BK143" s="198"/>
      <c r="BL143" s="206"/>
      <c r="BM143" s="207">
        <v>2</v>
      </c>
      <c r="BN143" s="198"/>
      <c r="BO143" s="199" t="str">
        <f t="shared" si="111"/>
        <v/>
      </c>
      <c r="BP143" s="200" t="str">
        <f t="shared" si="112"/>
        <v/>
      </c>
      <c r="BQ143" s="200" t="str">
        <f t="shared" si="113"/>
        <v/>
      </c>
      <c r="BR143" s="211" t="str">
        <f t="shared" si="114"/>
        <v/>
      </c>
      <c r="BS143" s="199"/>
      <c r="BT143" s="200"/>
      <c r="BU143" s="200"/>
      <c r="BV143" s="211" t="str">
        <f t="shared" si="115"/>
        <v/>
      </c>
      <c r="BW143" s="199" t="str">
        <f t="shared" si="116"/>
        <v/>
      </c>
      <c r="BX143" s="200" t="str">
        <f t="shared" si="117"/>
        <v/>
      </c>
      <c r="BY143" s="200" t="str">
        <f t="shared" si="118"/>
        <v/>
      </c>
      <c r="BZ143" s="200" t="str">
        <f t="shared" si="119"/>
        <v/>
      </c>
      <c r="CA143" s="5"/>
      <c r="CB143" s="16"/>
      <c r="CC143" s="16"/>
      <c r="CD143" s="16"/>
    </row>
    <row r="144" spans="1:82" x14ac:dyDescent="0.25">
      <c r="A144" s="16">
        <v>1</v>
      </c>
      <c r="C144" s="194">
        <v>141</v>
      </c>
      <c r="D144" s="195"/>
      <c r="E144" s="212" t="s">
        <v>645</v>
      </c>
      <c r="F144" s="197"/>
      <c r="G144" s="198" t="s">
        <v>2</v>
      </c>
      <c r="H144" s="199"/>
      <c r="I144" s="200"/>
      <c r="J144" s="200"/>
      <c r="K144" s="200"/>
      <c r="L144" s="199"/>
      <c r="M144" s="200"/>
      <c r="N144" s="200"/>
      <c r="O144" s="200"/>
      <c r="P144" s="199"/>
      <c r="Q144" s="200"/>
      <c r="R144" s="200"/>
      <c r="S144" s="200"/>
      <c r="T144" s="199"/>
      <c r="U144" s="200"/>
      <c r="V144" s="200"/>
      <c r="W144" s="200"/>
      <c r="X144" s="199"/>
      <c r="Y144" s="200"/>
      <c r="Z144" s="200"/>
      <c r="AA144" s="200"/>
      <c r="AB144" s="199"/>
      <c r="AC144" s="200"/>
      <c r="AD144" s="200"/>
      <c r="AE144" s="200"/>
      <c r="AF144" s="199"/>
      <c r="AG144" s="200"/>
      <c r="AH144" s="200"/>
      <c r="AI144" s="200" t="str">
        <f t="shared" si="106"/>
        <v/>
      </c>
      <c r="AJ144" s="200"/>
      <c r="AK144" s="253"/>
      <c r="AL144" s="202"/>
      <c r="AM144" s="198" t="str">
        <f t="shared" si="107"/>
        <v/>
      </c>
      <c r="AN144" s="198"/>
      <c r="AO144" s="198"/>
      <c r="AP144" s="198"/>
      <c r="AQ144" s="198" t="s">
        <v>37</v>
      </c>
      <c r="AR144" s="198" t="s">
        <v>509</v>
      </c>
      <c r="AS144" s="198"/>
      <c r="AT144" s="198"/>
      <c r="AU144" s="203" t="str">
        <f t="shared" si="108"/>
        <v/>
      </c>
      <c r="AV144" s="204" t="str">
        <f t="shared" si="109"/>
        <v/>
      </c>
      <c r="AW144" s="205"/>
      <c r="AX144" s="205" t="str">
        <f>IF(AW144="","",RANK(AW144,AW$4:AW498,1))</f>
        <v/>
      </c>
      <c r="AY144" s="204" t="str">
        <f>IF(AV144="Yes",SUMIF(AU$4:AU498,AW144,AI$4:AI498),"")</f>
        <v/>
      </c>
      <c r="AZ144" s="204" t="str">
        <f>IF(AY144="","",SUMIF(AX$4:AX498,"&lt;="&amp;AX144,AY$4:AY498))</f>
        <v/>
      </c>
      <c r="BA144" s="202" t="s">
        <v>195</v>
      </c>
      <c r="BB144" s="206">
        <v>27397</v>
      </c>
      <c r="BC144" s="198" t="s">
        <v>2</v>
      </c>
      <c r="BD144" s="206">
        <v>29130</v>
      </c>
      <c r="BE144" s="198" t="s">
        <v>171</v>
      </c>
      <c r="BF144" s="206">
        <v>29130</v>
      </c>
      <c r="BG144" s="198" t="s">
        <v>187</v>
      </c>
      <c r="BH144" s="200">
        <v>29</v>
      </c>
      <c r="BI144" s="200"/>
      <c r="BJ144" s="200" t="str">
        <f t="shared" si="120"/>
        <v/>
      </c>
      <c r="BK144" s="198"/>
      <c r="BL144" s="206"/>
      <c r="BM144" s="207">
        <v>2</v>
      </c>
      <c r="BN144" s="198"/>
      <c r="BO144" s="199" t="str">
        <f t="shared" si="111"/>
        <v/>
      </c>
      <c r="BP144" s="200" t="str">
        <f t="shared" si="112"/>
        <v/>
      </c>
      <c r="BQ144" s="200" t="str">
        <f t="shared" si="113"/>
        <v/>
      </c>
      <c r="BR144" s="211" t="str">
        <f t="shared" si="114"/>
        <v/>
      </c>
      <c r="BS144" s="199"/>
      <c r="BT144" s="200"/>
      <c r="BU144" s="200"/>
      <c r="BV144" s="211" t="str">
        <f t="shared" si="115"/>
        <v/>
      </c>
      <c r="BW144" s="199" t="str">
        <f t="shared" si="116"/>
        <v/>
      </c>
      <c r="BX144" s="200" t="str">
        <f t="shared" si="117"/>
        <v/>
      </c>
      <c r="BY144" s="200" t="str">
        <f t="shared" si="118"/>
        <v/>
      </c>
      <c r="BZ144" s="200" t="str">
        <f t="shared" si="119"/>
        <v/>
      </c>
      <c r="CA144" s="5"/>
      <c r="CB144" s="16"/>
      <c r="CC144" s="16"/>
      <c r="CD144" s="16"/>
    </row>
    <row r="145" spans="1:82" x14ac:dyDescent="0.25">
      <c r="A145" s="16">
        <v>1</v>
      </c>
      <c r="C145" s="194">
        <v>142</v>
      </c>
      <c r="D145" s="195"/>
      <c r="E145" s="212" t="s">
        <v>646</v>
      </c>
      <c r="F145" s="197"/>
      <c r="G145" s="198" t="s">
        <v>3</v>
      </c>
      <c r="H145" s="199"/>
      <c r="I145" s="200"/>
      <c r="J145" s="200"/>
      <c r="K145" s="200"/>
      <c r="L145" s="199"/>
      <c r="M145" s="200"/>
      <c r="N145" s="200"/>
      <c r="O145" s="200"/>
      <c r="P145" s="199"/>
      <c r="Q145" s="200"/>
      <c r="R145" s="200"/>
      <c r="S145" s="200"/>
      <c r="T145" s="199"/>
      <c r="U145" s="200"/>
      <c r="V145" s="200"/>
      <c r="W145" s="200"/>
      <c r="X145" s="199"/>
      <c r="Y145" s="200"/>
      <c r="Z145" s="200"/>
      <c r="AA145" s="200"/>
      <c r="AB145" s="199"/>
      <c r="AC145" s="200"/>
      <c r="AD145" s="200"/>
      <c r="AE145" s="200"/>
      <c r="AF145" s="199"/>
      <c r="AG145" s="200"/>
      <c r="AH145" s="200"/>
      <c r="AI145" s="200" t="str">
        <f t="shared" si="106"/>
        <v/>
      </c>
      <c r="AJ145" s="200"/>
      <c r="AK145" s="201"/>
      <c r="AL145" s="202"/>
      <c r="AM145" s="198" t="str">
        <f t="shared" si="107"/>
        <v/>
      </c>
      <c r="AN145" s="198"/>
      <c r="AO145" s="198"/>
      <c r="AP145" s="198"/>
      <c r="AQ145" s="198" t="s">
        <v>37</v>
      </c>
      <c r="AR145" s="198" t="s">
        <v>509</v>
      </c>
      <c r="AS145" s="198"/>
      <c r="AT145" s="198"/>
      <c r="AU145" s="203" t="str">
        <f t="shared" si="108"/>
        <v/>
      </c>
      <c r="AV145" s="204" t="str">
        <f t="shared" si="109"/>
        <v/>
      </c>
      <c r="AW145" s="205"/>
      <c r="AX145" s="205" t="str">
        <f>IF(AW145="","",RANK(AW145,AW$4:AW498,1))</f>
        <v/>
      </c>
      <c r="AY145" s="204" t="str">
        <f>IF(AV145="Yes",SUMIF(AU$4:AU498,AW145,AI$4:AI498),"")</f>
        <v/>
      </c>
      <c r="AZ145" s="204" t="str">
        <f>IF(AY145="","",SUMIF(AX$4:AX498,"&lt;="&amp;AX145,AY$4:AY498))</f>
        <v/>
      </c>
      <c r="BA145" s="202" t="s">
        <v>195</v>
      </c>
      <c r="BB145" s="206">
        <v>27397</v>
      </c>
      <c r="BC145" s="198" t="s">
        <v>3</v>
      </c>
      <c r="BD145" s="206">
        <v>29130</v>
      </c>
      <c r="BE145" s="198" t="s">
        <v>171</v>
      </c>
      <c r="BF145" s="206">
        <v>30207</v>
      </c>
      <c r="BG145" s="198" t="s">
        <v>187</v>
      </c>
      <c r="BH145" s="200">
        <v>54</v>
      </c>
      <c r="BI145" s="200"/>
      <c r="BJ145" s="200" t="str">
        <f t="shared" si="120"/>
        <v/>
      </c>
      <c r="BK145" s="198"/>
      <c r="BL145" s="206"/>
      <c r="BM145" s="207">
        <v>2</v>
      </c>
      <c r="BN145" s="198"/>
      <c r="BO145" s="199" t="str">
        <f t="shared" si="111"/>
        <v/>
      </c>
      <c r="BP145" s="200" t="str">
        <f t="shared" si="112"/>
        <v/>
      </c>
      <c r="BQ145" s="200" t="str">
        <f t="shared" si="113"/>
        <v/>
      </c>
      <c r="BR145" s="211" t="str">
        <f t="shared" si="114"/>
        <v/>
      </c>
      <c r="BS145" s="199"/>
      <c r="BT145" s="200"/>
      <c r="BU145" s="200"/>
      <c r="BV145" s="211" t="str">
        <f t="shared" si="115"/>
        <v/>
      </c>
      <c r="BW145" s="199" t="str">
        <f t="shared" si="116"/>
        <v/>
      </c>
      <c r="BX145" s="200" t="str">
        <f t="shared" si="117"/>
        <v/>
      </c>
      <c r="BY145" s="200" t="str">
        <f t="shared" si="118"/>
        <v/>
      </c>
      <c r="BZ145" s="200" t="str">
        <f t="shared" si="119"/>
        <v/>
      </c>
      <c r="CA145" s="5"/>
      <c r="CB145" s="16"/>
      <c r="CC145" s="16"/>
      <c r="CD145" s="16"/>
    </row>
    <row r="146" spans="1:82" x14ac:dyDescent="0.25">
      <c r="A146" s="16">
        <v>1</v>
      </c>
      <c r="C146" s="194">
        <v>143</v>
      </c>
      <c r="D146" s="195"/>
      <c r="E146" s="212" t="s">
        <v>647</v>
      </c>
      <c r="F146" s="197"/>
      <c r="G146" s="198" t="s">
        <v>3</v>
      </c>
      <c r="H146" s="199"/>
      <c r="I146" s="200"/>
      <c r="J146" s="200"/>
      <c r="K146" s="200"/>
      <c r="L146" s="199"/>
      <c r="M146" s="200"/>
      <c r="N146" s="200"/>
      <c r="O146" s="200"/>
      <c r="P146" s="199"/>
      <c r="Q146" s="200"/>
      <c r="R146" s="200"/>
      <c r="S146" s="200"/>
      <c r="T146" s="199"/>
      <c r="U146" s="200"/>
      <c r="V146" s="200"/>
      <c r="W146" s="200"/>
      <c r="X146" s="199"/>
      <c r="Y146" s="200"/>
      <c r="Z146" s="200"/>
      <c r="AA146" s="200"/>
      <c r="AB146" s="199"/>
      <c r="AC146" s="200"/>
      <c r="AD146" s="200"/>
      <c r="AE146" s="200"/>
      <c r="AF146" s="199"/>
      <c r="AG146" s="200"/>
      <c r="AH146" s="200"/>
      <c r="AI146" s="200" t="str">
        <f t="shared" si="106"/>
        <v/>
      </c>
      <c r="AJ146" s="200"/>
      <c r="AK146" s="201"/>
      <c r="AL146" s="202"/>
      <c r="AM146" s="198" t="str">
        <f t="shared" si="107"/>
        <v/>
      </c>
      <c r="AN146" s="198"/>
      <c r="AO146" s="198"/>
      <c r="AP146" s="198"/>
      <c r="AQ146" s="198" t="s">
        <v>37</v>
      </c>
      <c r="AR146" s="198" t="s">
        <v>509</v>
      </c>
      <c r="AS146" s="198"/>
      <c r="AT146" s="198"/>
      <c r="AU146" s="203" t="str">
        <f t="shared" si="108"/>
        <v/>
      </c>
      <c r="AV146" s="204" t="str">
        <f t="shared" si="109"/>
        <v/>
      </c>
      <c r="AW146" s="205"/>
      <c r="AX146" s="205" t="str">
        <f>IF(AW146="","",RANK(AW146,AW$4:AW498,1))</f>
        <v/>
      </c>
      <c r="AY146" s="204" t="str">
        <f>IF(AV146="Yes",SUMIF(AU$4:AU498,AW146,AI$4:AI498),"")</f>
        <v/>
      </c>
      <c r="AZ146" s="204" t="str">
        <f>IF(AY146="","",SUMIF(AX$4:AX498,"&lt;="&amp;AX146,AY$4:AY498))</f>
        <v/>
      </c>
      <c r="BA146" s="202" t="s">
        <v>195</v>
      </c>
      <c r="BB146" s="206">
        <v>27397</v>
      </c>
      <c r="BC146" s="198" t="s">
        <v>3</v>
      </c>
      <c r="BD146" s="206">
        <v>29130</v>
      </c>
      <c r="BE146" s="198" t="s">
        <v>171</v>
      </c>
      <c r="BF146" s="206">
        <v>30207</v>
      </c>
      <c r="BG146" s="198" t="s">
        <v>187</v>
      </c>
      <c r="BH146" s="200">
        <v>53</v>
      </c>
      <c r="BI146" s="200"/>
      <c r="BJ146" s="200" t="str">
        <f t="shared" si="120"/>
        <v/>
      </c>
      <c r="BK146" s="198"/>
      <c r="BL146" s="206"/>
      <c r="BM146" s="207">
        <v>2</v>
      </c>
      <c r="BN146" s="198"/>
      <c r="BO146" s="199" t="str">
        <f t="shared" si="111"/>
        <v/>
      </c>
      <c r="BP146" s="200" t="str">
        <f t="shared" si="112"/>
        <v/>
      </c>
      <c r="BQ146" s="200" t="str">
        <f t="shared" si="113"/>
        <v/>
      </c>
      <c r="BR146" s="211" t="str">
        <f t="shared" si="114"/>
        <v/>
      </c>
      <c r="BS146" s="199"/>
      <c r="BT146" s="200"/>
      <c r="BU146" s="200"/>
      <c r="BV146" s="211" t="str">
        <f t="shared" si="115"/>
        <v/>
      </c>
      <c r="BW146" s="199" t="str">
        <f t="shared" si="116"/>
        <v/>
      </c>
      <c r="BX146" s="200" t="str">
        <f t="shared" si="117"/>
        <v/>
      </c>
      <c r="BY146" s="200" t="str">
        <f t="shared" si="118"/>
        <v/>
      </c>
      <c r="BZ146" s="200" t="str">
        <f t="shared" si="119"/>
        <v/>
      </c>
      <c r="CA146" s="5"/>
      <c r="CB146" s="16"/>
      <c r="CC146" s="16"/>
      <c r="CD146" s="16"/>
    </row>
    <row r="147" spans="1:82" x14ac:dyDescent="0.25">
      <c r="A147" s="16">
        <v>1</v>
      </c>
      <c r="C147" s="194">
        <v>144</v>
      </c>
      <c r="D147" s="195"/>
      <c r="E147" s="212" t="s">
        <v>648</v>
      </c>
      <c r="F147" s="197"/>
      <c r="G147" s="198" t="s">
        <v>2</v>
      </c>
      <c r="H147" s="199"/>
      <c r="I147" s="200"/>
      <c r="J147" s="200"/>
      <c r="K147" s="200"/>
      <c r="L147" s="199"/>
      <c r="M147" s="200"/>
      <c r="N147" s="200"/>
      <c r="O147" s="200"/>
      <c r="P147" s="199"/>
      <c r="Q147" s="200"/>
      <c r="R147" s="200"/>
      <c r="S147" s="200"/>
      <c r="T147" s="199"/>
      <c r="U147" s="200"/>
      <c r="V147" s="200"/>
      <c r="W147" s="200"/>
      <c r="X147" s="199"/>
      <c r="Y147" s="200"/>
      <c r="Z147" s="200"/>
      <c r="AA147" s="200"/>
      <c r="AB147" s="199"/>
      <c r="AC147" s="200"/>
      <c r="AD147" s="200"/>
      <c r="AE147" s="200"/>
      <c r="AF147" s="199"/>
      <c r="AG147" s="200"/>
      <c r="AH147" s="200"/>
      <c r="AI147" s="200" t="str">
        <f t="shared" si="106"/>
        <v/>
      </c>
      <c r="AJ147" s="200"/>
      <c r="AK147" s="201"/>
      <c r="AL147" s="202"/>
      <c r="AM147" s="198" t="str">
        <f t="shared" si="107"/>
        <v/>
      </c>
      <c r="AN147" s="198"/>
      <c r="AO147" s="198"/>
      <c r="AP147" s="198"/>
      <c r="AQ147" s="198" t="s">
        <v>37</v>
      </c>
      <c r="AR147" s="198" t="s">
        <v>509</v>
      </c>
      <c r="AS147" s="198"/>
      <c r="AT147" s="198"/>
      <c r="AU147" s="203" t="str">
        <f t="shared" si="108"/>
        <v/>
      </c>
      <c r="AV147" s="204" t="str">
        <f t="shared" si="109"/>
        <v/>
      </c>
      <c r="AW147" s="205"/>
      <c r="AX147" s="205" t="str">
        <f>IF(AW147="","",RANK(AW147,AW$4:AW498,1))</f>
        <v/>
      </c>
      <c r="AY147" s="204" t="str">
        <f>IF(AV147="Yes",SUMIF(AU$4:AU498,AW147,AI$4:AI498),"")</f>
        <v/>
      </c>
      <c r="AZ147" s="204" t="str">
        <f>IF(AY147="","",SUMIF(AX$4:AX498,"&lt;="&amp;AX147,AY$4:AY498))</f>
        <v/>
      </c>
      <c r="BA147" s="202" t="s">
        <v>195</v>
      </c>
      <c r="BB147" s="206">
        <v>27397</v>
      </c>
      <c r="BC147" s="198" t="s">
        <v>2</v>
      </c>
      <c r="BD147" s="206">
        <v>31778</v>
      </c>
      <c r="BE147" s="198" t="s">
        <v>214</v>
      </c>
      <c r="BF147" s="206">
        <v>30634</v>
      </c>
      <c r="BG147" s="198" t="s">
        <v>477</v>
      </c>
      <c r="BH147" s="200">
        <v>47</v>
      </c>
      <c r="BI147" s="200"/>
      <c r="BJ147" s="200" t="str">
        <f t="shared" si="120"/>
        <v/>
      </c>
      <c r="BK147" s="198"/>
      <c r="BL147" s="206"/>
      <c r="BM147" s="207">
        <v>2</v>
      </c>
      <c r="BN147" s="198"/>
      <c r="BO147" s="199" t="str">
        <f t="shared" si="111"/>
        <v/>
      </c>
      <c r="BP147" s="200" t="str">
        <f t="shared" si="112"/>
        <v/>
      </c>
      <c r="BQ147" s="200" t="str">
        <f t="shared" si="113"/>
        <v/>
      </c>
      <c r="BR147" s="211" t="str">
        <f t="shared" si="114"/>
        <v/>
      </c>
      <c r="BS147" s="199"/>
      <c r="BT147" s="200"/>
      <c r="BU147" s="200"/>
      <c r="BV147" s="211" t="str">
        <f t="shared" si="115"/>
        <v/>
      </c>
      <c r="BW147" s="199" t="str">
        <f t="shared" si="116"/>
        <v/>
      </c>
      <c r="BX147" s="200" t="str">
        <f t="shared" si="117"/>
        <v/>
      </c>
      <c r="BY147" s="200" t="str">
        <f t="shared" si="118"/>
        <v/>
      </c>
      <c r="BZ147" s="200" t="str">
        <f t="shared" si="119"/>
        <v/>
      </c>
      <c r="CA147" s="5"/>
      <c r="CB147" s="16"/>
      <c r="CC147" s="16"/>
      <c r="CD147" s="16"/>
    </row>
    <row r="148" spans="1:82" x14ac:dyDescent="0.25">
      <c r="A148" s="16">
        <v>1</v>
      </c>
      <c r="C148" s="215">
        <v>145</v>
      </c>
      <c r="D148" s="216"/>
      <c r="E148" s="216" t="s">
        <v>5</v>
      </c>
      <c r="F148" s="180"/>
      <c r="G148" s="217"/>
      <c r="H148" s="218"/>
      <c r="I148" s="219"/>
      <c r="J148" s="219"/>
      <c r="K148" s="219" t="str">
        <f>IF(SUM(H148:J148)=0,"",SUM(H148:J148))</f>
        <v/>
      </c>
      <c r="L148" s="218"/>
      <c r="M148" s="219"/>
      <c r="N148" s="219"/>
      <c r="O148" s="219" t="str">
        <f>IF(SUM(L148:N148)=0,"",SUM(L148:N148))</f>
        <v/>
      </c>
      <c r="P148" s="218"/>
      <c r="Q148" s="219"/>
      <c r="R148" s="219"/>
      <c r="S148" s="219" t="str">
        <f>IF(SUM(P148:R148)=0,"",SUM(P148:R148))</f>
        <v/>
      </c>
      <c r="T148" s="218"/>
      <c r="U148" s="219"/>
      <c r="V148" s="219"/>
      <c r="W148" s="219" t="str">
        <f>IF(SUM(T148:V148)=0,"",SUM(T148:V148))</f>
        <v/>
      </c>
      <c r="X148" s="218"/>
      <c r="Y148" s="219"/>
      <c r="Z148" s="219"/>
      <c r="AA148" s="219" t="str">
        <f>IF(SUM(X148:Z148)=0,"",SUM(X148:Z148))</f>
        <v/>
      </c>
      <c r="AB148" s="218">
        <f>IF(SUM(AB135:AB135)=0,"",SUM(AB135:AB135))</f>
        <v>30</v>
      </c>
      <c r="AC148" s="219" t="str">
        <f>IF(SUM(AC135:AC135)=0,"",SUM(AC135:AC135))</f>
        <v/>
      </c>
      <c r="AD148" s="219">
        <f>IF(SUM(AD135:AD135)=0,"",SUM(AD135:AD135))</f>
        <v>46</v>
      </c>
      <c r="AE148" s="219">
        <f>IF(SUM(AB148:AD148)=0,"",SUM(AB148:AD148))</f>
        <v>76</v>
      </c>
      <c r="AF148" s="218"/>
      <c r="AG148" s="219"/>
      <c r="AH148" s="219"/>
      <c r="AI148" s="219" t="str">
        <f t="shared" si="106"/>
        <v/>
      </c>
      <c r="AJ148" s="219"/>
      <c r="AK148" s="347"/>
      <c r="AL148" s="221">
        <f>COUNT(AE134:AE147)</f>
        <v>1</v>
      </c>
      <c r="AM148" s="217" t="str">
        <f t="shared" si="107"/>
        <v/>
      </c>
      <c r="AN148" s="217" t="s">
        <v>90</v>
      </c>
      <c r="AO148" s="217"/>
      <c r="AP148" s="217"/>
      <c r="AQ148" s="217"/>
      <c r="AR148" s="217" t="s">
        <v>509</v>
      </c>
      <c r="AS148" s="217"/>
      <c r="AT148" s="217"/>
      <c r="AU148" s="222" t="str">
        <f t="shared" si="108"/>
        <v/>
      </c>
      <c r="AV148" s="254" t="str">
        <f t="shared" si="109"/>
        <v/>
      </c>
      <c r="AW148" s="255"/>
      <c r="AX148" s="255" t="str">
        <f>IF(AW148="","",RANK(AW148,AW$4:AW498,1))</f>
        <v/>
      </c>
      <c r="AY148" s="254" t="str">
        <f>IF(AV148="Yes",SUMIF(AU$4:AU498,AW148,AI$4:AI498),"")</f>
        <v/>
      </c>
      <c r="AZ148" s="254" t="str">
        <f>IF(AY148="","",SUMIF(AX$4:AX498,"&lt;="&amp;AX148,AY$4:AY498))</f>
        <v/>
      </c>
      <c r="BA148" s="221"/>
      <c r="BB148" s="223"/>
      <c r="BC148" s="217"/>
      <c r="BD148" s="223"/>
      <c r="BE148" s="217"/>
      <c r="BF148" s="223"/>
      <c r="BG148" s="217"/>
      <c r="BH148" s="219"/>
      <c r="BI148" s="219"/>
      <c r="BJ148" s="219" t="str">
        <f t="shared" si="120"/>
        <v/>
      </c>
      <c r="BK148" s="217"/>
      <c r="BL148" s="223"/>
      <c r="BM148" s="224"/>
      <c r="BN148" s="217"/>
      <c r="BO148" s="218">
        <f t="shared" si="111"/>
        <v>39.473684210526315</v>
      </c>
      <c r="BP148" s="219" t="str">
        <f t="shared" si="112"/>
        <v/>
      </c>
      <c r="BQ148" s="219">
        <f t="shared" si="113"/>
        <v>60.526315789473685</v>
      </c>
      <c r="BR148" s="225">
        <f t="shared" si="114"/>
        <v>100</v>
      </c>
      <c r="BS148" s="218"/>
      <c r="BT148" s="219"/>
      <c r="BU148" s="219"/>
      <c r="BV148" s="225" t="str">
        <f t="shared" si="115"/>
        <v/>
      </c>
      <c r="BW148" s="218" t="str">
        <f t="shared" si="116"/>
        <v/>
      </c>
      <c r="BX148" s="219" t="str">
        <f t="shared" si="117"/>
        <v/>
      </c>
      <c r="BY148" s="219" t="str">
        <f t="shared" si="118"/>
        <v/>
      </c>
      <c r="BZ148" s="219" t="str">
        <f t="shared" si="119"/>
        <v/>
      </c>
      <c r="CA148" s="5"/>
      <c r="CB148" s="16"/>
      <c r="CC148" s="16"/>
      <c r="CD148" s="16"/>
    </row>
    <row r="149" spans="1:82" x14ac:dyDescent="0.25">
      <c r="A149" s="16">
        <v>1</v>
      </c>
      <c r="C149" s="194">
        <v>146</v>
      </c>
      <c r="D149" s="195"/>
      <c r="E149" s="196" t="s">
        <v>91</v>
      </c>
      <c r="F149" s="197"/>
      <c r="G149" s="198"/>
      <c r="H149" s="199"/>
      <c r="I149" s="200"/>
      <c r="J149" s="200"/>
      <c r="K149" s="200" t="str">
        <f>IF(SUM(H149:J149)=0,"",SUM(H149:J149))</f>
        <v/>
      </c>
      <c r="L149" s="199"/>
      <c r="M149" s="200"/>
      <c r="N149" s="200"/>
      <c r="O149" s="200" t="str">
        <f>IF(SUM(L149:N149)=0,"",SUM(L149:N149))</f>
        <v/>
      </c>
      <c r="P149" s="199"/>
      <c r="Q149" s="200"/>
      <c r="R149" s="200"/>
      <c r="S149" s="200" t="str">
        <f>IF(SUM(P149:R149)=0,"",SUM(P149:R149))</f>
        <v/>
      </c>
      <c r="T149" s="199"/>
      <c r="U149" s="200"/>
      <c r="V149" s="200"/>
      <c r="W149" s="200" t="str">
        <f>IF(SUM(T149:V149)=0,"",SUM(T149:V149))</f>
        <v/>
      </c>
      <c r="X149" s="199"/>
      <c r="Y149" s="200"/>
      <c r="Z149" s="200"/>
      <c r="AA149" s="200" t="str">
        <f>IF(SUM(X149:Z149)=0,"",SUM(X149:Z149))</f>
        <v/>
      </c>
      <c r="AB149" s="199"/>
      <c r="AC149" s="200"/>
      <c r="AD149" s="200"/>
      <c r="AE149" s="200" t="str">
        <f>IF(SUM(AB149:AD149)=0,"",SUM(AB149:AD149))</f>
        <v/>
      </c>
      <c r="AF149" s="199"/>
      <c r="AG149" s="200"/>
      <c r="AH149" s="200"/>
      <c r="AI149" s="200" t="str">
        <f t="shared" si="106"/>
        <v/>
      </c>
      <c r="AJ149" s="200"/>
      <c r="AK149" s="201"/>
      <c r="AL149" s="202"/>
      <c r="AM149" s="198" t="str">
        <f t="shared" si="107"/>
        <v/>
      </c>
      <c r="AN149" s="198" t="s">
        <v>91</v>
      </c>
      <c r="AO149" s="198"/>
      <c r="AP149" s="198"/>
      <c r="AQ149" s="198"/>
      <c r="AR149" s="198" t="s">
        <v>509</v>
      </c>
      <c r="AS149" s="198"/>
      <c r="AT149" s="198"/>
      <c r="AU149" s="203" t="str">
        <f t="shared" si="108"/>
        <v/>
      </c>
      <c r="AV149" s="204" t="str">
        <f t="shared" si="109"/>
        <v/>
      </c>
      <c r="AW149" s="205"/>
      <c r="AX149" s="205" t="str">
        <f>IF(AW149="","",RANK(AW149,AW$4:AW498,1))</f>
        <v/>
      </c>
      <c r="AY149" s="204" t="str">
        <f>IF(AV149="Yes",SUMIF(AU$4:AU498,AW149,AI$4:AI498),"")</f>
        <v/>
      </c>
      <c r="AZ149" s="204" t="str">
        <f>IF(AY149="","",SUMIF(AX$4:AX498,"&lt;="&amp;AX149,AY$4:AY498))</f>
        <v/>
      </c>
      <c r="BA149" s="202"/>
      <c r="BB149" s="206"/>
      <c r="BC149" s="198"/>
      <c r="BD149" s="206"/>
      <c r="BE149" s="198"/>
      <c r="BF149" s="206"/>
      <c r="BG149" s="198"/>
      <c r="BH149" s="200"/>
      <c r="BI149" s="200"/>
      <c r="BJ149" s="200" t="str">
        <f t="shared" si="120"/>
        <v/>
      </c>
      <c r="BK149" s="198"/>
      <c r="BL149" s="206"/>
      <c r="BM149" s="207"/>
      <c r="BN149" s="198"/>
      <c r="BO149" s="199" t="str">
        <f t="shared" si="111"/>
        <v/>
      </c>
      <c r="BP149" s="200" t="str">
        <f t="shared" si="112"/>
        <v/>
      </c>
      <c r="BQ149" s="200" t="str">
        <f t="shared" si="113"/>
        <v/>
      </c>
      <c r="BR149" s="211" t="str">
        <f t="shared" si="114"/>
        <v/>
      </c>
      <c r="BS149" s="199"/>
      <c r="BT149" s="200"/>
      <c r="BU149" s="200"/>
      <c r="BV149" s="211" t="str">
        <f t="shared" si="115"/>
        <v/>
      </c>
      <c r="BW149" s="199" t="str">
        <f t="shared" si="116"/>
        <v/>
      </c>
      <c r="BX149" s="200" t="str">
        <f t="shared" si="117"/>
        <v/>
      </c>
      <c r="BY149" s="200" t="str">
        <f t="shared" si="118"/>
        <v/>
      </c>
      <c r="BZ149" s="200" t="str">
        <f t="shared" si="119"/>
        <v/>
      </c>
      <c r="CA149" s="5"/>
      <c r="CB149" s="16"/>
      <c r="CC149" s="16"/>
      <c r="CD149" s="16"/>
    </row>
    <row r="150" spans="1:82" x14ac:dyDescent="0.25">
      <c r="A150" s="16">
        <v>1</v>
      </c>
      <c r="C150" s="194">
        <v>147</v>
      </c>
      <c r="D150" s="195">
        <v>170</v>
      </c>
      <c r="E150" s="212" t="s">
        <v>450</v>
      </c>
      <c r="F150" s="197" t="s">
        <v>2</v>
      </c>
      <c r="G150" s="198" t="s">
        <v>2</v>
      </c>
      <c r="H150" s="199"/>
      <c r="I150" s="200"/>
      <c r="J150" s="200"/>
      <c r="K150" s="200" t="str">
        <f>IF(SUM(H150:J150)=0,"",SUM(H150:J150))</f>
        <v/>
      </c>
      <c r="L150" s="199"/>
      <c r="M150" s="200"/>
      <c r="N150" s="200"/>
      <c r="O150" s="200" t="str">
        <f>IF(SUM(L150:N150)=0,"",SUM(L150:N150))</f>
        <v/>
      </c>
      <c r="P150" s="199"/>
      <c r="Q150" s="200">
        <v>25.3</v>
      </c>
      <c r="R150" s="200"/>
      <c r="S150" s="200">
        <f>IF(SUM(P150:R150)=0,"",SUM(P150:R150))</f>
        <v>25.3</v>
      </c>
      <c r="T150" s="199"/>
      <c r="U150" s="200"/>
      <c r="V150" s="200"/>
      <c r="W150" s="200" t="str">
        <f>IF(SUM(T150:V150)=0,"",SUM(T150:V150))</f>
        <v/>
      </c>
      <c r="X150" s="199"/>
      <c r="Y150" s="200"/>
      <c r="Z150" s="200"/>
      <c r="AA150" s="200" t="str">
        <f>IF(SUM(X150:Z150)=0,"",SUM(X150:Z150))</f>
        <v/>
      </c>
      <c r="AB150" s="199" t="str">
        <f>IF(H150+L150+P150+T150+X150=0,"",H150+L150+P150+T150+X150)</f>
        <v/>
      </c>
      <c r="AC150" s="200">
        <f>IF(I150+M150+Q150+U150+Y150=0,"",I150+M150+Q150+U150+Y150)</f>
        <v>25.3</v>
      </c>
      <c r="AD150" s="200" t="str">
        <f>IF(J150+N150+R150+V150+Z150=0,"",J150+N150+R150+V150+Z150)</f>
        <v/>
      </c>
      <c r="AE150" s="200">
        <f>IF(SUM(AB150:AD150)=0,"",SUM(AB150:AD150))</f>
        <v>25.3</v>
      </c>
      <c r="AF150" s="199" t="s">
        <v>509</v>
      </c>
      <c r="AG150" s="200">
        <v>25.3</v>
      </c>
      <c r="AH150" s="200" t="s">
        <v>509</v>
      </c>
      <c r="AI150" s="200">
        <f t="shared" si="106"/>
        <v>25.3</v>
      </c>
      <c r="AJ150" s="200" t="s">
        <v>450</v>
      </c>
      <c r="AK150" s="201">
        <v>253</v>
      </c>
      <c r="AL150" s="202"/>
      <c r="AM150" s="198" t="str">
        <f t="shared" si="107"/>
        <v/>
      </c>
      <c r="AN150" s="198"/>
      <c r="AO150" s="198"/>
      <c r="AP150" s="213" t="s">
        <v>731</v>
      </c>
      <c r="AQ150" s="198" t="s">
        <v>38</v>
      </c>
      <c r="AR150" s="198" t="s">
        <v>341</v>
      </c>
      <c r="AS150" s="198"/>
      <c r="AT150" s="198" t="s">
        <v>509</v>
      </c>
      <c r="AU150" s="203">
        <f t="shared" si="108"/>
        <v>2008</v>
      </c>
      <c r="AV150" s="204" t="str">
        <f t="shared" si="109"/>
        <v>Yes</v>
      </c>
      <c r="AW150" s="205">
        <f>IF(AV150="Yes",AU150,"")</f>
        <v>2008</v>
      </c>
      <c r="AX150" s="205">
        <f>IF(AW150="","",RANK(AW150,AW$4:AW498,1))</f>
        <v>30</v>
      </c>
      <c r="AY150" s="204">
        <f>IF(AV150="Yes",SUMIF(AU$4:AU498,AW150,AI$4:AI498),"")</f>
        <v>25.3</v>
      </c>
      <c r="AZ150" s="204">
        <f>IF(AY150="","",SUMIF(AX$4:AX498,"&lt;="&amp;AX150,AY$4:AY498))</f>
        <v>11476.1</v>
      </c>
      <c r="BA150" s="202" t="s">
        <v>314</v>
      </c>
      <c r="BB150" s="206">
        <v>37201</v>
      </c>
      <c r="BC150" s="198" t="s">
        <v>2</v>
      </c>
      <c r="BD150" s="206">
        <v>38297</v>
      </c>
      <c r="BE150" s="198"/>
      <c r="BF150" s="206"/>
      <c r="BG150" s="198"/>
      <c r="BH150" s="200">
        <v>15</v>
      </c>
      <c r="BI150" s="200">
        <v>25.3</v>
      </c>
      <c r="BJ150" s="200">
        <f t="shared" si="120"/>
        <v>168.66666666666669</v>
      </c>
      <c r="BK150" s="198" t="s">
        <v>315</v>
      </c>
      <c r="BL150" s="206">
        <v>39576</v>
      </c>
      <c r="BM150" s="207">
        <v>1</v>
      </c>
      <c r="BN150" s="198"/>
      <c r="BO150" s="208" t="str">
        <f t="shared" si="111"/>
        <v/>
      </c>
      <c r="BP150" s="209">
        <f t="shared" si="112"/>
        <v>100</v>
      </c>
      <c r="BQ150" s="209" t="str">
        <f t="shared" si="113"/>
        <v/>
      </c>
      <c r="BR150" s="210">
        <f t="shared" si="114"/>
        <v>100</v>
      </c>
      <c r="BS150" s="199"/>
      <c r="BT150" s="200">
        <v>25.3</v>
      </c>
      <c r="BU150" s="200"/>
      <c r="BV150" s="211">
        <f t="shared" si="115"/>
        <v>25.3</v>
      </c>
      <c r="BW150" s="208" t="str">
        <f t="shared" si="116"/>
        <v/>
      </c>
      <c r="BX150" s="209">
        <f t="shared" si="117"/>
        <v>100</v>
      </c>
      <c r="BY150" s="209" t="str">
        <f t="shared" si="118"/>
        <v/>
      </c>
      <c r="BZ150" s="209">
        <f t="shared" si="119"/>
        <v>100</v>
      </c>
      <c r="CA150" s="5"/>
      <c r="CB150" s="16"/>
      <c r="CC150" s="16"/>
      <c r="CD150" s="16"/>
    </row>
    <row r="151" spans="1:82" x14ac:dyDescent="0.25">
      <c r="A151" s="16">
        <v>1</v>
      </c>
      <c r="C151" s="194">
        <v>148</v>
      </c>
      <c r="D151" s="195"/>
      <c r="E151" s="212" t="s">
        <v>609</v>
      </c>
      <c r="F151" s="197"/>
      <c r="G151" s="198" t="s">
        <v>2</v>
      </c>
      <c r="H151" s="199"/>
      <c r="I151" s="200"/>
      <c r="J151" s="200"/>
      <c r="K151" s="200"/>
      <c r="L151" s="199"/>
      <c r="M151" s="200"/>
      <c r="N151" s="200"/>
      <c r="O151" s="200"/>
      <c r="P151" s="199"/>
      <c r="Q151" s="200"/>
      <c r="R151" s="200"/>
      <c r="S151" s="200"/>
      <c r="T151" s="199"/>
      <c r="U151" s="200"/>
      <c r="V151" s="200"/>
      <c r="W151" s="200"/>
      <c r="X151" s="199"/>
      <c r="Y151" s="200"/>
      <c r="Z151" s="200"/>
      <c r="AA151" s="200"/>
      <c r="AB151" s="199"/>
      <c r="AC151" s="200"/>
      <c r="AD151" s="200"/>
      <c r="AE151" s="200"/>
      <c r="AF151" s="199"/>
      <c r="AG151" s="200"/>
      <c r="AH151" s="200"/>
      <c r="AI151" s="200" t="str">
        <f t="shared" si="106"/>
        <v/>
      </c>
      <c r="AJ151" s="200"/>
      <c r="AK151" s="253"/>
      <c r="AL151" s="202"/>
      <c r="AM151" s="198" t="str">
        <f t="shared" si="107"/>
        <v/>
      </c>
      <c r="AN151" s="198"/>
      <c r="AO151" s="198"/>
      <c r="AP151" s="198"/>
      <c r="AQ151" s="198" t="s">
        <v>38</v>
      </c>
      <c r="AR151" s="198" t="s">
        <v>509</v>
      </c>
      <c r="AS151" s="198"/>
      <c r="AT151" s="198"/>
      <c r="AU151" s="203" t="str">
        <f t="shared" si="108"/>
        <v/>
      </c>
      <c r="AV151" s="204" t="str">
        <f t="shared" si="109"/>
        <v/>
      </c>
      <c r="AW151" s="205"/>
      <c r="AX151" s="205" t="str">
        <f>IF(AW151="","",RANK(AW151,AW$4:AW498,1))</f>
        <v/>
      </c>
      <c r="AY151" s="204" t="str">
        <f>IF(AV151="Yes",SUMIF(AU$4:AU498,AW151,AI$4:AI498),"")</f>
        <v/>
      </c>
      <c r="AZ151" s="204" t="str">
        <f>IF(AY151="","",SUMIF(AX$4:AX498,"&lt;="&amp;AX151,AY$4:AY498))</f>
        <v/>
      </c>
      <c r="BA151" s="202" t="s">
        <v>316</v>
      </c>
      <c r="BB151" s="206">
        <v>39048</v>
      </c>
      <c r="BC151" s="198" t="s">
        <v>2</v>
      </c>
      <c r="BD151" s="206">
        <v>40144</v>
      </c>
      <c r="BE151" s="198" t="s">
        <v>171</v>
      </c>
      <c r="BF151" s="206">
        <v>41564</v>
      </c>
      <c r="BG151" s="198" t="s">
        <v>187</v>
      </c>
      <c r="BH151" s="200">
        <v>70</v>
      </c>
      <c r="BI151" s="200"/>
      <c r="BJ151" s="200" t="str">
        <f t="shared" si="120"/>
        <v/>
      </c>
      <c r="BK151" s="198"/>
      <c r="BL151" s="206"/>
      <c r="BM151" s="207">
        <v>3</v>
      </c>
      <c r="BN151" s="198" t="s">
        <v>680</v>
      </c>
      <c r="BO151" s="208" t="str">
        <f t="shared" si="111"/>
        <v/>
      </c>
      <c r="BP151" s="209" t="str">
        <f t="shared" si="112"/>
        <v/>
      </c>
      <c r="BQ151" s="209" t="str">
        <f t="shared" si="113"/>
        <v/>
      </c>
      <c r="BR151" s="210" t="str">
        <f t="shared" si="114"/>
        <v/>
      </c>
      <c r="BS151" s="199"/>
      <c r="BT151" s="200"/>
      <c r="BU151" s="200"/>
      <c r="BV151" s="211" t="str">
        <f t="shared" si="115"/>
        <v/>
      </c>
      <c r="BW151" s="208" t="str">
        <f t="shared" si="116"/>
        <v/>
      </c>
      <c r="BX151" s="209" t="str">
        <f t="shared" si="117"/>
        <v/>
      </c>
      <c r="BY151" s="209" t="str">
        <f t="shared" si="118"/>
        <v/>
      </c>
      <c r="BZ151" s="209" t="str">
        <f t="shared" si="119"/>
        <v/>
      </c>
      <c r="CA151" s="5"/>
      <c r="CB151" s="16"/>
      <c r="CC151" s="16"/>
      <c r="CD151" s="16"/>
    </row>
    <row r="152" spans="1:82" x14ac:dyDescent="0.25">
      <c r="A152" s="16">
        <v>1</v>
      </c>
      <c r="C152" s="194">
        <v>149</v>
      </c>
      <c r="D152" s="195">
        <v>156</v>
      </c>
      <c r="E152" s="212" t="s">
        <v>432</v>
      </c>
      <c r="F152" s="197" t="s">
        <v>2</v>
      </c>
      <c r="G152" s="198" t="s">
        <v>2</v>
      </c>
      <c r="H152" s="199"/>
      <c r="I152" s="200"/>
      <c r="J152" s="200"/>
      <c r="K152" s="200" t="str">
        <f>IF(SUM(H152:J152)=0,"",SUM(H152:J152))</f>
        <v/>
      </c>
      <c r="L152" s="199"/>
      <c r="M152" s="200"/>
      <c r="N152" s="200"/>
      <c r="O152" s="200" t="str">
        <f>IF(SUM(L152:N152)=0,"",SUM(L152:N152))</f>
        <v/>
      </c>
      <c r="P152" s="199"/>
      <c r="Q152" s="200"/>
      <c r="R152" s="200">
        <v>14</v>
      </c>
      <c r="S152" s="200">
        <f>IF(SUM(P152:R152)=0,"",SUM(P152:R152))</f>
        <v>14</v>
      </c>
      <c r="T152" s="199"/>
      <c r="U152" s="200"/>
      <c r="V152" s="200"/>
      <c r="W152" s="200" t="str">
        <f>IF(SUM(T152:V152)=0,"",SUM(T152:V152))</f>
        <v/>
      </c>
      <c r="X152" s="199"/>
      <c r="Y152" s="200"/>
      <c r="Z152" s="200"/>
      <c r="AA152" s="200" t="str">
        <f>IF(SUM(X152:Z152)=0,"",SUM(X152:Z152))</f>
        <v/>
      </c>
      <c r="AB152" s="199" t="str">
        <f>IF(H152+L152+P152+T152+X152=0,"",H152+L152+P152+T152+X152)</f>
        <v/>
      </c>
      <c r="AC152" s="200" t="str">
        <f>IF(I152+M152+Q152+U152+Y152=0,"",I152+M152+Q152+U152+Y152)</f>
        <v/>
      </c>
      <c r="AD152" s="200">
        <f>IF(J152+N152+R152+V152+Z152=0,"",J152+N152+R152+V152+Z152)</f>
        <v>14</v>
      </c>
      <c r="AE152" s="200">
        <f>IF(SUM(AB152:AD152)=0,"",SUM(AB152:AD152))</f>
        <v>14</v>
      </c>
      <c r="AF152" s="199" t="s">
        <v>509</v>
      </c>
      <c r="AG152" s="200" t="s">
        <v>509</v>
      </c>
      <c r="AH152" s="200">
        <v>14</v>
      </c>
      <c r="AI152" s="200">
        <f t="shared" si="106"/>
        <v>14</v>
      </c>
      <c r="AJ152" s="200" t="s">
        <v>432</v>
      </c>
      <c r="AK152" s="201">
        <v>231</v>
      </c>
      <c r="AL152" s="202"/>
      <c r="AM152" s="198" t="str">
        <f t="shared" si="107"/>
        <v/>
      </c>
      <c r="AN152" s="198"/>
      <c r="AO152" s="198"/>
      <c r="AP152" s="213" t="s">
        <v>732</v>
      </c>
      <c r="AQ152" s="198" t="s">
        <v>38</v>
      </c>
      <c r="AR152" s="198" t="s">
        <v>433</v>
      </c>
      <c r="AS152" s="198"/>
      <c r="AT152" s="198" t="s">
        <v>509</v>
      </c>
      <c r="AU152" s="203">
        <f t="shared" si="108"/>
        <v>1994</v>
      </c>
      <c r="AV152" s="204" t="str">
        <f t="shared" si="109"/>
        <v/>
      </c>
      <c r="AW152" s="205" t="str">
        <f>IF(AV152="Yes",AU152,"")</f>
        <v/>
      </c>
      <c r="AX152" s="205" t="str">
        <f>IF(AW152="","",RANK(AW152,AW$4:AW498,1))</f>
        <v/>
      </c>
      <c r="AY152" s="204" t="str">
        <f>IF(AV152="Yes",SUMIF(AU$4:AU498,AW152,AI$4:AI498),"")</f>
        <v/>
      </c>
      <c r="AZ152" s="204" t="str">
        <f>IF(AY152="","",SUMIF(AX$4:AX498,"&lt;="&amp;AX152,AY$4:AY498))</f>
        <v/>
      </c>
      <c r="BA152" s="202" t="s">
        <v>198</v>
      </c>
      <c r="BB152" s="206">
        <v>31715</v>
      </c>
      <c r="BC152" s="198" t="s">
        <v>2</v>
      </c>
      <c r="BD152" s="206">
        <v>33147</v>
      </c>
      <c r="BE152" s="198" t="s">
        <v>171</v>
      </c>
      <c r="BF152" s="206">
        <v>35046</v>
      </c>
      <c r="BG152" s="198"/>
      <c r="BH152" s="200">
        <v>25</v>
      </c>
      <c r="BI152" s="200">
        <v>14</v>
      </c>
      <c r="BJ152" s="200">
        <f t="shared" si="120"/>
        <v>56.000000000000007</v>
      </c>
      <c r="BK152" s="198" t="s">
        <v>245</v>
      </c>
      <c r="BL152" s="206">
        <v>34572</v>
      </c>
      <c r="BM152" s="207">
        <v>1</v>
      </c>
      <c r="BN152" s="198"/>
      <c r="BO152" s="208" t="str">
        <f t="shared" si="111"/>
        <v/>
      </c>
      <c r="BP152" s="209" t="str">
        <f t="shared" si="112"/>
        <v/>
      </c>
      <c r="BQ152" s="209">
        <f t="shared" si="113"/>
        <v>100</v>
      </c>
      <c r="BR152" s="210">
        <f t="shared" si="114"/>
        <v>100</v>
      </c>
      <c r="BS152" s="199"/>
      <c r="BT152" s="200"/>
      <c r="BU152" s="200">
        <v>14</v>
      </c>
      <c r="BV152" s="211">
        <f t="shared" si="115"/>
        <v>14</v>
      </c>
      <c r="BW152" s="208" t="str">
        <f t="shared" si="116"/>
        <v/>
      </c>
      <c r="BX152" s="209" t="str">
        <f t="shared" si="117"/>
        <v/>
      </c>
      <c r="BY152" s="209">
        <f t="shared" si="118"/>
        <v>100</v>
      </c>
      <c r="BZ152" s="209">
        <f t="shared" si="119"/>
        <v>100</v>
      </c>
      <c r="CA152" s="5"/>
      <c r="CB152" s="16"/>
      <c r="CC152" s="16"/>
      <c r="CD152" s="16"/>
    </row>
    <row r="153" spans="1:82" x14ac:dyDescent="0.25">
      <c r="A153" s="16">
        <v>1</v>
      </c>
      <c r="C153" s="194">
        <v>150</v>
      </c>
      <c r="D153" s="195"/>
      <c r="E153" s="212" t="s">
        <v>658</v>
      </c>
      <c r="F153" s="197"/>
      <c r="G153" s="198" t="s">
        <v>2</v>
      </c>
      <c r="H153" s="199"/>
      <c r="I153" s="200"/>
      <c r="J153" s="200"/>
      <c r="K153" s="200"/>
      <c r="L153" s="199"/>
      <c r="M153" s="200"/>
      <c r="N153" s="200"/>
      <c r="O153" s="200"/>
      <c r="P153" s="199"/>
      <c r="Q153" s="200"/>
      <c r="R153" s="200"/>
      <c r="S153" s="200"/>
      <c r="T153" s="199"/>
      <c r="U153" s="200"/>
      <c r="V153" s="200"/>
      <c r="W153" s="200"/>
      <c r="X153" s="199"/>
      <c r="Y153" s="200"/>
      <c r="Z153" s="200"/>
      <c r="AA153" s="200"/>
      <c r="AB153" s="199"/>
      <c r="AC153" s="200"/>
      <c r="AD153" s="200"/>
      <c r="AE153" s="200"/>
      <c r="AF153" s="199"/>
      <c r="AG153" s="200"/>
      <c r="AH153" s="200"/>
      <c r="AI153" s="200" t="str">
        <f t="shared" si="106"/>
        <v/>
      </c>
      <c r="AJ153" s="200"/>
      <c r="AK153" s="201"/>
      <c r="AL153" s="202"/>
      <c r="AM153" s="198" t="str">
        <f t="shared" si="107"/>
        <v/>
      </c>
      <c r="AN153" s="198"/>
      <c r="AO153" s="198"/>
      <c r="AP153" s="198"/>
      <c r="AQ153" s="198" t="s">
        <v>38</v>
      </c>
      <c r="AR153" s="198" t="s">
        <v>509</v>
      </c>
      <c r="AS153" s="198"/>
      <c r="AT153" s="198"/>
      <c r="AU153" s="203" t="str">
        <f t="shared" si="108"/>
        <v/>
      </c>
      <c r="AV153" s="204" t="str">
        <f t="shared" si="109"/>
        <v/>
      </c>
      <c r="AW153" s="205"/>
      <c r="AX153" s="205" t="str">
        <f>IF(AW153="","",RANK(AW153,AW$4:AW498,1))</f>
        <v/>
      </c>
      <c r="AY153" s="204" t="str">
        <f>IF(AV153="Yes",SUMIF(AU$4:AU498,AW153,AI$4:AI498),"")</f>
        <v/>
      </c>
      <c r="AZ153" s="204" t="str">
        <f>IF(AY153="","",SUMIF(AX$4:AX498,"&lt;="&amp;AX153,AY$4:AY498))</f>
        <v/>
      </c>
      <c r="BA153" s="202" t="s">
        <v>178</v>
      </c>
      <c r="BB153" s="206">
        <v>28045</v>
      </c>
      <c r="BC153" s="198" t="s">
        <v>2</v>
      </c>
      <c r="BD153" s="206">
        <v>29495</v>
      </c>
      <c r="BE153" s="198" t="s">
        <v>171</v>
      </c>
      <c r="BF153" s="206">
        <v>29130</v>
      </c>
      <c r="BG153" s="198" t="s">
        <v>683</v>
      </c>
      <c r="BH153" s="200">
        <v>51</v>
      </c>
      <c r="BI153" s="200"/>
      <c r="BJ153" s="200" t="str">
        <f t="shared" si="120"/>
        <v/>
      </c>
      <c r="BK153" s="198"/>
      <c r="BL153" s="206"/>
      <c r="BM153" s="207">
        <v>2</v>
      </c>
      <c r="BN153" s="198"/>
      <c r="BO153" s="208" t="str">
        <f t="shared" si="111"/>
        <v/>
      </c>
      <c r="BP153" s="209" t="str">
        <f t="shared" si="112"/>
        <v/>
      </c>
      <c r="BQ153" s="209" t="str">
        <f t="shared" si="113"/>
        <v/>
      </c>
      <c r="BR153" s="210" t="str">
        <f t="shared" si="114"/>
        <v/>
      </c>
      <c r="BS153" s="199"/>
      <c r="BT153" s="200"/>
      <c r="BU153" s="200"/>
      <c r="BV153" s="211" t="str">
        <f t="shared" si="115"/>
        <v/>
      </c>
      <c r="BW153" s="208" t="str">
        <f t="shared" si="116"/>
        <v/>
      </c>
      <c r="BX153" s="209" t="str">
        <f t="shared" si="117"/>
        <v/>
      </c>
      <c r="BY153" s="209" t="str">
        <f t="shared" si="118"/>
        <v/>
      </c>
      <c r="BZ153" s="209" t="str">
        <f t="shared" si="119"/>
        <v/>
      </c>
      <c r="CA153" s="5"/>
      <c r="CB153" s="16"/>
      <c r="CC153" s="16"/>
      <c r="CD153" s="16"/>
    </row>
    <row r="154" spans="1:82" x14ac:dyDescent="0.25">
      <c r="A154" s="16">
        <v>1</v>
      </c>
      <c r="C154" s="194">
        <v>151</v>
      </c>
      <c r="D154" s="195"/>
      <c r="E154" s="212" t="s">
        <v>649</v>
      </c>
      <c r="F154" s="197"/>
      <c r="G154" s="198" t="s">
        <v>2</v>
      </c>
      <c r="H154" s="199"/>
      <c r="I154" s="200"/>
      <c r="J154" s="200"/>
      <c r="K154" s="200"/>
      <c r="L154" s="199"/>
      <c r="M154" s="200"/>
      <c r="N154" s="200"/>
      <c r="O154" s="200"/>
      <c r="P154" s="199"/>
      <c r="Q154" s="200"/>
      <c r="R154" s="200"/>
      <c r="S154" s="200"/>
      <c r="T154" s="199"/>
      <c r="U154" s="200"/>
      <c r="V154" s="200"/>
      <c r="W154" s="200"/>
      <c r="X154" s="199"/>
      <c r="Y154" s="200"/>
      <c r="Z154" s="200"/>
      <c r="AA154" s="200"/>
      <c r="AB154" s="199"/>
      <c r="AC154" s="200"/>
      <c r="AD154" s="200"/>
      <c r="AE154" s="200"/>
      <c r="AF154" s="199"/>
      <c r="AG154" s="200"/>
      <c r="AH154" s="200"/>
      <c r="AI154" s="200" t="str">
        <f t="shared" si="106"/>
        <v/>
      </c>
      <c r="AJ154" s="200"/>
      <c r="AK154" s="201"/>
      <c r="AL154" s="202"/>
      <c r="AM154" s="198" t="str">
        <f t="shared" si="107"/>
        <v/>
      </c>
      <c r="AN154" s="198"/>
      <c r="AO154" s="198"/>
      <c r="AP154" s="198"/>
      <c r="AQ154" s="198" t="s">
        <v>38</v>
      </c>
      <c r="AR154" s="198" t="s">
        <v>509</v>
      </c>
      <c r="AS154" s="198"/>
      <c r="AT154" s="198"/>
      <c r="AU154" s="203" t="str">
        <f t="shared" si="108"/>
        <v/>
      </c>
      <c r="AV154" s="204" t="str">
        <f t="shared" si="109"/>
        <v/>
      </c>
      <c r="AW154" s="205"/>
      <c r="AX154" s="205" t="str">
        <f>IF(AW154="","",RANK(AW154,AW$4:AW498,1))</f>
        <v/>
      </c>
      <c r="AY154" s="204" t="str">
        <f>IF(AV154="Yes",SUMIF(AU$4:AU498,AW154,AI$4:AI498),"")</f>
        <v/>
      </c>
      <c r="AZ154" s="204" t="str">
        <f>IF(AY154="","",SUMIF(AX$4:AX498,"&lt;="&amp;AX154,AY$4:AY498))</f>
        <v/>
      </c>
      <c r="BA154" s="202" t="s">
        <v>195</v>
      </c>
      <c r="BB154" s="206">
        <v>27397</v>
      </c>
      <c r="BC154" s="198" t="s">
        <v>2</v>
      </c>
      <c r="BD154" s="206">
        <v>29130</v>
      </c>
      <c r="BE154" s="198" t="s">
        <v>171</v>
      </c>
      <c r="BF154" s="206">
        <v>29130</v>
      </c>
      <c r="BG154" s="198" t="s">
        <v>683</v>
      </c>
      <c r="BH154" s="200">
        <v>28</v>
      </c>
      <c r="BI154" s="200"/>
      <c r="BJ154" s="200" t="str">
        <f t="shared" si="120"/>
        <v/>
      </c>
      <c r="BK154" s="198"/>
      <c r="BL154" s="206"/>
      <c r="BM154" s="207">
        <v>2</v>
      </c>
      <c r="BN154" s="198"/>
      <c r="BO154" s="208" t="str">
        <f t="shared" si="111"/>
        <v/>
      </c>
      <c r="BP154" s="209" t="str">
        <f t="shared" si="112"/>
        <v/>
      </c>
      <c r="BQ154" s="209" t="str">
        <f t="shared" si="113"/>
        <v/>
      </c>
      <c r="BR154" s="210" t="str">
        <f t="shared" si="114"/>
        <v/>
      </c>
      <c r="BS154" s="199"/>
      <c r="BT154" s="200"/>
      <c r="BU154" s="200"/>
      <c r="BV154" s="211" t="str">
        <f t="shared" si="115"/>
        <v/>
      </c>
      <c r="BW154" s="208" t="str">
        <f t="shared" si="116"/>
        <v/>
      </c>
      <c r="BX154" s="209" t="str">
        <f t="shared" si="117"/>
        <v/>
      </c>
      <c r="BY154" s="209" t="str">
        <f t="shared" si="118"/>
        <v/>
      </c>
      <c r="BZ154" s="209" t="str">
        <f t="shared" si="119"/>
        <v/>
      </c>
      <c r="CA154" s="5"/>
      <c r="CB154" s="16"/>
      <c r="CC154" s="16"/>
      <c r="CD154" s="16"/>
    </row>
    <row r="155" spans="1:82" x14ac:dyDescent="0.25">
      <c r="A155" s="16">
        <v>1</v>
      </c>
      <c r="C155" s="215">
        <v>152</v>
      </c>
      <c r="D155" s="216"/>
      <c r="E155" s="216" t="s">
        <v>5</v>
      </c>
      <c r="F155" s="180"/>
      <c r="G155" s="217"/>
      <c r="H155" s="218"/>
      <c r="I155" s="219"/>
      <c r="J155" s="219"/>
      <c r="K155" s="219" t="str">
        <f>IF(SUM(H155:J155)=0,"",SUM(H155:J155))</f>
        <v/>
      </c>
      <c r="L155" s="218"/>
      <c r="M155" s="219"/>
      <c r="N155" s="219"/>
      <c r="O155" s="219" t="str">
        <f>IF(SUM(L155:N155)=0,"",SUM(L155:N155))</f>
        <v/>
      </c>
      <c r="P155" s="218"/>
      <c r="Q155" s="219"/>
      <c r="R155" s="219"/>
      <c r="S155" s="219" t="str">
        <f>IF(SUM(P155:R155)=0,"",SUM(P155:R155))</f>
        <v/>
      </c>
      <c r="T155" s="218"/>
      <c r="U155" s="219"/>
      <c r="V155" s="219"/>
      <c r="W155" s="219" t="str">
        <f>IF(SUM(T155:V155)=0,"",SUM(T155:V155))</f>
        <v/>
      </c>
      <c r="X155" s="218"/>
      <c r="Y155" s="219"/>
      <c r="Z155" s="219"/>
      <c r="AA155" s="219" t="str">
        <f>IF(SUM(X155:Z155)=0,"",SUM(X155:Z155))</f>
        <v/>
      </c>
      <c r="AB155" s="218" t="str">
        <f>IF(SUM(AB150:AB152)=0,"",SUM(AB150:AB152))</f>
        <v/>
      </c>
      <c r="AC155" s="219">
        <f>IF(SUM(AC150:AC152)=0,"",SUM(AC150:AC152))</f>
        <v>25.3</v>
      </c>
      <c r="AD155" s="219">
        <f>IF(SUM(AD150:AD152)=0,"",SUM(AD150:AD152))</f>
        <v>14</v>
      </c>
      <c r="AE155" s="219">
        <f>IF(SUM(AB155:AD155)=0,"",SUM(AB155:AD155))</f>
        <v>39.299999999999997</v>
      </c>
      <c r="AF155" s="218"/>
      <c r="AG155" s="219"/>
      <c r="AH155" s="219"/>
      <c r="AI155" s="219" t="str">
        <f t="shared" si="106"/>
        <v/>
      </c>
      <c r="AJ155" s="219"/>
      <c r="AK155" s="220"/>
      <c r="AL155" s="221">
        <f>COUNT(AE150:AE154)</f>
        <v>2</v>
      </c>
      <c r="AM155" s="217" t="str">
        <f t="shared" si="107"/>
        <v/>
      </c>
      <c r="AN155" s="217" t="s">
        <v>91</v>
      </c>
      <c r="AO155" s="217"/>
      <c r="AP155" s="217"/>
      <c r="AQ155" s="217"/>
      <c r="AR155" s="217" t="s">
        <v>509</v>
      </c>
      <c r="AS155" s="217"/>
      <c r="AT155" s="217"/>
      <c r="AU155" s="222" t="str">
        <f t="shared" si="108"/>
        <v/>
      </c>
      <c r="AV155" s="254" t="str">
        <f t="shared" si="109"/>
        <v/>
      </c>
      <c r="AW155" s="255"/>
      <c r="AX155" s="255" t="str">
        <f>IF(AW155="","",RANK(AW155,AW$4:AW498,1))</f>
        <v/>
      </c>
      <c r="AY155" s="254" t="str">
        <f>IF(AV155="Yes",SUMIF(AU$4:AU498,AW155,AI$4:AI498),"")</f>
        <v/>
      </c>
      <c r="AZ155" s="254" t="str">
        <f>IF(AY155="","",SUMIF(AX$4:AX498,"&lt;="&amp;AX155,AY$4:AY498))</f>
        <v/>
      </c>
      <c r="BA155" s="221"/>
      <c r="BB155" s="223"/>
      <c r="BC155" s="217"/>
      <c r="BD155" s="223"/>
      <c r="BE155" s="217"/>
      <c r="BF155" s="223"/>
      <c r="BG155" s="217"/>
      <c r="BH155" s="219"/>
      <c r="BI155" s="219"/>
      <c r="BJ155" s="219" t="str">
        <f t="shared" si="120"/>
        <v/>
      </c>
      <c r="BK155" s="217"/>
      <c r="BL155" s="223"/>
      <c r="BM155" s="224"/>
      <c r="BN155" s="217"/>
      <c r="BO155" s="218" t="str">
        <f t="shared" si="111"/>
        <v/>
      </c>
      <c r="BP155" s="219">
        <f t="shared" si="112"/>
        <v>64.376590330788801</v>
      </c>
      <c r="BQ155" s="219">
        <f t="shared" si="113"/>
        <v>35.623409669211199</v>
      </c>
      <c r="BR155" s="225">
        <f t="shared" si="114"/>
        <v>100</v>
      </c>
      <c r="BS155" s="218"/>
      <c r="BT155" s="219"/>
      <c r="BU155" s="219"/>
      <c r="BV155" s="225" t="str">
        <f t="shared" si="115"/>
        <v/>
      </c>
      <c r="BW155" s="218" t="str">
        <f t="shared" si="116"/>
        <v/>
      </c>
      <c r="BX155" s="219" t="str">
        <f t="shared" si="117"/>
        <v/>
      </c>
      <c r="BY155" s="219" t="str">
        <f t="shared" si="118"/>
        <v/>
      </c>
      <c r="BZ155" s="219" t="str">
        <f t="shared" si="119"/>
        <v/>
      </c>
      <c r="CA155" s="5"/>
      <c r="CB155" s="16"/>
      <c r="CC155" s="16"/>
      <c r="CD155" s="16"/>
    </row>
    <row r="156" spans="1:82" x14ac:dyDescent="0.25">
      <c r="A156" s="16">
        <v>1</v>
      </c>
      <c r="C156" s="194">
        <v>153</v>
      </c>
      <c r="D156" s="195"/>
      <c r="E156" s="196" t="s">
        <v>522</v>
      </c>
      <c r="F156" s="197"/>
      <c r="G156" s="198"/>
      <c r="H156" s="199"/>
      <c r="I156" s="200"/>
      <c r="J156" s="200"/>
      <c r="K156" s="200"/>
      <c r="L156" s="199"/>
      <c r="M156" s="200"/>
      <c r="N156" s="200"/>
      <c r="O156" s="200"/>
      <c r="P156" s="199"/>
      <c r="Q156" s="200"/>
      <c r="R156" s="200"/>
      <c r="S156" s="200"/>
      <c r="T156" s="199"/>
      <c r="U156" s="200"/>
      <c r="V156" s="200"/>
      <c r="W156" s="200"/>
      <c r="X156" s="199"/>
      <c r="Y156" s="200"/>
      <c r="Z156" s="200"/>
      <c r="AA156" s="200"/>
      <c r="AB156" s="199"/>
      <c r="AC156" s="200"/>
      <c r="AD156" s="200"/>
      <c r="AE156" s="200"/>
      <c r="AF156" s="199"/>
      <c r="AG156" s="200"/>
      <c r="AH156" s="200"/>
      <c r="AI156" s="200" t="str">
        <f t="shared" si="106"/>
        <v/>
      </c>
      <c r="AJ156" s="200"/>
      <c r="AK156" s="201"/>
      <c r="AL156" s="202"/>
      <c r="AM156" s="198" t="str">
        <f t="shared" si="107"/>
        <v/>
      </c>
      <c r="AN156" s="198"/>
      <c r="AO156" s="198"/>
      <c r="AP156" s="198"/>
      <c r="AQ156" s="198"/>
      <c r="AR156" s="198" t="s">
        <v>509</v>
      </c>
      <c r="AS156" s="198"/>
      <c r="AT156" s="198"/>
      <c r="AU156" s="203" t="str">
        <f t="shared" si="108"/>
        <v/>
      </c>
      <c r="AV156" s="204" t="str">
        <f t="shared" si="109"/>
        <v/>
      </c>
      <c r="AW156" s="205"/>
      <c r="AX156" s="205" t="str">
        <f>IF(AW156="","",RANK(AW156,AW$4:AW498,1))</f>
        <v/>
      </c>
      <c r="AY156" s="204" t="str">
        <f>IF(AV156="Yes",SUMIF(AU$4:AU498,AW156,AI$4:AI498),"")</f>
        <v/>
      </c>
      <c r="AZ156" s="204" t="str">
        <f>IF(AY156="","",SUMIF(AX$4:AX498,"&lt;="&amp;AX156,AY$4:AY498))</f>
        <v/>
      </c>
      <c r="BA156" s="202"/>
      <c r="BB156" s="206"/>
      <c r="BC156" s="198"/>
      <c r="BD156" s="206"/>
      <c r="BE156" s="198"/>
      <c r="BF156" s="206"/>
      <c r="BG156" s="198"/>
      <c r="BH156" s="200"/>
      <c r="BI156" s="200"/>
      <c r="BJ156" s="200" t="str">
        <f t="shared" si="120"/>
        <v/>
      </c>
      <c r="BK156" s="198"/>
      <c r="BL156" s="206"/>
      <c r="BM156" s="207"/>
      <c r="BN156" s="198"/>
      <c r="BO156" s="199" t="str">
        <f t="shared" si="111"/>
        <v/>
      </c>
      <c r="BP156" s="200" t="str">
        <f t="shared" si="112"/>
        <v/>
      </c>
      <c r="BQ156" s="200" t="str">
        <f t="shared" si="113"/>
        <v/>
      </c>
      <c r="BR156" s="211" t="str">
        <f t="shared" si="114"/>
        <v/>
      </c>
      <c r="BS156" s="199"/>
      <c r="BT156" s="200"/>
      <c r="BU156" s="200"/>
      <c r="BV156" s="211" t="str">
        <f t="shared" si="115"/>
        <v/>
      </c>
      <c r="BW156" s="199" t="str">
        <f t="shared" si="116"/>
        <v/>
      </c>
      <c r="BX156" s="200" t="str">
        <f t="shared" si="117"/>
        <v/>
      </c>
      <c r="BY156" s="200" t="str">
        <f t="shared" si="118"/>
        <v/>
      </c>
      <c r="BZ156" s="200" t="str">
        <f t="shared" si="119"/>
        <v/>
      </c>
      <c r="CA156" s="5"/>
      <c r="CB156" s="16"/>
      <c r="CC156" s="16"/>
      <c r="CD156" s="16"/>
    </row>
    <row r="157" spans="1:82" x14ac:dyDescent="0.25">
      <c r="A157" s="16">
        <v>1</v>
      </c>
      <c r="C157" s="194">
        <v>154</v>
      </c>
      <c r="D157" s="195"/>
      <c r="E157" s="212" t="s">
        <v>523</v>
      </c>
      <c r="F157" s="197"/>
      <c r="G157" s="198" t="s">
        <v>2</v>
      </c>
      <c r="H157" s="199"/>
      <c r="I157" s="200"/>
      <c r="J157" s="200"/>
      <c r="K157" s="200"/>
      <c r="L157" s="199"/>
      <c r="M157" s="200"/>
      <c r="N157" s="200"/>
      <c r="O157" s="200"/>
      <c r="P157" s="199"/>
      <c r="Q157" s="200"/>
      <c r="R157" s="200"/>
      <c r="S157" s="200"/>
      <c r="T157" s="199"/>
      <c r="U157" s="200"/>
      <c r="V157" s="200"/>
      <c r="W157" s="200"/>
      <c r="X157" s="199"/>
      <c r="Y157" s="200"/>
      <c r="Z157" s="200"/>
      <c r="AA157" s="200"/>
      <c r="AB157" s="199"/>
      <c r="AC157" s="200"/>
      <c r="AD157" s="200"/>
      <c r="AE157" s="200"/>
      <c r="AF157" s="199"/>
      <c r="AG157" s="200"/>
      <c r="AH157" s="200"/>
      <c r="AI157" s="200" t="str">
        <f t="shared" si="106"/>
        <v/>
      </c>
      <c r="AJ157" s="200"/>
      <c r="AK157" s="201"/>
      <c r="AL157" s="202"/>
      <c r="AM157" s="198" t="str">
        <f t="shared" si="107"/>
        <v/>
      </c>
      <c r="AN157" s="198"/>
      <c r="AO157" s="198"/>
      <c r="AP157" s="198"/>
      <c r="AQ157" s="198" t="s">
        <v>674</v>
      </c>
      <c r="AR157" s="198" t="s">
        <v>509</v>
      </c>
      <c r="AS157" s="198"/>
      <c r="AT157" s="198"/>
      <c r="AU157" s="203" t="str">
        <f t="shared" si="108"/>
        <v/>
      </c>
      <c r="AV157" s="204" t="str">
        <f t="shared" si="109"/>
        <v/>
      </c>
      <c r="AW157" s="205"/>
      <c r="AX157" s="205" t="str">
        <f>IF(AW157="","",RANK(AW157,AW$4:AW498,1))</f>
        <v/>
      </c>
      <c r="AY157" s="204" t="str">
        <f>IF(AV157="Yes",SUMIF(AU$4:AU498,AW157,AI$4:AI498),"")</f>
        <v/>
      </c>
      <c r="AZ157" s="204" t="str">
        <f>IF(AY157="","",SUMIF(AX$4:AX498,"&lt;="&amp;AX157,AY$4:AY498))</f>
        <v/>
      </c>
      <c r="BA157" s="202" t="s">
        <v>318</v>
      </c>
      <c r="BB157" s="206">
        <v>41992</v>
      </c>
      <c r="BC157" s="198" t="s">
        <v>2</v>
      </c>
      <c r="BD157" s="206" t="s">
        <v>570</v>
      </c>
      <c r="BE157" s="198" t="s">
        <v>319</v>
      </c>
      <c r="BF157" s="206"/>
      <c r="BG157" s="198"/>
      <c r="BH157" s="200">
        <v>86</v>
      </c>
      <c r="BI157" s="200"/>
      <c r="BJ157" s="200" t="str">
        <f t="shared" si="120"/>
        <v/>
      </c>
      <c r="BK157" s="198"/>
      <c r="BL157" s="206"/>
      <c r="BM157" s="207">
        <v>3</v>
      </c>
      <c r="BN157" s="198" t="s">
        <v>680</v>
      </c>
      <c r="BO157" s="199" t="str">
        <f t="shared" si="111"/>
        <v/>
      </c>
      <c r="BP157" s="200" t="str">
        <f t="shared" si="112"/>
        <v/>
      </c>
      <c r="BQ157" s="200" t="str">
        <f t="shared" si="113"/>
        <v/>
      </c>
      <c r="BR157" s="211" t="str">
        <f t="shared" si="114"/>
        <v/>
      </c>
      <c r="BS157" s="199"/>
      <c r="BT157" s="200"/>
      <c r="BU157" s="200"/>
      <c r="BV157" s="211" t="str">
        <f t="shared" si="115"/>
        <v/>
      </c>
      <c r="BW157" s="199" t="str">
        <f t="shared" si="116"/>
        <v/>
      </c>
      <c r="BX157" s="200" t="str">
        <f t="shared" si="117"/>
        <v/>
      </c>
      <c r="BY157" s="200" t="str">
        <f t="shared" si="118"/>
        <v/>
      </c>
      <c r="BZ157" s="200" t="str">
        <f t="shared" si="119"/>
        <v/>
      </c>
      <c r="CA157" s="5"/>
      <c r="CB157" s="16"/>
      <c r="CC157" s="16"/>
      <c r="CD157" s="16"/>
    </row>
    <row r="158" spans="1:82" x14ac:dyDescent="0.25">
      <c r="A158" s="16">
        <v>1</v>
      </c>
      <c r="C158" s="215">
        <v>155</v>
      </c>
      <c r="D158" s="216"/>
      <c r="E158" s="216" t="s">
        <v>5</v>
      </c>
      <c r="F158" s="180"/>
      <c r="G158" s="217"/>
      <c r="H158" s="218"/>
      <c r="I158" s="219"/>
      <c r="J158" s="219"/>
      <c r="K158" s="219"/>
      <c r="L158" s="218"/>
      <c r="M158" s="219"/>
      <c r="N158" s="219"/>
      <c r="O158" s="219"/>
      <c r="P158" s="218"/>
      <c r="Q158" s="219"/>
      <c r="R158" s="219"/>
      <c r="S158" s="219"/>
      <c r="T158" s="218"/>
      <c r="U158" s="219"/>
      <c r="V158" s="219"/>
      <c r="W158" s="219"/>
      <c r="X158" s="218"/>
      <c r="Y158" s="219"/>
      <c r="Z158" s="219"/>
      <c r="AA158" s="219"/>
      <c r="AB158" s="218"/>
      <c r="AC158" s="219"/>
      <c r="AD158" s="219"/>
      <c r="AE158" s="219"/>
      <c r="AF158" s="218"/>
      <c r="AG158" s="219"/>
      <c r="AH158" s="219"/>
      <c r="AI158" s="219" t="str">
        <f t="shared" si="106"/>
        <v/>
      </c>
      <c r="AJ158" s="219"/>
      <c r="AK158" s="347"/>
      <c r="AL158" s="221">
        <f>COUNT(AE157)</f>
        <v>0</v>
      </c>
      <c r="AM158" s="217" t="str">
        <f t="shared" si="107"/>
        <v>Study Only</v>
      </c>
      <c r="AN158" s="217" t="s">
        <v>522</v>
      </c>
      <c r="AO158" s="217"/>
      <c r="AP158" s="217"/>
      <c r="AQ158" s="217"/>
      <c r="AR158" s="217" t="s">
        <v>509</v>
      </c>
      <c r="AS158" s="217"/>
      <c r="AT158" s="217"/>
      <c r="AU158" s="222" t="str">
        <f t="shared" si="108"/>
        <v/>
      </c>
      <c r="AV158" s="254" t="str">
        <f t="shared" si="109"/>
        <v/>
      </c>
      <c r="AW158" s="255"/>
      <c r="AX158" s="255" t="str">
        <f>IF(AW158="","",RANK(AW158,AW$4:AW498,1))</f>
        <v/>
      </c>
      <c r="AY158" s="254" t="str">
        <f>IF(AV158="Yes",SUMIF(AU$4:AU498,AW158,AI$4:AI498),"")</f>
        <v/>
      </c>
      <c r="AZ158" s="254" t="str">
        <f>IF(AY158="","",SUMIF(AX$4:AX498,"&lt;="&amp;AX158,AY$4:AY498))</f>
        <v/>
      </c>
      <c r="BA158" s="221"/>
      <c r="BB158" s="223"/>
      <c r="BC158" s="217"/>
      <c r="BD158" s="223"/>
      <c r="BE158" s="217"/>
      <c r="BF158" s="223"/>
      <c r="BG158" s="217"/>
      <c r="BH158" s="219"/>
      <c r="BI158" s="219"/>
      <c r="BJ158" s="219" t="str">
        <f t="shared" si="120"/>
        <v/>
      </c>
      <c r="BK158" s="217"/>
      <c r="BL158" s="223"/>
      <c r="BM158" s="224"/>
      <c r="BN158" s="217"/>
      <c r="BO158" s="218" t="str">
        <f t="shared" si="111"/>
        <v/>
      </c>
      <c r="BP158" s="219" t="str">
        <f t="shared" si="112"/>
        <v/>
      </c>
      <c r="BQ158" s="219" t="str">
        <f t="shared" si="113"/>
        <v/>
      </c>
      <c r="BR158" s="225" t="str">
        <f t="shared" si="114"/>
        <v/>
      </c>
      <c r="BS158" s="218"/>
      <c r="BT158" s="219"/>
      <c r="BU158" s="219"/>
      <c r="BV158" s="225" t="str">
        <f t="shared" si="115"/>
        <v/>
      </c>
      <c r="BW158" s="218" t="str">
        <f t="shared" si="116"/>
        <v/>
      </c>
      <c r="BX158" s="219" t="str">
        <f t="shared" si="117"/>
        <v/>
      </c>
      <c r="BY158" s="219" t="str">
        <f t="shared" si="118"/>
        <v/>
      </c>
      <c r="BZ158" s="219" t="str">
        <f t="shared" si="119"/>
        <v/>
      </c>
      <c r="CA158" s="5"/>
      <c r="CB158" s="16"/>
      <c r="CC158" s="16"/>
      <c r="CD158" s="16"/>
    </row>
    <row r="159" spans="1:82" x14ac:dyDescent="0.25">
      <c r="A159" s="16">
        <v>1</v>
      </c>
      <c r="C159" s="194">
        <v>156</v>
      </c>
      <c r="D159" s="195"/>
      <c r="E159" s="196" t="s">
        <v>92</v>
      </c>
      <c r="F159" s="197"/>
      <c r="G159" s="198"/>
      <c r="H159" s="199"/>
      <c r="I159" s="200"/>
      <c r="J159" s="200"/>
      <c r="K159" s="200" t="str">
        <f>IF(SUM(H159:J159)=0,"",SUM(H159:J159))</f>
        <v/>
      </c>
      <c r="L159" s="199"/>
      <c r="M159" s="200"/>
      <c r="N159" s="200"/>
      <c r="O159" s="200" t="str">
        <f>IF(SUM(L159:N159)=0,"",SUM(L159:N159))</f>
        <v/>
      </c>
      <c r="P159" s="199"/>
      <c r="Q159" s="200"/>
      <c r="R159" s="200"/>
      <c r="S159" s="200" t="str">
        <f>IF(SUM(P159:R159)=0,"",SUM(P159:R159))</f>
        <v/>
      </c>
      <c r="T159" s="199"/>
      <c r="U159" s="200"/>
      <c r="V159" s="200"/>
      <c r="W159" s="200" t="str">
        <f>IF(SUM(T159:V159)=0,"",SUM(T159:V159))</f>
        <v/>
      </c>
      <c r="X159" s="199"/>
      <c r="Y159" s="200"/>
      <c r="Z159" s="200"/>
      <c r="AA159" s="200" t="str">
        <f>IF(SUM(X159:Z159)=0,"",SUM(X159:Z159))</f>
        <v/>
      </c>
      <c r="AB159" s="199"/>
      <c r="AC159" s="200"/>
      <c r="AD159" s="200"/>
      <c r="AE159" s="200" t="str">
        <f>IF(SUM(AB159:AD159)=0,"",SUM(AB159:AD159))</f>
        <v/>
      </c>
      <c r="AF159" s="199"/>
      <c r="AG159" s="200"/>
      <c r="AH159" s="200"/>
      <c r="AI159" s="200" t="str">
        <f t="shared" si="106"/>
        <v/>
      </c>
      <c r="AJ159" s="200"/>
      <c r="AK159" s="201"/>
      <c r="AL159" s="202"/>
      <c r="AM159" s="198" t="str">
        <f t="shared" si="107"/>
        <v/>
      </c>
      <c r="AN159" s="198" t="s">
        <v>92</v>
      </c>
      <c r="AO159" s="198"/>
      <c r="AP159" s="198"/>
      <c r="AQ159" s="198"/>
      <c r="AR159" s="198" t="s">
        <v>509</v>
      </c>
      <c r="AS159" s="198"/>
      <c r="AT159" s="198"/>
      <c r="AU159" s="203" t="str">
        <f t="shared" si="108"/>
        <v/>
      </c>
      <c r="AV159" s="204" t="str">
        <f t="shared" si="109"/>
        <v/>
      </c>
      <c r="AW159" s="205"/>
      <c r="AX159" s="205" t="str">
        <f>IF(AW159="","",RANK(AW159,AW$4:AW498,1))</f>
        <v/>
      </c>
      <c r="AY159" s="204" t="str">
        <f>IF(AV159="Yes",SUMIF(AU$4:AU498,AW159,AI$4:AI498),"")</f>
        <v/>
      </c>
      <c r="AZ159" s="204" t="str">
        <f>IF(AY159="","",SUMIF(AX$4:AX498,"&lt;="&amp;AX159,AY$4:AY498))</f>
        <v/>
      </c>
      <c r="BA159" s="202"/>
      <c r="BB159" s="206"/>
      <c r="BC159" s="198"/>
      <c r="BD159" s="206"/>
      <c r="BE159" s="198"/>
      <c r="BF159" s="206"/>
      <c r="BG159" s="198"/>
      <c r="BH159" s="200"/>
      <c r="BI159" s="200"/>
      <c r="BJ159" s="200" t="str">
        <f t="shared" si="120"/>
        <v/>
      </c>
      <c r="BK159" s="198"/>
      <c r="BL159" s="206"/>
      <c r="BM159" s="207"/>
      <c r="BN159" s="198"/>
      <c r="BO159" s="199" t="str">
        <f t="shared" si="111"/>
        <v/>
      </c>
      <c r="BP159" s="200" t="str">
        <f t="shared" si="112"/>
        <v/>
      </c>
      <c r="BQ159" s="200" t="str">
        <f t="shared" si="113"/>
        <v/>
      </c>
      <c r="BR159" s="211" t="str">
        <f t="shared" si="114"/>
        <v/>
      </c>
      <c r="BS159" s="199"/>
      <c r="BT159" s="200"/>
      <c r="BU159" s="200"/>
      <c r="BV159" s="211" t="str">
        <f t="shared" si="115"/>
        <v/>
      </c>
      <c r="BW159" s="199" t="str">
        <f t="shared" si="116"/>
        <v/>
      </c>
      <c r="BX159" s="200" t="str">
        <f t="shared" si="117"/>
        <v/>
      </c>
      <c r="BY159" s="200" t="str">
        <f t="shared" si="118"/>
        <v/>
      </c>
      <c r="BZ159" s="200" t="str">
        <f t="shared" si="119"/>
        <v/>
      </c>
      <c r="CA159" s="5"/>
      <c r="CB159" s="16"/>
      <c r="CC159" s="16"/>
      <c r="CD159" s="16"/>
    </row>
    <row r="160" spans="1:82" x14ac:dyDescent="0.25">
      <c r="A160" s="16">
        <v>1</v>
      </c>
      <c r="C160" s="194">
        <v>157</v>
      </c>
      <c r="D160" s="195">
        <v>163</v>
      </c>
      <c r="E160" s="212" t="s">
        <v>93</v>
      </c>
      <c r="F160" s="197" t="s">
        <v>2</v>
      </c>
      <c r="G160" s="198" t="s">
        <v>2</v>
      </c>
      <c r="H160" s="199"/>
      <c r="I160" s="200"/>
      <c r="J160" s="200"/>
      <c r="K160" s="200" t="str">
        <f>IF(SUM(H160:J160)=0,"",SUM(H160:J160))</f>
        <v/>
      </c>
      <c r="L160" s="199"/>
      <c r="M160" s="200"/>
      <c r="N160" s="200"/>
      <c r="O160" s="200" t="str">
        <f>IF(SUM(L160:N160)=0,"",SUM(L160:N160))</f>
        <v/>
      </c>
      <c r="P160" s="199"/>
      <c r="Q160" s="200">
        <v>31.4</v>
      </c>
      <c r="R160" s="200">
        <v>167.6</v>
      </c>
      <c r="S160" s="200">
        <f>IF(SUM(P160:R160)=0,"",SUM(P160:R160))</f>
        <v>199</v>
      </c>
      <c r="T160" s="199"/>
      <c r="U160" s="200"/>
      <c r="V160" s="200"/>
      <c r="W160" s="200" t="str">
        <f>IF(SUM(T160:V160)=0,"",SUM(T160:V160))</f>
        <v/>
      </c>
      <c r="X160" s="199"/>
      <c r="Y160" s="200"/>
      <c r="Z160" s="200"/>
      <c r="AA160" s="200" t="str">
        <f>IF(SUM(X160:Z160)=0,"",SUM(X160:Z160))</f>
        <v/>
      </c>
      <c r="AB160" s="199" t="str">
        <f t="shared" ref="AB160:AD161" si="121">IF(H160+L160+P160+T160+X160=0,"",H160+L160+P160+T160+X160)</f>
        <v/>
      </c>
      <c r="AC160" s="200">
        <f t="shared" si="121"/>
        <v>31.4</v>
      </c>
      <c r="AD160" s="200">
        <f t="shared" si="121"/>
        <v>167.6</v>
      </c>
      <c r="AE160" s="200">
        <f>IF(SUM(AB160:AD160)=0,"",SUM(AB160:AD160))</f>
        <v>199</v>
      </c>
      <c r="AF160" s="199" t="s">
        <v>509</v>
      </c>
      <c r="AG160" s="200">
        <v>24</v>
      </c>
      <c r="AH160" s="200">
        <v>166</v>
      </c>
      <c r="AI160" s="200">
        <f t="shared" si="106"/>
        <v>190</v>
      </c>
      <c r="AJ160" s="200" t="s">
        <v>93</v>
      </c>
      <c r="AK160" s="201">
        <v>244</v>
      </c>
      <c r="AL160" s="202"/>
      <c r="AM160" s="198" t="str">
        <f t="shared" si="107"/>
        <v/>
      </c>
      <c r="AN160" s="198"/>
      <c r="AO160" s="198"/>
      <c r="AP160" s="213" t="s">
        <v>733</v>
      </c>
      <c r="AQ160" s="198" t="s">
        <v>39</v>
      </c>
      <c r="AR160" s="198" t="s">
        <v>341</v>
      </c>
      <c r="AS160" s="198"/>
      <c r="AT160" s="198" t="s">
        <v>509</v>
      </c>
      <c r="AU160" s="203">
        <f t="shared" si="108"/>
        <v>2000</v>
      </c>
      <c r="AV160" s="204" t="str">
        <f t="shared" si="109"/>
        <v/>
      </c>
      <c r="AW160" s="205" t="str">
        <f>IF(AV160="Yes",AU160,"")</f>
        <v/>
      </c>
      <c r="AX160" s="205" t="str">
        <f>IF(AW160="","",RANK(AW160,AW$4:AW498,1))</f>
        <v/>
      </c>
      <c r="AY160" s="204" t="str">
        <f>IF(AV160="Yes",SUMIF(AU$4:AU498,AW160,AI$4:AI498),"")</f>
        <v/>
      </c>
      <c r="AZ160" s="204" t="str">
        <f>IF(AY160="","",SUMIF(AX$4:AX498,"&lt;="&amp;AX160,AY$4:AY498))</f>
        <v/>
      </c>
      <c r="BA160" s="202" t="s">
        <v>286</v>
      </c>
      <c r="BB160" s="206">
        <v>33583</v>
      </c>
      <c r="BC160" s="198" t="s">
        <v>2</v>
      </c>
      <c r="BD160" s="206">
        <v>34679</v>
      </c>
      <c r="BE160" s="198"/>
      <c r="BF160" s="206"/>
      <c r="BG160" s="198"/>
      <c r="BH160" s="200">
        <v>23</v>
      </c>
      <c r="BI160" s="200">
        <v>190</v>
      </c>
      <c r="BJ160" s="200">
        <f t="shared" si="120"/>
        <v>826.08695652173901</v>
      </c>
      <c r="BK160" s="198" t="s">
        <v>287</v>
      </c>
      <c r="BL160" s="206">
        <v>36823</v>
      </c>
      <c r="BM160" s="207">
        <v>1</v>
      </c>
      <c r="BN160" s="198"/>
      <c r="BO160" s="208" t="str">
        <f t="shared" si="111"/>
        <v/>
      </c>
      <c r="BP160" s="209">
        <f t="shared" si="112"/>
        <v>15.778894472361809</v>
      </c>
      <c r="BQ160" s="209">
        <f t="shared" si="113"/>
        <v>84.221105527638187</v>
      </c>
      <c r="BR160" s="210">
        <f t="shared" si="114"/>
        <v>100</v>
      </c>
      <c r="BS160" s="199"/>
      <c r="BT160" s="200">
        <v>31.4</v>
      </c>
      <c r="BU160" s="200">
        <v>167.6</v>
      </c>
      <c r="BV160" s="211">
        <f t="shared" si="115"/>
        <v>199</v>
      </c>
      <c r="BW160" s="208" t="str">
        <f t="shared" si="116"/>
        <v/>
      </c>
      <c r="BX160" s="209">
        <f t="shared" si="117"/>
        <v>15.778894472361809</v>
      </c>
      <c r="BY160" s="209">
        <f t="shared" si="118"/>
        <v>84.221105527638187</v>
      </c>
      <c r="BZ160" s="209">
        <f t="shared" si="119"/>
        <v>100</v>
      </c>
      <c r="CA160" s="5"/>
      <c r="CB160" s="16"/>
      <c r="CC160" s="16"/>
      <c r="CD160" s="16"/>
    </row>
    <row r="161" spans="1:82" x14ac:dyDescent="0.25">
      <c r="A161" s="16">
        <v>1</v>
      </c>
      <c r="C161" s="194">
        <v>158</v>
      </c>
      <c r="D161" s="195"/>
      <c r="E161" s="212" t="s">
        <v>93</v>
      </c>
      <c r="F161" s="197"/>
      <c r="G161" s="198" t="s">
        <v>2</v>
      </c>
      <c r="H161" s="199"/>
      <c r="I161" s="200"/>
      <c r="J161" s="200"/>
      <c r="K161" s="200"/>
      <c r="L161" s="199"/>
      <c r="M161" s="200"/>
      <c r="N161" s="200"/>
      <c r="O161" s="200"/>
      <c r="P161" s="199"/>
      <c r="Q161" s="200"/>
      <c r="R161" s="200"/>
      <c r="S161" s="200"/>
      <c r="T161" s="199"/>
      <c r="U161" s="200"/>
      <c r="V161" s="200"/>
      <c r="W161" s="200"/>
      <c r="X161" s="199"/>
      <c r="Y161" s="200"/>
      <c r="Z161" s="200"/>
      <c r="AA161" s="200"/>
      <c r="AB161" s="199" t="str">
        <f t="shared" si="121"/>
        <v/>
      </c>
      <c r="AC161" s="200" t="str">
        <f t="shared" si="121"/>
        <v/>
      </c>
      <c r="AD161" s="200" t="str">
        <f t="shared" si="121"/>
        <v/>
      </c>
      <c r="AE161" s="200" t="str">
        <f>IF(SUM(AB161:AD161)=0,"",SUM(AB161:AD161))</f>
        <v/>
      </c>
      <c r="AF161" s="199" t="s">
        <v>509</v>
      </c>
      <c r="AG161" s="200">
        <v>7.4</v>
      </c>
      <c r="AH161" s="200">
        <v>1.6</v>
      </c>
      <c r="AI161" s="200">
        <f t="shared" si="106"/>
        <v>9</v>
      </c>
      <c r="AJ161" s="200"/>
      <c r="AK161" s="201">
        <v>245</v>
      </c>
      <c r="AL161" s="202"/>
      <c r="AM161" s="198" t="str">
        <f t="shared" si="107"/>
        <v/>
      </c>
      <c r="AN161" s="198"/>
      <c r="AO161" s="198"/>
      <c r="AP161" s="198"/>
      <c r="AQ161" s="198" t="s">
        <v>39</v>
      </c>
      <c r="AR161" s="198" t="s">
        <v>341</v>
      </c>
      <c r="AS161" s="198"/>
      <c r="AT161" s="198"/>
      <c r="AU161" s="203">
        <f t="shared" si="108"/>
        <v>2014</v>
      </c>
      <c r="AV161" s="204" t="str">
        <f t="shared" si="109"/>
        <v/>
      </c>
      <c r="AW161" s="205" t="str">
        <f>IF(AV161="Yes",AU161,"")</f>
        <v/>
      </c>
      <c r="AX161" s="205" t="str">
        <f>IF(AW161="","",RANK(AW161,AW$4:AW498,1))</f>
        <v/>
      </c>
      <c r="AY161" s="204" t="str">
        <f>IF(AV161="Yes",SUMIF(AU$4:AU498,AW161,AI$4:AI498),"")</f>
        <v/>
      </c>
      <c r="AZ161" s="204" t="str">
        <f>IF(AY161="","",SUMIF(AX$4:AX498,"&lt;="&amp;AX161,AY$4:AY498))</f>
        <v/>
      </c>
      <c r="BA161" s="202"/>
      <c r="BB161" s="206"/>
      <c r="BC161" s="198"/>
      <c r="BD161" s="206"/>
      <c r="BE161" s="198"/>
      <c r="BF161" s="206"/>
      <c r="BG161" s="198"/>
      <c r="BH161" s="200"/>
      <c r="BI161" s="200"/>
      <c r="BJ161" s="200" t="str">
        <f t="shared" si="120"/>
        <v/>
      </c>
      <c r="BK161" s="198" t="s">
        <v>318</v>
      </c>
      <c r="BL161" s="206">
        <v>41992</v>
      </c>
      <c r="BM161" s="207"/>
      <c r="BN161" s="198"/>
      <c r="BO161" s="199" t="str">
        <f t="shared" si="111"/>
        <v/>
      </c>
      <c r="BP161" s="200" t="str">
        <f t="shared" si="112"/>
        <v/>
      </c>
      <c r="BQ161" s="200" t="str">
        <f t="shared" si="113"/>
        <v/>
      </c>
      <c r="BR161" s="211" t="str">
        <f t="shared" si="114"/>
        <v/>
      </c>
      <c r="BS161" s="199"/>
      <c r="BT161" s="200"/>
      <c r="BU161" s="200"/>
      <c r="BV161" s="211" t="str">
        <f t="shared" si="115"/>
        <v/>
      </c>
      <c r="BW161" s="199" t="str">
        <f t="shared" si="116"/>
        <v/>
      </c>
      <c r="BX161" s="200" t="str">
        <f t="shared" si="117"/>
        <v/>
      </c>
      <c r="BY161" s="200" t="str">
        <f t="shared" si="118"/>
        <v/>
      </c>
      <c r="BZ161" s="200" t="str">
        <f t="shared" si="119"/>
        <v/>
      </c>
      <c r="CA161" s="5"/>
      <c r="CB161" s="16"/>
      <c r="CC161" s="16"/>
      <c r="CD161" s="16"/>
    </row>
    <row r="162" spans="1:82" x14ac:dyDescent="0.25">
      <c r="A162" s="16">
        <v>1</v>
      </c>
      <c r="C162" s="194">
        <v>159</v>
      </c>
      <c r="D162" s="195"/>
      <c r="E162" s="197" t="s">
        <v>443</v>
      </c>
      <c r="F162" s="197"/>
      <c r="G162" s="198"/>
      <c r="H162" s="199"/>
      <c r="I162" s="200"/>
      <c r="J162" s="200"/>
      <c r="K162" s="200"/>
      <c r="L162" s="199"/>
      <c r="M162" s="200"/>
      <c r="N162" s="200"/>
      <c r="O162" s="200"/>
      <c r="P162" s="199"/>
      <c r="Q162" s="200"/>
      <c r="R162" s="200"/>
      <c r="S162" s="200"/>
      <c r="T162" s="199"/>
      <c r="U162" s="200"/>
      <c r="V162" s="200"/>
      <c r="W162" s="200"/>
      <c r="X162" s="199"/>
      <c r="Y162" s="200"/>
      <c r="Z162" s="200"/>
      <c r="AA162" s="200"/>
      <c r="AB162" s="199"/>
      <c r="AC162" s="200"/>
      <c r="AD162" s="200"/>
      <c r="AE162" s="200"/>
      <c r="AF162" s="199" t="s">
        <v>509</v>
      </c>
      <c r="AG162" s="200">
        <v>31.4</v>
      </c>
      <c r="AH162" s="200">
        <v>167.6</v>
      </c>
      <c r="AI162" s="200">
        <f t="shared" si="106"/>
        <v>199</v>
      </c>
      <c r="AJ162" s="200" t="s">
        <v>443</v>
      </c>
      <c r="AK162" s="253">
        <v>246</v>
      </c>
      <c r="AL162" s="202"/>
      <c r="AM162" s="198" t="str">
        <f t="shared" si="107"/>
        <v/>
      </c>
      <c r="AN162" s="198"/>
      <c r="AO162" s="198"/>
      <c r="AP162" s="198"/>
      <c r="AQ162" s="198"/>
      <c r="AR162" s="198"/>
      <c r="AS162" s="198"/>
      <c r="AT162" s="198"/>
      <c r="AU162" s="203" t="str">
        <f t="shared" si="108"/>
        <v/>
      </c>
      <c r="AV162" s="204" t="str">
        <f t="shared" si="109"/>
        <v/>
      </c>
      <c r="AW162" s="205"/>
      <c r="AX162" s="205" t="str">
        <f>IF(AW162="","",RANK(AW162,AW$4:AW498,1))</f>
        <v/>
      </c>
      <c r="AY162" s="204" t="str">
        <f>IF(AV162="Yes",SUMIF(AU$4:AU498,AW162,AI$4:AI498),"")</f>
        <v/>
      </c>
      <c r="AZ162" s="204" t="str">
        <f>IF(AY162="","",SUMIF(AX$4:AX498,"&lt;="&amp;AX162,AY$4:AY498))</f>
        <v/>
      </c>
      <c r="BA162" s="202"/>
      <c r="BB162" s="206"/>
      <c r="BC162" s="198"/>
      <c r="BD162" s="206"/>
      <c r="BE162" s="198"/>
      <c r="BF162" s="206"/>
      <c r="BG162" s="198"/>
      <c r="BH162" s="200"/>
      <c r="BI162" s="200"/>
      <c r="BJ162" s="200" t="str">
        <f t="shared" si="120"/>
        <v/>
      </c>
      <c r="BK162" s="198"/>
      <c r="BL162" s="206"/>
      <c r="BM162" s="207"/>
      <c r="BN162" s="198"/>
      <c r="BO162" s="199"/>
      <c r="BP162" s="200"/>
      <c r="BQ162" s="200"/>
      <c r="BR162" s="211"/>
      <c r="BS162" s="199"/>
      <c r="BT162" s="200"/>
      <c r="BU162" s="200"/>
      <c r="BV162" s="211"/>
      <c r="BW162" s="199"/>
      <c r="BX162" s="200"/>
      <c r="BY162" s="200"/>
      <c r="BZ162" s="200"/>
      <c r="CA162" s="5"/>
      <c r="CB162" s="16"/>
      <c r="CC162" s="16"/>
      <c r="CD162" s="16"/>
    </row>
    <row r="163" spans="1:82" x14ac:dyDescent="0.25">
      <c r="A163" s="16">
        <v>1</v>
      </c>
      <c r="C163" s="215">
        <v>160</v>
      </c>
      <c r="D163" s="216"/>
      <c r="E163" s="216" t="s">
        <v>5</v>
      </c>
      <c r="F163" s="180"/>
      <c r="G163" s="217"/>
      <c r="H163" s="218"/>
      <c r="I163" s="219"/>
      <c r="J163" s="219"/>
      <c r="K163" s="219" t="str">
        <f>IF(SUM(H163:J163)=0,"",SUM(H163:J163))</f>
        <v/>
      </c>
      <c r="L163" s="218"/>
      <c r="M163" s="219"/>
      <c r="N163" s="219"/>
      <c r="O163" s="219" t="str">
        <f>IF(SUM(L163:N163)=0,"",SUM(L163:N163))</f>
        <v/>
      </c>
      <c r="P163" s="218"/>
      <c r="Q163" s="219"/>
      <c r="R163" s="219"/>
      <c r="S163" s="219" t="str">
        <f>IF(SUM(P163:R163)=0,"",SUM(P163:R163))</f>
        <v/>
      </c>
      <c r="T163" s="218"/>
      <c r="U163" s="219"/>
      <c r="V163" s="219"/>
      <c r="W163" s="219" t="str">
        <f>IF(SUM(T163:V163)=0,"",SUM(T163:V163))</f>
        <v/>
      </c>
      <c r="X163" s="218"/>
      <c r="Y163" s="219"/>
      <c r="Z163" s="219"/>
      <c r="AA163" s="219" t="str">
        <f>IF(SUM(X163:Z163)=0,"",SUM(X163:Z163))</f>
        <v/>
      </c>
      <c r="AB163" s="218" t="str">
        <f>IF(SUM(AB160:AB160)=0,"",SUM(AB160:AB160))</f>
        <v/>
      </c>
      <c r="AC163" s="219">
        <f>IF(SUM(AC160:AC160)=0,"",SUM(AC160:AC160))</f>
        <v>31.4</v>
      </c>
      <c r="AD163" s="219">
        <f>IF(SUM(AD160:AD160)=0,"",SUM(AD160:AD160))</f>
        <v>167.6</v>
      </c>
      <c r="AE163" s="219">
        <f>IF(SUM(AB163:AD163)=0,"",SUM(AB163:AD163))</f>
        <v>199</v>
      </c>
      <c r="AF163" s="218"/>
      <c r="AG163" s="219"/>
      <c r="AH163" s="219"/>
      <c r="AI163" s="219" t="str">
        <f t="shared" si="106"/>
        <v/>
      </c>
      <c r="AJ163" s="219"/>
      <c r="AK163" s="347"/>
      <c r="AL163" s="221">
        <f>COUNT(AE160:AE161)</f>
        <v>1</v>
      </c>
      <c r="AM163" s="217" t="str">
        <f t="shared" si="107"/>
        <v/>
      </c>
      <c r="AN163" s="217" t="s">
        <v>92</v>
      </c>
      <c r="AO163" s="217" t="s">
        <v>94</v>
      </c>
      <c r="AP163" s="217"/>
      <c r="AQ163" s="217"/>
      <c r="AR163" s="217" t="s">
        <v>509</v>
      </c>
      <c r="AS163" s="217"/>
      <c r="AT163" s="217"/>
      <c r="AU163" s="222" t="str">
        <f t="shared" si="108"/>
        <v/>
      </c>
      <c r="AV163" s="254" t="str">
        <f t="shared" si="109"/>
        <v/>
      </c>
      <c r="AW163" s="255"/>
      <c r="AX163" s="255" t="str">
        <f>IF(AW163="","",RANK(AW163,AW$4:AW498,1))</f>
        <v/>
      </c>
      <c r="AY163" s="254" t="str">
        <f>IF(AV163="Yes",SUMIF(AU$4:AU498,AW163,AI$4:AI498),"")</f>
        <v/>
      </c>
      <c r="AZ163" s="254" t="str">
        <f>IF(AY163="","",SUMIF(AX$4:AX498,"&lt;="&amp;AX163,AY$4:AY498))</f>
        <v/>
      </c>
      <c r="BA163" s="221"/>
      <c r="BB163" s="223"/>
      <c r="BC163" s="217"/>
      <c r="BD163" s="223"/>
      <c r="BE163" s="217"/>
      <c r="BF163" s="223"/>
      <c r="BG163" s="217"/>
      <c r="BH163" s="219"/>
      <c r="BI163" s="219"/>
      <c r="BJ163" s="219" t="str">
        <f t="shared" si="120"/>
        <v/>
      </c>
      <c r="BK163" s="217"/>
      <c r="BL163" s="223"/>
      <c r="BM163" s="224"/>
      <c r="BN163" s="217"/>
      <c r="BO163" s="218" t="str">
        <f t="shared" ref="BO163:BO194" si="122">IF(AB163="","",(AB163/AE163)*100)</f>
        <v/>
      </c>
      <c r="BP163" s="219">
        <f t="shared" ref="BP163:BP194" si="123">IF(AC163="","",(AC163/AE163)*100)</f>
        <v>15.778894472361809</v>
      </c>
      <c r="BQ163" s="219">
        <f t="shared" ref="BQ163:BQ194" si="124">IF(AD163="","",(AD163/AE163)*100)</f>
        <v>84.221105527638187</v>
      </c>
      <c r="BR163" s="225">
        <f t="shared" ref="BR163:BR194" si="125">IF(AE163="","",SUM(BO163:BQ163))</f>
        <v>100</v>
      </c>
      <c r="BS163" s="218"/>
      <c r="BT163" s="219"/>
      <c r="BU163" s="219"/>
      <c r="BV163" s="225" t="str">
        <f t="shared" ref="BV163:BV194" si="126">IF(SUM(BS163:BU163)=0,"",SUM(BS163:BU163))</f>
        <v/>
      </c>
      <c r="BW163" s="218" t="str">
        <f t="shared" ref="BW163:BW194" si="127">IF(ISBLANK(BS163),"",BS163/BV163*100)</f>
        <v/>
      </c>
      <c r="BX163" s="219" t="str">
        <f t="shared" ref="BX163:BX194" si="128">IF(ISBLANK(BT163),"",BT163/BV163*100)</f>
        <v/>
      </c>
      <c r="BY163" s="219" t="str">
        <f t="shared" ref="BY163:BY194" si="129">IF(ISBLANK(BU163),"",BU163/BV163*100)</f>
        <v/>
      </c>
      <c r="BZ163" s="219" t="str">
        <f t="shared" ref="BZ163:BZ194" si="130">IF(BV163="","",SUM(BW163:BY163))</f>
        <v/>
      </c>
      <c r="CA163" s="5"/>
      <c r="CB163" s="16"/>
      <c r="CC163" s="16"/>
      <c r="CD163" s="16"/>
    </row>
    <row r="164" spans="1:82" x14ac:dyDescent="0.25">
      <c r="A164" s="16">
        <v>1</v>
      </c>
      <c r="C164" s="194">
        <v>161</v>
      </c>
      <c r="D164" s="195"/>
      <c r="E164" s="196" t="s">
        <v>95</v>
      </c>
      <c r="F164" s="197"/>
      <c r="G164" s="198"/>
      <c r="H164" s="199"/>
      <c r="I164" s="200"/>
      <c r="J164" s="200"/>
      <c r="K164" s="200" t="str">
        <f>IF(SUM(H164:J164)=0,"",SUM(H164:J164))</f>
        <v/>
      </c>
      <c r="L164" s="199"/>
      <c r="M164" s="200"/>
      <c r="N164" s="200"/>
      <c r="O164" s="200" t="str">
        <f>IF(SUM(L164:N164)=0,"",SUM(L164:N164))</f>
        <v/>
      </c>
      <c r="P164" s="199"/>
      <c r="Q164" s="200"/>
      <c r="R164" s="200"/>
      <c r="S164" s="200" t="str">
        <f>IF(SUM(P164:R164)=0,"",SUM(P164:R164))</f>
        <v/>
      </c>
      <c r="T164" s="199"/>
      <c r="U164" s="200"/>
      <c r="V164" s="200"/>
      <c r="W164" s="200" t="str">
        <f>IF(SUM(T164:V164)=0,"",SUM(T164:V164))</f>
        <v/>
      </c>
      <c r="X164" s="199"/>
      <c r="Y164" s="200"/>
      <c r="Z164" s="200"/>
      <c r="AA164" s="200" t="str">
        <f>IF(SUM(X164:Z164)=0,"",SUM(X164:Z164))</f>
        <v/>
      </c>
      <c r="AB164" s="199"/>
      <c r="AC164" s="200"/>
      <c r="AD164" s="200"/>
      <c r="AE164" s="200"/>
      <c r="AF164" s="199"/>
      <c r="AG164" s="200"/>
      <c r="AH164" s="200"/>
      <c r="AI164" s="200" t="str">
        <f t="shared" si="106"/>
        <v/>
      </c>
      <c r="AJ164" s="200"/>
      <c r="AK164" s="201"/>
      <c r="AL164" s="202"/>
      <c r="AM164" s="198" t="str">
        <f t="shared" si="107"/>
        <v/>
      </c>
      <c r="AN164" s="198" t="s">
        <v>95</v>
      </c>
      <c r="AO164" s="198"/>
      <c r="AP164" s="198"/>
      <c r="AQ164" s="198"/>
      <c r="AR164" s="198" t="s">
        <v>509</v>
      </c>
      <c r="AS164" s="198"/>
      <c r="AT164" s="198"/>
      <c r="AU164" s="203" t="str">
        <f t="shared" si="108"/>
        <v/>
      </c>
      <c r="AV164" s="204" t="str">
        <f t="shared" si="109"/>
        <v/>
      </c>
      <c r="AW164" s="205"/>
      <c r="AX164" s="205" t="str">
        <f>IF(AW164="","",RANK(AW164,AW$4:AW498,1))</f>
        <v/>
      </c>
      <c r="AY164" s="204" t="str">
        <f>IF(AV164="Yes",SUMIF(AU$4:AU498,AW164,AI$4:AI498),"")</f>
        <v/>
      </c>
      <c r="AZ164" s="204" t="str">
        <f>IF(AY164="","",SUMIF(AX$4:AX498,"&lt;="&amp;AX164,AY$4:AY498))</f>
        <v/>
      </c>
      <c r="BA164" s="202"/>
      <c r="BB164" s="206"/>
      <c r="BC164" s="198"/>
      <c r="BD164" s="206"/>
      <c r="BE164" s="198"/>
      <c r="BF164" s="206"/>
      <c r="BG164" s="198"/>
      <c r="BH164" s="200"/>
      <c r="BI164" s="200"/>
      <c r="BJ164" s="200" t="str">
        <f t="shared" si="120"/>
        <v/>
      </c>
      <c r="BK164" s="198"/>
      <c r="BL164" s="206"/>
      <c r="BM164" s="207"/>
      <c r="BN164" s="198"/>
      <c r="BO164" s="199" t="str">
        <f t="shared" si="122"/>
        <v/>
      </c>
      <c r="BP164" s="200" t="str">
        <f t="shared" si="123"/>
        <v/>
      </c>
      <c r="BQ164" s="200" t="str">
        <f t="shared" si="124"/>
        <v/>
      </c>
      <c r="BR164" s="211" t="str">
        <f t="shared" si="125"/>
        <v/>
      </c>
      <c r="BS164" s="199"/>
      <c r="BT164" s="200"/>
      <c r="BU164" s="200"/>
      <c r="BV164" s="211" t="str">
        <f t="shared" si="126"/>
        <v/>
      </c>
      <c r="BW164" s="199" t="str">
        <f t="shared" si="127"/>
        <v/>
      </c>
      <c r="BX164" s="200" t="str">
        <f t="shared" si="128"/>
        <v/>
      </c>
      <c r="BY164" s="200" t="str">
        <f t="shared" si="129"/>
        <v/>
      </c>
      <c r="BZ164" s="200" t="str">
        <f t="shared" si="130"/>
        <v/>
      </c>
      <c r="CA164" s="5"/>
      <c r="CB164" s="16"/>
      <c r="CC164" s="16"/>
      <c r="CD164" s="16"/>
    </row>
    <row r="165" spans="1:82" x14ac:dyDescent="0.25">
      <c r="A165" s="16">
        <v>1</v>
      </c>
      <c r="C165" s="194">
        <v>162</v>
      </c>
      <c r="D165" s="195"/>
      <c r="E165" s="212" t="s">
        <v>219</v>
      </c>
      <c r="F165" s="197" t="s">
        <v>4</v>
      </c>
      <c r="G165" s="198" t="s">
        <v>4</v>
      </c>
      <c r="H165" s="199"/>
      <c r="I165" s="200"/>
      <c r="J165" s="200"/>
      <c r="K165" s="200" t="str">
        <f>IF(SUM(H165:J165)=0,"",SUM(H165:J165))</f>
        <v/>
      </c>
      <c r="L165" s="199"/>
      <c r="M165" s="200"/>
      <c r="N165" s="200"/>
      <c r="O165" s="200" t="str">
        <f>IF(SUM(L165:N165)=0,"",SUM(L165:N165))</f>
        <v/>
      </c>
      <c r="P165" s="199"/>
      <c r="Q165" s="200"/>
      <c r="R165" s="200"/>
      <c r="S165" s="200" t="str">
        <f>IF(SUM(P165:R165)=0,"",SUM(P165:R165))</f>
        <v/>
      </c>
      <c r="T165" s="199"/>
      <c r="U165" s="200"/>
      <c r="V165" s="200"/>
      <c r="W165" s="200" t="str">
        <f>IF(SUM(T165:V165)=0,"",SUM(T165:V165))</f>
        <v/>
      </c>
      <c r="X165" s="199">
        <v>1.3</v>
      </c>
      <c r="Y165" s="200">
        <v>5.8</v>
      </c>
      <c r="Z165" s="200">
        <v>0.5</v>
      </c>
      <c r="AA165" s="200">
        <f>IF(SUM(X165:Z165)=0,"",SUM(X165:Z165))</f>
        <v>7.6</v>
      </c>
      <c r="AB165" s="199">
        <f>IF(H165+L165+P165+T165+X165=0,"",H165+L165+P165+T165+X165)</f>
        <v>1.3</v>
      </c>
      <c r="AC165" s="200">
        <f>IF(I165+M165+Q165+U165+Y165=0,"",I165+M165+Q165+U165+Y165)</f>
        <v>5.8</v>
      </c>
      <c r="AD165" s="200">
        <f>IF(J165+N165+R165+V165+Z165=0,"",J165+N165+R165+V165+Z165)</f>
        <v>0.5</v>
      </c>
      <c r="AE165" s="200">
        <f>IF(SUM(AB165:AD165)=0,"",SUM(AB165:AD165))</f>
        <v>7.6</v>
      </c>
      <c r="AF165" s="199">
        <v>1.3</v>
      </c>
      <c r="AG165" s="200">
        <v>5.8</v>
      </c>
      <c r="AH165" s="200">
        <v>0.5</v>
      </c>
      <c r="AI165" s="200">
        <f t="shared" si="106"/>
        <v>7.6</v>
      </c>
      <c r="AJ165" s="200" t="s">
        <v>219</v>
      </c>
      <c r="AK165" s="201">
        <v>102</v>
      </c>
      <c r="AL165" s="202"/>
      <c r="AM165" s="198" t="str">
        <f t="shared" si="107"/>
        <v/>
      </c>
      <c r="AN165" s="198"/>
      <c r="AO165" s="198"/>
      <c r="AP165" s="213" t="s">
        <v>734</v>
      </c>
      <c r="AQ165" s="198" t="s">
        <v>41</v>
      </c>
      <c r="AR165" s="198" t="s">
        <v>532</v>
      </c>
      <c r="AS165" s="198" t="s">
        <v>510</v>
      </c>
      <c r="AT165" s="198" t="s">
        <v>496</v>
      </c>
      <c r="AU165" s="203">
        <f t="shared" si="108"/>
        <v>1985</v>
      </c>
      <c r="AV165" s="204" t="str">
        <f t="shared" si="109"/>
        <v>Yes</v>
      </c>
      <c r="AW165" s="205">
        <f>IF(AV165="Yes",AU165,"")</f>
        <v>1985</v>
      </c>
      <c r="AX165" s="205">
        <f>IF(AW165="","",RANK(AW165,AW$4:AW498,1))</f>
        <v>12</v>
      </c>
      <c r="AY165" s="204">
        <f>IF(AV165="Yes",SUMIF(AU$4:AU498,AW165,AI$4:AI498),"")</f>
        <v>7.6</v>
      </c>
      <c r="AZ165" s="204">
        <f>IF(AY165="","",SUMIF(AX$4:AX498,"&lt;="&amp;AX165,AY$4:AY498))</f>
        <v>6931.0999999999995</v>
      </c>
      <c r="BA165" s="202" t="s">
        <v>176</v>
      </c>
      <c r="BB165" s="206">
        <v>28804</v>
      </c>
      <c r="BC165" s="198" t="s">
        <v>2</v>
      </c>
      <c r="BD165" s="206">
        <v>30956</v>
      </c>
      <c r="BE165" s="198"/>
      <c r="BF165" s="206"/>
      <c r="BG165" s="198"/>
      <c r="BH165" s="200">
        <v>25</v>
      </c>
      <c r="BI165" s="200">
        <v>7.5</v>
      </c>
      <c r="BJ165" s="200">
        <f t="shared" si="120"/>
        <v>30</v>
      </c>
      <c r="BK165" s="364" t="s">
        <v>999</v>
      </c>
      <c r="BL165" s="206">
        <v>31184</v>
      </c>
      <c r="BM165" s="207">
        <v>1</v>
      </c>
      <c r="BN165" s="198"/>
      <c r="BO165" s="199">
        <f t="shared" si="122"/>
        <v>17.105263157894736</v>
      </c>
      <c r="BP165" s="200">
        <f t="shared" si="123"/>
        <v>76.31578947368422</v>
      </c>
      <c r="BQ165" s="200">
        <f t="shared" si="124"/>
        <v>6.5789473684210522</v>
      </c>
      <c r="BR165" s="211">
        <f t="shared" si="125"/>
        <v>100.00000000000001</v>
      </c>
      <c r="BS165" s="199"/>
      <c r="BT165" s="200"/>
      <c r="BU165" s="200"/>
      <c r="BV165" s="211" t="str">
        <f t="shared" si="126"/>
        <v/>
      </c>
      <c r="BW165" s="199" t="str">
        <f t="shared" si="127"/>
        <v/>
      </c>
      <c r="BX165" s="200" t="str">
        <f t="shared" si="128"/>
        <v/>
      </c>
      <c r="BY165" s="200" t="str">
        <f t="shared" si="129"/>
        <v/>
      </c>
      <c r="BZ165" s="200" t="str">
        <f t="shared" si="130"/>
        <v/>
      </c>
      <c r="CA165" s="5"/>
      <c r="CB165" s="16"/>
      <c r="CC165" s="16"/>
      <c r="CD165" s="16"/>
    </row>
    <row r="166" spans="1:82" x14ac:dyDescent="0.25">
      <c r="A166" s="16">
        <v>1</v>
      </c>
      <c r="C166" s="194">
        <v>163</v>
      </c>
      <c r="D166" s="195"/>
      <c r="E166" s="212" t="s">
        <v>661</v>
      </c>
      <c r="F166" s="197"/>
      <c r="G166" s="198" t="s">
        <v>2</v>
      </c>
      <c r="H166" s="199"/>
      <c r="I166" s="200"/>
      <c r="J166" s="200"/>
      <c r="K166" s="200"/>
      <c r="L166" s="199"/>
      <c r="M166" s="200"/>
      <c r="N166" s="200"/>
      <c r="O166" s="200"/>
      <c r="P166" s="199"/>
      <c r="Q166" s="200"/>
      <c r="R166" s="200"/>
      <c r="S166" s="200"/>
      <c r="T166" s="199"/>
      <c r="U166" s="200"/>
      <c r="V166" s="200"/>
      <c r="W166" s="200"/>
      <c r="X166" s="199"/>
      <c r="Y166" s="200"/>
      <c r="Z166" s="200"/>
      <c r="AA166" s="200"/>
      <c r="AB166" s="199"/>
      <c r="AC166" s="200"/>
      <c r="AD166" s="200"/>
      <c r="AE166" s="200"/>
      <c r="AF166" s="199"/>
      <c r="AG166" s="200"/>
      <c r="AH166" s="200"/>
      <c r="AI166" s="200" t="str">
        <f t="shared" si="106"/>
        <v/>
      </c>
      <c r="AJ166" s="200"/>
      <c r="AK166" s="253"/>
      <c r="AL166" s="202"/>
      <c r="AM166" s="198" t="str">
        <f t="shared" si="107"/>
        <v/>
      </c>
      <c r="AN166" s="198"/>
      <c r="AO166" s="198"/>
      <c r="AP166" s="198"/>
      <c r="AQ166" s="198" t="s">
        <v>41</v>
      </c>
      <c r="AR166" s="198" t="s">
        <v>509</v>
      </c>
      <c r="AS166" s="198"/>
      <c r="AT166" s="198"/>
      <c r="AU166" s="203" t="str">
        <f t="shared" si="108"/>
        <v/>
      </c>
      <c r="AV166" s="204" t="str">
        <f t="shared" si="109"/>
        <v/>
      </c>
      <c r="AW166" s="205"/>
      <c r="AX166" s="205" t="str">
        <f>IF(AW166="","",RANK(AW166,AW$4:AW498,1))</f>
        <v/>
      </c>
      <c r="AY166" s="204" t="str">
        <f>IF(AV166="Yes",SUMIF(AU$4:AU498,AW166,AI$4:AI498),"")</f>
        <v/>
      </c>
      <c r="AZ166" s="204" t="str">
        <f>IF(AY166="","",SUMIF(AX$4:AX498,"&lt;="&amp;AX166,AY$4:AY498))</f>
        <v/>
      </c>
      <c r="BA166" s="202" t="s">
        <v>176</v>
      </c>
      <c r="BB166" s="206">
        <v>28804</v>
      </c>
      <c r="BC166" s="198" t="s">
        <v>2</v>
      </c>
      <c r="BD166" s="206">
        <v>30956</v>
      </c>
      <c r="BE166" s="198" t="s">
        <v>171</v>
      </c>
      <c r="BF166" s="206">
        <v>31163</v>
      </c>
      <c r="BG166" s="198" t="s">
        <v>683</v>
      </c>
      <c r="BH166" s="200">
        <v>37</v>
      </c>
      <c r="BI166" s="200"/>
      <c r="BJ166" s="200" t="str">
        <f t="shared" si="120"/>
        <v/>
      </c>
      <c r="BK166" s="198"/>
      <c r="BL166" s="206"/>
      <c r="BM166" s="207">
        <v>2</v>
      </c>
      <c r="BN166" s="198"/>
      <c r="BO166" s="208" t="str">
        <f t="shared" si="122"/>
        <v/>
      </c>
      <c r="BP166" s="209" t="str">
        <f t="shared" si="123"/>
        <v/>
      </c>
      <c r="BQ166" s="209" t="str">
        <f t="shared" si="124"/>
        <v/>
      </c>
      <c r="BR166" s="210" t="str">
        <f t="shared" si="125"/>
        <v/>
      </c>
      <c r="BS166" s="199"/>
      <c r="BT166" s="200"/>
      <c r="BU166" s="200"/>
      <c r="BV166" s="211" t="str">
        <f t="shared" si="126"/>
        <v/>
      </c>
      <c r="BW166" s="208" t="str">
        <f t="shared" si="127"/>
        <v/>
      </c>
      <c r="BX166" s="209" t="str">
        <f t="shared" si="128"/>
        <v/>
      </c>
      <c r="BY166" s="209" t="str">
        <f t="shared" si="129"/>
        <v/>
      </c>
      <c r="BZ166" s="209" t="str">
        <f t="shared" si="130"/>
        <v/>
      </c>
      <c r="CA166" s="5"/>
      <c r="CB166" s="16"/>
      <c r="CC166" s="16"/>
      <c r="CD166" s="16"/>
    </row>
    <row r="167" spans="1:82" x14ac:dyDescent="0.25">
      <c r="A167" s="16">
        <v>1</v>
      </c>
      <c r="C167" s="194">
        <v>164</v>
      </c>
      <c r="D167" s="195"/>
      <c r="E167" s="212" t="s">
        <v>615</v>
      </c>
      <c r="F167" s="197"/>
      <c r="G167" s="198" t="s">
        <v>2</v>
      </c>
      <c r="H167" s="199"/>
      <c r="I167" s="200"/>
      <c r="J167" s="200"/>
      <c r="K167" s="200"/>
      <c r="L167" s="199"/>
      <c r="M167" s="200"/>
      <c r="N167" s="200"/>
      <c r="O167" s="200"/>
      <c r="P167" s="199"/>
      <c r="Q167" s="200"/>
      <c r="R167" s="200"/>
      <c r="S167" s="200"/>
      <c r="T167" s="199"/>
      <c r="U167" s="200"/>
      <c r="V167" s="200"/>
      <c r="W167" s="200"/>
      <c r="X167" s="199"/>
      <c r="Y167" s="200"/>
      <c r="Z167" s="200"/>
      <c r="AA167" s="200"/>
      <c r="AB167" s="199"/>
      <c r="AC167" s="200"/>
      <c r="AD167" s="200"/>
      <c r="AE167" s="200"/>
      <c r="AF167" s="199"/>
      <c r="AG167" s="200"/>
      <c r="AH167" s="200"/>
      <c r="AI167" s="200" t="str">
        <f t="shared" si="106"/>
        <v/>
      </c>
      <c r="AJ167" s="200"/>
      <c r="AK167" s="201"/>
      <c r="AL167" s="202"/>
      <c r="AM167" s="198" t="str">
        <f t="shared" si="107"/>
        <v/>
      </c>
      <c r="AN167" s="198"/>
      <c r="AO167" s="198"/>
      <c r="AP167" s="198"/>
      <c r="AQ167" s="198" t="s">
        <v>41</v>
      </c>
      <c r="AR167" s="198" t="s">
        <v>509</v>
      </c>
      <c r="AS167" s="198"/>
      <c r="AT167" s="198"/>
      <c r="AU167" s="203" t="str">
        <f t="shared" si="108"/>
        <v/>
      </c>
      <c r="AV167" s="204" t="str">
        <f t="shared" si="109"/>
        <v/>
      </c>
      <c r="AW167" s="205"/>
      <c r="AX167" s="205" t="str">
        <f>IF(AW167="","",RANK(AW167,AW$4:AW498,1))</f>
        <v/>
      </c>
      <c r="AY167" s="204" t="str">
        <f>IF(AV167="Yes",SUMIF(AU$4:AU498,AW167,AI$4:AI498),"")</f>
        <v/>
      </c>
      <c r="AZ167" s="204" t="str">
        <f>IF(AY167="","",SUMIF(AX$4:AX498,"&lt;="&amp;AX167,AY$4:AY498))</f>
        <v/>
      </c>
      <c r="BA167" s="202" t="s">
        <v>276</v>
      </c>
      <c r="BB167" s="206">
        <v>33100</v>
      </c>
      <c r="BC167" s="198" t="s">
        <v>2</v>
      </c>
      <c r="BD167" s="206">
        <v>34196</v>
      </c>
      <c r="BE167" s="198" t="s">
        <v>277</v>
      </c>
      <c r="BF167" s="206">
        <v>34409</v>
      </c>
      <c r="BG167" s="198" t="s">
        <v>273</v>
      </c>
      <c r="BH167" s="200">
        <v>120</v>
      </c>
      <c r="BI167" s="200"/>
      <c r="BJ167" s="200" t="str">
        <f t="shared" si="120"/>
        <v/>
      </c>
      <c r="BK167" s="198"/>
      <c r="BL167" s="206"/>
      <c r="BM167" s="207">
        <v>2</v>
      </c>
      <c r="BN167" s="198"/>
      <c r="BO167" s="208" t="str">
        <f t="shared" si="122"/>
        <v/>
      </c>
      <c r="BP167" s="209" t="str">
        <f t="shared" si="123"/>
        <v/>
      </c>
      <c r="BQ167" s="209" t="str">
        <f t="shared" si="124"/>
        <v/>
      </c>
      <c r="BR167" s="210" t="str">
        <f t="shared" si="125"/>
        <v/>
      </c>
      <c r="BS167" s="199"/>
      <c r="BT167" s="200"/>
      <c r="BU167" s="200"/>
      <c r="BV167" s="211" t="str">
        <f t="shared" si="126"/>
        <v/>
      </c>
      <c r="BW167" s="208" t="str">
        <f t="shared" si="127"/>
        <v/>
      </c>
      <c r="BX167" s="209" t="str">
        <f t="shared" si="128"/>
        <v/>
      </c>
      <c r="BY167" s="209" t="str">
        <f t="shared" si="129"/>
        <v/>
      </c>
      <c r="BZ167" s="209" t="str">
        <f t="shared" si="130"/>
        <v/>
      </c>
      <c r="CA167" s="5"/>
      <c r="CB167" s="16"/>
      <c r="CC167" s="16"/>
      <c r="CD167" s="16"/>
    </row>
    <row r="168" spans="1:82" x14ac:dyDescent="0.25">
      <c r="A168" s="16">
        <v>1</v>
      </c>
      <c r="C168" s="194">
        <v>165</v>
      </c>
      <c r="D168" s="195">
        <v>162</v>
      </c>
      <c r="E168" s="212" t="s">
        <v>440</v>
      </c>
      <c r="F168" s="197" t="s">
        <v>2</v>
      </c>
      <c r="G168" s="198" t="s">
        <v>2</v>
      </c>
      <c r="H168" s="199"/>
      <c r="I168" s="200"/>
      <c r="J168" s="200"/>
      <c r="K168" s="200" t="str">
        <f>IF(SUM(H168:J168)=0,"",SUM(H168:J168))</f>
        <v/>
      </c>
      <c r="L168" s="199"/>
      <c r="M168" s="200"/>
      <c r="N168" s="200"/>
      <c r="O168" s="200" t="str">
        <f>IF(SUM(L168:N168)=0,"",SUM(L168:N168))</f>
        <v/>
      </c>
      <c r="P168" s="199">
        <v>31.4</v>
      </c>
      <c r="Q168" s="200">
        <v>2.1</v>
      </c>
      <c r="R168" s="200">
        <v>8.1</v>
      </c>
      <c r="S168" s="200">
        <f>IF(SUM(P168:R168)=0,"",SUM(P168:R168))</f>
        <v>41.6</v>
      </c>
      <c r="T168" s="199"/>
      <c r="U168" s="200"/>
      <c r="V168" s="200"/>
      <c r="W168" s="200" t="str">
        <f>IF(SUM(T168:V168)=0,"",SUM(T168:V168))</f>
        <v/>
      </c>
      <c r="X168" s="199"/>
      <c r="Y168" s="200"/>
      <c r="Z168" s="200"/>
      <c r="AA168" s="200" t="str">
        <f>IF(SUM(X168:Z168)=0,"",SUM(X168:Z168))</f>
        <v/>
      </c>
      <c r="AB168" s="199">
        <f>IF(H168+L168+P168+T168+X168=0,"",H168+L168+P168+T168+X168)</f>
        <v>31.4</v>
      </c>
      <c r="AC168" s="200">
        <f>IF(I168+M168+Q168+U168+Y168=0,"",I168+M168+Q168+U168+Y168)</f>
        <v>2.1</v>
      </c>
      <c r="AD168" s="200">
        <f>IF(J168+N168+R168+V168+Z168=0,"",J168+N168+R168+V168+Z168)</f>
        <v>8.1</v>
      </c>
      <c r="AE168" s="200">
        <f>IF(SUM(AB168:AD168)=0,"",SUM(AB168:AD168))</f>
        <v>41.6</v>
      </c>
      <c r="AF168" s="199">
        <v>31.4</v>
      </c>
      <c r="AG168" s="200">
        <v>2.1</v>
      </c>
      <c r="AH168" s="200">
        <v>8.1</v>
      </c>
      <c r="AI168" s="200">
        <f t="shared" si="106"/>
        <v>41.6</v>
      </c>
      <c r="AJ168" s="200" t="s">
        <v>440</v>
      </c>
      <c r="AK168" s="201">
        <v>243</v>
      </c>
      <c r="AL168" s="202"/>
      <c r="AM168" s="198" t="str">
        <f t="shared" si="107"/>
        <v/>
      </c>
      <c r="AN168" s="198"/>
      <c r="AO168" s="198"/>
      <c r="AP168" s="213" t="s">
        <v>735</v>
      </c>
      <c r="AQ168" s="198" t="s">
        <v>41</v>
      </c>
      <c r="AR168" s="198" t="s">
        <v>442</v>
      </c>
      <c r="AS168" s="198"/>
      <c r="AT168" s="198" t="s">
        <v>509</v>
      </c>
      <c r="AU168" s="203">
        <f t="shared" si="108"/>
        <v>2000</v>
      </c>
      <c r="AV168" s="204" t="str">
        <f t="shared" si="109"/>
        <v/>
      </c>
      <c r="AW168" s="205" t="str">
        <f>IF(AV168="Yes",AU168,"")</f>
        <v/>
      </c>
      <c r="AX168" s="205" t="str">
        <f>IF(AW168="","",RANK(AW168,AW$4:AW498,1))</f>
        <v/>
      </c>
      <c r="AY168" s="204" t="str">
        <f>IF(AV168="Yes",SUMIF(AU$4:AU498,AW168,AI$4:AI498),"")</f>
        <v/>
      </c>
      <c r="AZ168" s="204" t="str">
        <f>IF(AY168="","",SUMIF(AX$4:AX498,"&lt;="&amp;AX168,AY$4:AY498))</f>
        <v/>
      </c>
      <c r="BA168" s="202" t="s">
        <v>309</v>
      </c>
      <c r="BB168" s="206">
        <v>35357</v>
      </c>
      <c r="BC168" s="198" t="s">
        <v>2</v>
      </c>
      <c r="BD168" s="206">
        <v>36087</v>
      </c>
      <c r="BE168" s="198"/>
      <c r="BF168" s="206"/>
      <c r="BG168" s="198"/>
      <c r="BH168" s="200">
        <v>41.6</v>
      </c>
      <c r="BI168" s="200">
        <v>41.6</v>
      </c>
      <c r="BJ168" s="200">
        <f t="shared" si="120"/>
        <v>100</v>
      </c>
      <c r="BK168" s="198" t="s">
        <v>441</v>
      </c>
      <c r="BL168" s="206">
        <v>36812</v>
      </c>
      <c r="BM168" s="207">
        <v>1</v>
      </c>
      <c r="BN168" s="198"/>
      <c r="BO168" s="208">
        <f t="shared" si="122"/>
        <v>75.480769230769226</v>
      </c>
      <c r="BP168" s="209">
        <f t="shared" si="123"/>
        <v>5.0480769230769234</v>
      </c>
      <c r="BQ168" s="209">
        <f t="shared" si="124"/>
        <v>19.471153846153843</v>
      </c>
      <c r="BR168" s="210">
        <f t="shared" si="125"/>
        <v>99.999999999999986</v>
      </c>
      <c r="BS168" s="199">
        <v>31.4</v>
      </c>
      <c r="BT168" s="200">
        <v>2.1</v>
      </c>
      <c r="BU168" s="200">
        <v>8.1</v>
      </c>
      <c r="BV168" s="211">
        <f t="shared" si="126"/>
        <v>41.6</v>
      </c>
      <c r="BW168" s="208">
        <f t="shared" si="127"/>
        <v>75.480769230769226</v>
      </c>
      <c r="BX168" s="209">
        <f t="shared" si="128"/>
        <v>5.0480769230769234</v>
      </c>
      <c r="BY168" s="209">
        <f t="shared" si="129"/>
        <v>19.471153846153843</v>
      </c>
      <c r="BZ168" s="209">
        <f t="shared" si="130"/>
        <v>99.999999999999986</v>
      </c>
      <c r="CA168" s="5"/>
      <c r="CB168" s="16"/>
      <c r="CC168" s="16"/>
      <c r="CD168" s="16"/>
    </row>
    <row r="169" spans="1:82" x14ac:dyDescent="0.25">
      <c r="A169" s="16">
        <v>1</v>
      </c>
      <c r="C169" s="215">
        <v>166</v>
      </c>
      <c r="D169" s="216"/>
      <c r="E169" s="216" t="s">
        <v>5</v>
      </c>
      <c r="F169" s="180"/>
      <c r="G169" s="217"/>
      <c r="H169" s="218"/>
      <c r="I169" s="219"/>
      <c r="J169" s="219"/>
      <c r="K169" s="219" t="str">
        <f>IF(SUM(H169:J169)=0,"",SUM(H169:J169))</f>
        <v/>
      </c>
      <c r="L169" s="218"/>
      <c r="M169" s="219"/>
      <c r="N169" s="219"/>
      <c r="O169" s="219" t="str">
        <f>IF(SUM(L169:N169)=0,"",SUM(L169:N169))</f>
        <v/>
      </c>
      <c r="P169" s="218"/>
      <c r="Q169" s="219"/>
      <c r="R169" s="219"/>
      <c r="S169" s="219" t="str">
        <f>IF(SUM(P169:R169)=0,"",SUM(P169:R169))</f>
        <v/>
      </c>
      <c r="T169" s="218"/>
      <c r="U169" s="219"/>
      <c r="V169" s="219"/>
      <c r="W169" s="219" t="str">
        <f>IF(SUM(T169:V169)=0,"",SUM(T169:V169))</f>
        <v/>
      </c>
      <c r="X169" s="218"/>
      <c r="Y169" s="219"/>
      <c r="Z169" s="219"/>
      <c r="AA169" s="219" t="str">
        <f>IF(SUM(X169:Z169)=0,"",SUM(X169:Z169))</f>
        <v/>
      </c>
      <c r="AB169" s="218">
        <f>IF(SUM(AB165:AB168)=0,"",SUM(AB165:AB168))</f>
        <v>32.699999999999996</v>
      </c>
      <c r="AC169" s="219">
        <f>IF(SUM(AC165:AC168)=0,"",SUM(AC165:AC168))</f>
        <v>7.9</v>
      </c>
      <c r="AD169" s="219">
        <f>IF(SUM(AD165:AD168)=0,"",SUM(AD165:AD168))</f>
        <v>8.6</v>
      </c>
      <c r="AE169" s="219">
        <f>IF(SUM(AB169:AD169)=0,"",SUM(AB169:AD169))</f>
        <v>49.199999999999996</v>
      </c>
      <c r="AF169" s="218"/>
      <c r="AG169" s="219"/>
      <c r="AH169" s="219"/>
      <c r="AI169" s="219" t="str">
        <f t="shared" si="106"/>
        <v/>
      </c>
      <c r="AJ169" s="219"/>
      <c r="AK169" s="347"/>
      <c r="AL169" s="221">
        <f>COUNT(AE165:AE168)</f>
        <v>2</v>
      </c>
      <c r="AM169" s="217" t="str">
        <f t="shared" si="107"/>
        <v/>
      </c>
      <c r="AN169" s="217" t="s">
        <v>95</v>
      </c>
      <c r="AO169" s="217"/>
      <c r="AP169" s="217"/>
      <c r="AQ169" s="217"/>
      <c r="AR169" s="217" t="s">
        <v>509</v>
      </c>
      <c r="AS169" s="217"/>
      <c r="AT169" s="217"/>
      <c r="AU169" s="222" t="str">
        <f t="shared" si="108"/>
        <v/>
      </c>
      <c r="AV169" s="254" t="str">
        <f t="shared" si="109"/>
        <v/>
      </c>
      <c r="AW169" s="255"/>
      <c r="AX169" s="255" t="str">
        <f>IF(AW169="","",RANK(AW169,AW$4:AW498,1))</f>
        <v/>
      </c>
      <c r="AY169" s="254" t="str">
        <f>IF(AV169="Yes",SUMIF(AU$4:AU498,AW169,AI$4:AI498),"")</f>
        <v/>
      </c>
      <c r="AZ169" s="254" t="str">
        <f>IF(AY169="","",SUMIF(AX$4:AX498,"&lt;="&amp;AX169,AY$4:AY498))</f>
        <v/>
      </c>
      <c r="BA169" s="221"/>
      <c r="BB169" s="223"/>
      <c r="BC169" s="217"/>
      <c r="BD169" s="223"/>
      <c r="BE169" s="217"/>
      <c r="BF169" s="223"/>
      <c r="BG169" s="217"/>
      <c r="BH169" s="219"/>
      <c r="BI169" s="219"/>
      <c r="BJ169" s="219" t="str">
        <f t="shared" si="120"/>
        <v/>
      </c>
      <c r="BK169" s="217"/>
      <c r="BL169" s="223"/>
      <c r="BM169" s="224"/>
      <c r="BN169" s="217"/>
      <c r="BO169" s="218">
        <f t="shared" si="122"/>
        <v>66.463414634146332</v>
      </c>
      <c r="BP169" s="219">
        <f t="shared" si="123"/>
        <v>16.056910569105693</v>
      </c>
      <c r="BQ169" s="219">
        <f t="shared" si="124"/>
        <v>17.479674796747968</v>
      </c>
      <c r="BR169" s="225">
        <f t="shared" si="125"/>
        <v>100</v>
      </c>
      <c r="BS169" s="218"/>
      <c r="BT169" s="219"/>
      <c r="BU169" s="219"/>
      <c r="BV169" s="225" t="str">
        <f t="shared" si="126"/>
        <v/>
      </c>
      <c r="BW169" s="218" t="str">
        <f t="shared" si="127"/>
        <v/>
      </c>
      <c r="BX169" s="219" t="str">
        <f t="shared" si="128"/>
        <v/>
      </c>
      <c r="BY169" s="219" t="str">
        <f t="shared" si="129"/>
        <v/>
      </c>
      <c r="BZ169" s="219" t="str">
        <f t="shared" si="130"/>
        <v/>
      </c>
      <c r="CA169" s="5"/>
      <c r="CB169" s="16"/>
      <c r="CC169" s="16"/>
      <c r="CD169" s="16"/>
    </row>
    <row r="170" spans="1:82" x14ac:dyDescent="0.25">
      <c r="A170" s="16">
        <v>1</v>
      </c>
      <c r="C170" s="194">
        <v>167</v>
      </c>
      <c r="D170" s="195"/>
      <c r="E170" s="196" t="s">
        <v>513</v>
      </c>
      <c r="F170" s="197"/>
      <c r="G170" s="198"/>
      <c r="H170" s="199"/>
      <c r="I170" s="200"/>
      <c r="J170" s="200"/>
      <c r="K170" s="200"/>
      <c r="L170" s="199"/>
      <c r="M170" s="200"/>
      <c r="N170" s="200"/>
      <c r="O170" s="200"/>
      <c r="P170" s="199"/>
      <c r="Q170" s="200"/>
      <c r="R170" s="200"/>
      <c r="S170" s="200"/>
      <c r="T170" s="199"/>
      <c r="U170" s="200"/>
      <c r="V170" s="200"/>
      <c r="W170" s="200"/>
      <c r="X170" s="199"/>
      <c r="Y170" s="200"/>
      <c r="Z170" s="200"/>
      <c r="AA170" s="200"/>
      <c r="AB170" s="199"/>
      <c r="AC170" s="200"/>
      <c r="AD170" s="200"/>
      <c r="AE170" s="200"/>
      <c r="AF170" s="199"/>
      <c r="AG170" s="200"/>
      <c r="AH170" s="200"/>
      <c r="AI170" s="200" t="str">
        <f t="shared" si="106"/>
        <v/>
      </c>
      <c r="AJ170" s="200"/>
      <c r="AK170" s="201"/>
      <c r="AL170" s="202"/>
      <c r="AM170" s="198" t="str">
        <f t="shared" si="107"/>
        <v/>
      </c>
      <c r="AN170" s="198"/>
      <c r="AO170" s="198"/>
      <c r="AP170" s="198"/>
      <c r="AQ170" s="198"/>
      <c r="AR170" s="198" t="s">
        <v>509</v>
      </c>
      <c r="AS170" s="198"/>
      <c r="AT170" s="198"/>
      <c r="AU170" s="203" t="str">
        <f t="shared" si="108"/>
        <v/>
      </c>
      <c r="AV170" s="204" t="str">
        <f t="shared" si="109"/>
        <v/>
      </c>
      <c r="AW170" s="205"/>
      <c r="AX170" s="205" t="str">
        <f>IF(AW170="","",RANK(AW170,AW$4:AW498,1))</f>
        <v/>
      </c>
      <c r="AY170" s="204" t="str">
        <f>IF(AV170="Yes",SUMIF(AU$4:AU498,AW170,AI$4:AI498),"")</f>
        <v/>
      </c>
      <c r="AZ170" s="204" t="str">
        <f>IF(AY170="","",SUMIF(AX$4:AX498,"&lt;="&amp;AX170,AY$4:AY498))</f>
        <v/>
      </c>
      <c r="BA170" s="202"/>
      <c r="BB170" s="206"/>
      <c r="BC170" s="198"/>
      <c r="BD170" s="206"/>
      <c r="BE170" s="198"/>
      <c r="BF170" s="206"/>
      <c r="BG170" s="198"/>
      <c r="BH170" s="200"/>
      <c r="BI170" s="200"/>
      <c r="BJ170" s="200" t="str">
        <f t="shared" si="120"/>
        <v/>
      </c>
      <c r="BK170" s="198"/>
      <c r="BL170" s="206"/>
      <c r="BM170" s="207"/>
      <c r="BN170" s="198"/>
      <c r="BO170" s="199" t="str">
        <f t="shared" si="122"/>
        <v/>
      </c>
      <c r="BP170" s="200" t="str">
        <f t="shared" si="123"/>
        <v/>
      </c>
      <c r="BQ170" s="200" t="str">
        <f t="shared" si="124"/>
        <v/>
      </c>
      <c r="BR170" s="211" t="str">
        <f t="shared" si="125"/>
        <v/>
      </c>
      <c r="BS170" s="199"/>
      <c r="BT170" s="200"/>
      <c r="BU170" s="200"/>
      <c r="BV170" s="211" t="str">
        <f t="shared" si="126"/>
        <v/>
      </c>
      <c r="BW170" s="199" t="str">
        <f t="shared" si="127"/>
        <v/>
      </c>
      <c r="BX170" s="200" t="str">
        <f t="shared" si="128"/>
        <v/>
      </c>
      <c r="BY170" s="200" t="str">
        <f t="shared" si="129"/>
        <v/>
      </c>
      <c r="BZ170" s="200" t="str">
        <f t="shared" si="130"/>
        <v/>
      </c>
      <c r="CA170" s="5"/>
      <c r="CB170" s="16"/>
      <c r="CC170" s="16"/>
      <c r="CD170" s="16"/>
    </row>
    <row r="171" spans="1:82" x14ac:dyDescent="0.25">
      <c r="A171" s="16">
        <v>1</v>
      </c>
      <c r="C171" s="194">
        <v>168</v>
      </c>
      <c r="D171" s="195"/>
      <c r="E171" s="212" t="s">
        <v>193</v>
      </c>
      <c r="F171" s="197"/>
      <c r="G171" s="198" t="s">
        <v>170</v>
      </c>
      <c r="H171" s="199"/>
      <c r="I171" s="200"/>
      <c r="J171" s="200"/>
      <c r="K171" s="200"/>
      <c r="L171" s="199"/>
      <c r="M171" s="200"/>
      <c r="N171" s="200"/>
      <c r="O171" s="200"/>
      <c r="P171" s="199"/>
      <c r="Q171" s="200"/>
      <c r="R171" s="200"/>
      <c r="S171" s="200"/>
      <c r="T171" s="199"/>
      <c r="U171" s="200"/>
      <c r="V171" s="200"/>
      <c r="W171" s="200"/>
      <c r="X171" s="199"/>
      <c r="Y171" s="200"/>
      <c r="Z171" s="200"/>
      <c r="AA171" s="200"/>
      <c r="AB171" s="199" t="str">
        <f>IF(H171+L171+P171+T171+X171=0,"",H171+L171+P171+T171+X171)</f>
        <v/>
      </c>
      <c r="AC171" s="200" t="str">
        <f>IF(I171+M171+Q171+U171+Y171=0,"",I171+M171+Q171+U171+Y171)</f>
        <v/>
      </c>
      <c r="AD171" s="200" t="str">
        <f>IF(J171+N171+R171+V171+Z171=0,"",J171+N171+R171+V171+Z171)</f>
        <v/>
      </c>
      <c r="AE171" s="200" t="str">
        <f>IF(SUM(AB171:AD171)=0,"",SUM(AB171:AD171))</f>
        <v/>
      </c>
      <c r="AF171" s="199" t="s">
        <v>509</v>
      </c>
      <c r="AG171" s="200" t="s">
        <v>509</v>
      </c>
      <c r="AH171" s="200" t="s">
        <v>509</v>
      </c>
      <c r="AI171" s="200" t="str">
        <f t="shared" si="106"/>
        <v/>
      </c>
      <c r="AJ171" s="200"/>
      <c r="AK171" s="201"/>
      <c r="AL171" s="202"/>
      <c r="AM171" s="198" t="str">
        <f t="shared" si="107"/>
        <v/>
      </c>
      <c r="AN171" s="198"/>
      <c r="AO171" s="198"/>
      <c r="AP171" s="198"/>
      <c r="AQ171" s="198" t="s">
        <v>673</v>
      </c>
      <c r="AR171" s="198" t="s">
        <v>509</v>
      </c>
      <c r="AS171" s="198"/>
      <c r="AT171" s="198"/>
      <c r="AU171" s="203" t="str">
        <f t="shared" si="108"/>
        <v/>
      </c>
      <c r="AV171" s="204" t="str">
        <f t="shared" si="109"/>
        <v/>
      </c>
      <c r="AW171" s="205"/>
      <c r="AX171" s="205" t="str">
        <f>IF(AW171="","",RANK(AW171,AW$4:AW498,1))</f>
        <v/>
      </c>
      <c r="AY171" s="204" t="str">
        <f>IF(AV171="Yes",SUMIF(AU$4:AU498,AW171,AI$4:AI498),"")</f>
        <v/>
      </c>
      <c r="AZ171" s="204" t="str">
        <f>IF(AY171="","",SUMIF(AX$4:AX498,"&lt;="&amp;AX171,AY$4:AY498))</f>
        <v/>
      </c>
      <c r="BA171" s="202" t="s">
        <v>516</v>
      </c>
      <c r="BB171" s="206">
        <v>25114</v>
      </c>
      <c r="BC171" s="198" t="s">
        <v>170</v>
      </c>
      <c r="BD171" s="206">
        <v>28766</v>
      </c>
      <c r="BE171" s="198" t="s">
        <v>171</v>
      </c>
      <c r="BF171" s="206">
        <v>27103</v>
      </c>
      <c r="BG171" s="198" t="s">
        <v>683</v>
      </c>
      <c r="BH171" s="200">
        <v>273</v>
      </c>
      <c r="BI171" s="200"/>
      <c r="BJ171" s="200" t="str">
        <f t="shared" si="120"/>
        <v/>
      </c>
      <c r="BK171" s="198"/>
      <c r="BL171" s="206"/>
      <c r="BM171" s="207">
        <v>2</v>
      </c>
      <c r="BN171" s="198" t="s">
        <v>778</v>
      </c>
      <c r="BO171" s="199" t="str">
        <f t="shared" si="122"/>
        <v/>
      </c>
      <c r="BP171" s="200" t="str">
        <f t="shared" si="123"/>
        <v/>
      </c>
      <c r="BQ171" s="200" t="str">
        <f t="shared" si="124"/>
        <v/>
      </c>
      <c r="BR171" s="211" t="str">
        <f t="shared" si="125"/>
        <v/>
      </c>
      <c r="BS171" s="199"/>
      <c r="BT171" s="200"/>
      <c r="BU171" s="200"/>
      <c r="BV171" s="211" t="str">
        <f t="shared" si="126"/>
        <v/>
      </c>
      <c r="BW171" s="199" t="str">
        <f t="shared" si="127"/>
        <v/>
      </c>
      <c r="BX171" s="200" t="str">
        <f t="shared" si="128"/>
        <v/>
      </c>
      <c r="BY171" s="200" t="str">
        <f t="shared" si="129"/>
        <v/>
      </c>
      <c r="BZ171" s="200" t="str">
        <f t="shared" si="130"/>
        <v/>
      </c>
      <c r="CA171" s="5"/>
      <c r="CB171" s="16"/>
      <c r="CC171" s="16"/>
      <c r="CD171" s="16"/>
    </row>
    <row r="172" spans="1:82" x14ac:dyDescent="0.25">
      <c r="A172" s="16">
        <v>1</v>
      </c>
      <c r="C172" s="215">
        <v>169</v>
      </c>
      <c r="D172" s="216"/>
      <c r="E172" s="216" t="s">
        <v>5</v>
      </c>
      <c r="F172" s="180"/>
      <c r="G172" s="217"/>
      <c r="H172" s="218"/>
      <c r="I172" s="219"/>
      <c r="J172" s="219"/>
      <c r="K172" s="219"/>
      <c r="L172" s="218"/>
      <c r="M172" s="219"/>
      <c r="N172" s="219"/>
      <c r="O172" s="219"/>
      <c r="P172" s="218"/>
      <c r="Q172" s="219"/>
      <c r="R172" s="219"/>
      <c r="S172" s="219"/>
      <c r="T172" s="218"/>
      <c r="U172" s="219"/>
      <c r="V172" s="219"/>
      <c r="W172" s="219"/>
      <c r="X172" s="218"/>
      <c r="Y172" s="219"/>
      <c r="Z172" s="219"/>
      <c r="AA172" s="219"/>
      <c r="AB172" s="218" t="str">
        <f>IF(SUM(AB170:AB171)=0,"",SUM(AB170:AB171))</f>
        <v/>
      </c>
      <c r="AC172" s="219" t="str">
        <f>IF(SUM(AC170:AC171)=0,"",SUM(AC170:AC171))</f>
        <v/>
      </c>
      <c r="AD172" s="219" t="str">
        <f>IF(SUM(AD170:AD171)=0,"",SUM(AD170:AD171))</f>
        <v/>
      </c>
      <c r="AE172" s="219" t="str">
        <f>IF(SUM(AB172:AD172)=0,"",SUM(AB172:AD172))</f>
        <v/>
      </c>
      <c r="AF172" s="218" t="s">
        <v>509</v>
      </c>
      <c r="AG172" s="219" t="s">
        <v>509</v>
      </c>
      <c r="AH172" s="219" t="s">
        <v>509</v>
      </c>
      <c r="AI172" s="219" t="str">
        <f t="shared" si="106"/>
        <v/>
      </c>
      <c r="AJ172" s="219"/>
      <c r="AK172" s="347"/>
      <c r="AL172" s="221">
        <f>COUNT(AE171:AE171)</f>
        <v>0</v>
      </c>
      <c r="AM172" s="217" t="str">
        <f t="shared" si="107"/>
        <v>Study Only</v>
      </c>
      <c r="AN172" s="217" t="s">
        <v>513</v>
      </c>
      <c r="AO172" s="217"/>
      <c r="AP172" s="217"/>
      <c r="AQ172" s="217"/>
      <c r="AR172" s="217" t="s">
        <v>509</v>
      </c>
      <c r="AS172" s="217"/>
      <c r="AT172" s="217"/>
      <c r="AU172" s="222" t="str">
        <f t="shared" si="108"/>
        <v/>
      </c>
      <c r="AV172" s="254" t="str">
        <f t="shared" si="109"/>
        <v/>
      </c>
      <c r="AW172" s="255"/>
      <c r="AX172" s="255" t="str">
        <f>IF(AW172="","",RANK(AW172,AW$4:AW498,1))</f>
        <v/>
      </c>
      <c r="AY172" s="254" t="str">
        <f>IF(AV172="Yes",SUMIF(AU$4:AU498,AW172,AI$4:AI498),"")</f>
        <v/>
      </c>
      <c r="AZ172" s="254" t="str">
        <f>IF(AY172="","",SUMIF(AX$4:AX498,"&lt;="&amp;AX172,AY$4:AY498))</f>
        <v/>
      </c>
      <c r="BA172" s="221"/>
      <c r="BB172" s="223"/>
      <c r="BC172" s="217"/>
      <c r="BD172" s="223"/>
      <c r="BE172" s="217"/>
      <c r="BF172" s="223"/>
      <c r="BG172" s="217"/>
      <c r="BH172" s="219"/>
      <c r="BI172" s="219"/>
      <c r="BJ172" s="219" t="str">
        <f t="shared" si="120"/>
        <v/>
      </c>
      <c r="BK172" s="217"/>
      <c r="BL172" s="223"/>
      <c r="BM172" s="224"/>
      <c r="BN172" s="217"/>
      <c r="BO172" s="218" t="str">
        <f t="shared" si="122"/>
        <v/>
      </c>
      <c r="BP172" s="219" t="str">
        <f t="shared" si="123"/>
        <v/>
      </c>
      <c r="BQ172" s="219" t="str">
        <f t="shared" si="124"/>
        <v/>
      </c>
      <c r="BR172" s="225" t="str">
        <f t="shared" si="125"/>
        <v/>
      </c>
      <c r="BS172" s="218"/>
      <c r="BT172" s="219"/>
      <c r="BU172" s="219"/>
      <c r="BV172" s="225" t="str">
        <f t="shared" si="126"/>
        <v/>
      </c>
      <c r="BW172" s="218" t="str">
        <f t="shared" si="127"/>
        <v/>
      </c>
      <c r="BX172" s="219" t="str">
        <f t="shared" si="128"/>
        <v/>
      </c>
      <c r="BY172" s="219" t="str">
        <f t="shared" si="129"/>
        <v/>
      </c>
      <c r="BZ172" s="219" t="str">
        <f t="shared" si="130"/>
        <v/>
      </c>
      <c r="CA172" s="5"/>
      <c r="CB172" s="16"/>
      <c r="CC172" s="16"/>
      <c r="CD172" s="16"/>
    </row>
    <row r="173" spans="1:82" x14ac:dyDescent="0.25">
      <c r="A173" s="16">
        <v>1</v>
      </c>
      <c r="C173" s="194">
        <v>170</v>
      </c>
      <c r="D173" s="195"/>
      <c r="E173" s="196" t="s">
        <v>524</v>
      </c>
      <c r="F173" s="197"/>
      <c r="G173" s="198"/>
      <c r="H173" s="199"/>
      <c r="I173" s="200"/>
      <c r="J173" s="200"/>
      <c r="K173" s="200"/>
      <c r="L173" s="199"/>
      <c r="M173" s="200"/>
      <c r="N173" s="200"/>
      <c r="O173" s="200"/>
      <c r="P173" s="199"/>
      <c r="Q173" s="200"/>
      <c r="R173" s="200"/>
      <c r="S173" s="200"/>
      <c r="T173" s="199"/>
      <c r="U173" s="200"/>
      <c r="V173" s="200"/>
      <c r="W173" s="200"/>
      <c r="X173" s="199"/>
      <c r="Y173" s="200"/>
      <c r="Z173" s="200"/>
      <c r="AA173" s="200"/>
      <c r="AB173" s="199"/>
      <c r="AC173" s="200"/>
      <c r="AD173" s="200"/>
      <c r="AE173" s="200"/>
      <c r="AF173" s="199"/>
      <c r="AG173" s="200"/>
      <c r="AH173" s="200"/>
      <c r="AI173" s="200" t="str">
        <f t="shared" si="106"/>
        <v/>
      </c>
      <c r="AJ173" s="200"/>
      <c r="AK173" s="253"/>
      <c r="AL173" s="202"/>
      <c r="AM173" s="198" t="str">
        <f t="shared" si="107"/>
        <v/>
      </c>
      <c r="AN173" s="198"/>
      <c r="AO173" s="198"/>
      <c r="AP173" s="198"/>
      <c r="AQ173" s="198"/>
      <c r="AR173" s="198" t="s">
        <v>509</v>
      </c>
      <c r="AS173" s="198"/>
      <c r="AT173" s="198"/>
      <c r="AU173" s="203" t="str">
        <f t="shared" si="108"/>
        <v/>
      </c>
      <c r="AV173" s="204" t="str">
        <f t="shared" si="109"/>
        <v/>
      </c>
      <c r="AW173" s="205"/>
      <c r="AX173" s="205" t="str">
        <f>IF(AW173="","",RANK(AW173,AW$4:AW498,1))</f>
        <v/>
      </c>
      <c r="AY173" s="204" t="str">
        <f>IF(AV173="Yes",SUMIF(AU$4:AU498,AW173,AI$4:AI498),"")</f>
        <v/>
      </c>
      <c r="AZ173" s="204" t="str">
        <f>IF(AY173="","",SUMIF(AX$4:AX498,"&lt;="&amp;AX173,AY$4:AY498))</f>
        <v/>
      </c>
      <c r="BA173" s="202"/>
      <c r="BB173" s="206"/>
      <c r="BC173" s="198"/>
      <c r="BD173" s="206"/>
      <c r="BE173" s="198"/>
      <c r="BF173" s="206"/>
      <c r="BG173" s="198"/>
      <c r="BH173" s="200"/>
      <c r="BI173" s="200"/>
      <c r="BJ173" s="200" t="str">
        <f t="shared" si="120"/>
        <v/>
      </c>
      <c r="BK173" s="198"/>
      <c r="BL173" s="206"/>
      <c r="BM173" s="207"/>
      <c r="BN173" s="198"/>
      <c r="BO173" s="199" t="str">
        <f t="shared" si="122"/>
        <v/>
      </c>
      <c r="BP173" s="200" t="str">
        <f t="shared" si="123"/>
        <v/>
      </c>
      <c r="BQ173" s="200" t="str">
        <f t="shared" si="124"/>
        <v/>
      </c>
      <c r="BR173" s="211" t="str">
        <f t="shared" si="125"/>
        <v/>
      </c>
      <c r="BS173" s="199"/>
      <c r="BT173" s="200"/>
      <c r="BU173" s="200"/>
      <c r="BV173" s="211" t="str">
        <f t="shared" si="126"/>
        <v/>
      </c>
      <c r="BW173" s="199" t="str">
        <f t="shared" si="127"/>
        <v/>
      </c>
      <c r="BX173" s="200" t="str">
        <f t="shared" si="128"/>
        <v/>
      </c>
      <c r="BY173" s="200" t="str">
        <f t="shared" si="129"/>
        <v/>
      </c>
      <c r="BZ173" s="200" t="str">
        <f t="shared" si="130"/>
        <v/>
      </c>
      <c r="CA173" s="5"/>
      <c r="CB173" s="16"/>
      <c r="CC173" s="16"/>
      <c r="CD173" s="16"/>
    </row>
    <row r="174" spans="1:82" x14ac:dyDescent="0.25">
      <c r="A174" s="16">
        <v>1</v>
      </c>
      <c r="C174" s="194">
        <v>171</v>
      </c>
      <c r="D174" s="195"/>
      <c r="E174" s="212" t="s">
        <v>662</v>
      </c>
      <c r="F174" s="197"/>
      <c r="G174" s="198" t="s">
        <v>2</v>
      </c>
      <c r="H174" s="199"/>
      <c r="I174" s="200"/>
      <c r="J174" s="200"/>
      <c r="K174" s="200"/>
      <c r="L174" s="199"/>
      <c r="M174" s="200"/>
      <c r="N174" s="200"/>
      <c r="O174" s="200"/>
      <c r="P174" s="199"/>
      <c r="Q174" s="200"/>
      <c r="R174" s="200"/>
      <c r="S174" s="200"/>
      <c r="T174" s="199"/>
      <c r="U174" s="200"/>
      <c r="V174" s="200"/>
      <c r="W174" s="200"/>
      <c r="X174" s="199"/>
      <c r="Y174" s="200"/>
      <c r="Z174" s="200"/>
      <c r="AA174" s="200"/>
      <c r="AB174" s="199" t="str">
        <f>IF(H174+L174+P174+T174+X174=0,"",H174+L174+P174+T174+X174)</f>
        <v/>
      </c>
      <c r="AC174" s="200" t="str">
        <f>IF(I174+M174+Q174+U174+Y174=0,"",I174+M174+Q174+U174+Y174)</f>
        <v/>
      </c>
      <c r="AD174" s="200" t="str">
        <f>IF(J174+N174+R174+V174+Z174=0,"",J174+N174+R174+V174+Z174)</f>
        <v/>
      </c>
      <c r="AE174" s="200" t="str">
        <f>IF(SUM(AB174:AD174)=0,"",SUM(AB174:AD174))</f>
        <v/>
      </c>
      <c r="AF174" s="199" t="s">
        <v>509</v>
      </c>
      <c r="AG174" s="200" t="s">
        <v>509</v>
      </c>
      <c r="AH174" s="200" t="s">
        <v>509</v>
      </c>
      <c r="AI174" s="200" t="str">
        <f t="shared" si="106"/>
        <v/>
      </c>
      <c r="AJ174" s="200"/>
      <c r="AK174" s="201"/>
      <c r="AL174" s="202"/>
      <c r="AM174" s="198" t="str">
        <f t="shared" si="107"/>
        <v/>
      </c>
      <c r="AN174" s="198"/>
      <c r="AO174" s="198"/>
      <c r="AP174" s="198"/>
      <c r="AQ174" s="198" t="s">
        <v>220</v>
      </c>
      <c r="AR174" s="198" t="s">
        <v>509</v>
      </c>
      <c r="AS174" s="198"/>
      <c r="AT174" s="198"/>
      <c r="AU174" s="203" t="str">
        <f t="shared" si="108"/>
        <v/>
      </c>
      <c r="AV174" s="204" t="str">
        <f t="shared" si="109"/>
        <v/>
      </c>
      <c r="AW174" s="205"/>
      <c r="AX174" s="205" t="str">
        <f>IF(AW174="","",RANK(AW174,AW$4:AW498,1))</f>
        <v/>
      </c>
      <c r="AY174" s="204" t="str">
        <f>IF(AV174="Yes",SUMIF(AU$4:AU498,AW174,AI$4:AI498),"")</f>
        <v/>
      </c>
      <c r="AZ174" s="204" t="str">
        <f>IF(AY174="","",SUMIF(AX$4:AX498,"&lt;="&amp;AX174,AY$4:AY498))</f>
        <v/>
      </c>
      <c r="BA174" s="202" t="s">
        <v>176</v>
      </c>
      <c r="BB174" s="206">
        <v>28804</v>
      </c>
      <c r="BC174" s="198" t="s">
        <v>2</v>
      </c>
      <c r="BD174" s="206">
        <v>30956</v>
      </c>
      <c r="BE174" s="198" t="s">
        <v>171</v>
      </c>
      <c r="BF174" s="206">
        <v>31163</v>
      </c>
      <c r="BG174" s="198" t="s">
        <v>684</v>
      </c>
      <c r="BH174" s="200">
        <v>246</v>
      </c>
      <c r="BI174" s="200"/>
      <c r="BJ174" s="200" t="str">
        <f t="shared" si="120"/>
        <v/>
      </c>
      <c r="BK174" s="198"/>
      <c r="BL174" s="206"/>
      <c r="BM174" s="207">
        <v>2</v>
      </c>
      <c r="BN174" s="198"/>
      <c r="BO174" s="199" t="str">
        <f t="shared" si="122"/>
        <v/>
      </c>
      <c r="BP174" s="200" t="str">
        <f t="shared" si="123"/>
        <v/>
      </c>
      <c r="BQ174" s="200" t="str">
        <f t="shared" si="124"/>
        <v/>
      </c>
      <c r="BR174" s="211" t="str">
        <f t="shared" si="125"/>
        <v/>
      </c>
      <c r="BS174" s="199"/>
      <c r="BT174" s="200"/>
      <c r="BU174" s="200"/>
      <c r="BV174" s="211" t="str">
        <f t="shared" si="126"/>
        <v/>
      </c>
      <c r="BW174" s="199" t="str">
        <f t="shared" si="127"/>
        <v/>
      </c>
      <c r="BX174" s="200" t="str">
        <f t="shared" si="128"/>
        <v/>
      </c>
      <c r="BY174" s="200" t="str">
        <f t="shared" si="129"/>
        <v/>
      </c>
      <c r="BZ174" s="200" t="str">
        <f t="shared" si="130"/>
        <v/>
      </c>
      <c r="CA174" s="5"/>
      <c r="CB174" s="16"/>
      <c r="CC174" s="16"/>
      <c r="CD174" s="16"/>
    </row>
    <row r="175" spans="1:82" x14ac:dyDescent="0.25">
      <c r="A175" s="16">
        <v>1</v>
      </c>
      <c r="C175" s="215">
        <v>172</v>
      </c>
      <c r="D175" s="216"/>
      <c r="E175" s="216" t="s">
        <v>5</v>
      </c>
      <c r="F175" s="180"/>
      <c r="G175" s="217"/>
      <c r="H175" s="218"/>
      <c r="I175" s="219"/>
      <c r="J175" s="219"/>
      <c r="K175" s="219"/>
      <c r="L175" s="218"/>
      <c r="M175" s="219"/>
      <c r="N175" s="219"/>
      <c r="O175" s="219"/>
      <c r="P175" s="218"/>
      <c r="Q175" s="219"/>
      <c r="R175" s="219"/>
      <c r="S175" s="219"/>
      <c r="T175" s="218"/>
      <c r="U175" s="219"/>
      <c r="V175" s="219"/>
      <c r="W175" s="219"/>
      <c r="X175" s="218"/>
      <c r="Y175" s="219"/>
      <c r="Z175" s="219"/>
      <c r="AA175" s="219"/>
      <c r="AB175" s="218" t="str">
        <f>IF(SUM(AB173:AB174)=0,"",SUM(AB173:AB174))</f>
        <v/>
      </c>
      <c r="AC175" s="219" t="str">
        <f>IF(SUM(AC173:AC174)=0,"",SUM(AC173:AC174))</f>
        <v/>
      </c>
      <c r="AD175" s="219" t="str">
        <f>IF(SUM(AD173:AD174)=0,"",SUM(AD173:AD174))</f>
        <v/>
      </c>
      <c r="AE175" s="219" t="str">
        <f>IF(SUM(AB175:AD175)=0,"",SUM(AB175:AD175))</f>
        <v/>
      </c>
      <c r="AF175" s="218" t="s">
        <v>509</v>
      </c>
      <c r="AG175" s="219" t="s">
        <v>509</v>
      </c>
      <c r="AH175" s="219" t="s">
        <v>509</v>
      </c>
      <c r="AI175" s="219" t="str">
        <f t="shared" si="106"/>
        <v/>
      </c>
      <c r="AJ175" s="219"/>
      <c r="AK175" s="347"/>
      <c r="AL175" s="221">
        <f>COUNT(AE174:AE174)</f>
        <v>0</v>
      </c>
      <c r="AM175" s="217" t="str">
        <f t="shared" si="107"/>
        <v>Study Only</v>
      </c>
      <c r="AN175" s="217" t="s">
        <v>524</v>
      </c>
      <c r="AO175" s="217"/>
      <c r="AP175" s="217"/>
      <c r="AQ175" s="217"/>
      <c r="AR175" s="217" t="s">
        <v>509</v>
      </c>
      <c r="AS175" s="217"/>
      <c r="AT175" s="217"/>
      <c r="AU175" s="222" t="str">
        <f t="shared" si="108"/>
        <v/>
      </c>
      <c r="AV175" s="254" t="str">
        <f t="shared" si="109"/>
        <v/>
      </c>
      <c r="AW175" s="255"/>
      <c r="AX175" s="255" t="str">
        <f>IF(AW175="","",RANK(AW175,AW$4:AW498,1))</f>
        <v/>
      </c>
      <c r="AY175" s="254" t="str">
        <f>IF(AV175="Yes",SUMIF(AU$4:AU498,AW175,AI$4:AI498),"")</f>
        <v/>
      </c>
      <c r="AZ175" s="254" t="str">
        <f>IF(AY175="","",SUMIF(AX$4:AX498,"&lt;="&amp;AX175,AY$4:AY498))</f>
        <v/>
      </c>
      <c r="BA175" s="221"/>
      <c r="BB175" s="223"/>
      <c r="BC175" s="217"/>
      <c r="BD175" s="223"/>
      <c r="BE175" s="217"/>
      <c r="BF175" s="223"/>
      <c r="BG175" s="217"/>
      <c r="BH175" s="219"/>
      <c r="BI175" s="219"/>
      <c r="BJ175" s="219" t="str">
        <f t="shared" si="120"/>
        <v/>
      </c>
      <c r="BK175" s="217"/>
      <c r="BL175" s="223"/>
      <c r="BM175" s="224"/>
      <c r="BN175" s="217"/>
      <c r="BO175" s="218" t="str">
        <f t="shared" si="122"/>
        <v/>
      </c>
      <c r="BP175" s="219" t="str">
        <f t="shared" si="123"/>
        <v/>
      </c>
      <c r="BQ175" s="219" t="str">
        <f t="shared" si="124"/>
        <v/>
      </c>
      <c r="BR175" s="225" t="str">
        <f t="shared" si="125"/>
        <v/>
      </c>
      <c r="BS175" s="218"/>
      <c r="BT175" s="219"/>
      <c r="BU175" s="219"/>
      <c r="BV175" s="225" t="str">
        <f t="shared" si="126"/>
        <v/>
      </c>
      <c r="BW175" s="218" t="str">
        <f t="shared" si="127"/>
        <v/>
      </c>
      <c r="BX175" s="219" t="str">
        <f t="shared" si="128"/>
        <v/>
      </c>
      <c r="BY175" s="219" t="str">
        <f t="shared" si="129"/>
        <v/>
      </c>
      <c r="BZ175" s="219" t="str">
        <f t="shared" si="130"/>
        <v/>
      </c>
      <c r="CA175" s="5"/>
      <c r="CB175" s="16"/>
      <c r="CC175" s="16"/>
      <c r="CD175" s="16"/>
    </row>
    <row r="176" spans="1:82" x14ac:dyDescent="0.25">
      <c r="A176" s="16">
        <v>1</v>
      </c>
      <c r="C176" s="194">
        <v>173</v>
      </c>
      <c r="D176" s="195"/>
      <c r="E176" s="196" t="s">
        <v>96</v>
      </c>
      <c r="F176" s="197"/>
      <c r="G176" s="198"/>
      <c r="H176" s="199"/>
      <c r="I176" s="200"/>
      <c r="J176" s="200"/>
      <c r="K176" s="200" t="str">
        <f t="shared" ref="K176:K190" si="131">IF(SUM(H176:J176)=0,"",SUM(H176:J176))</f>
        <v/>
      </c>
      <c r="L176" s="199"/>
      <c r="M176" s="200"/>
      <c r="N176" s="200"/>
      <c r="O176" s="200" t="str">
        <f t="shared" ref="O176:O190" si="132">IF(SUM(L176:N176)=0,"",SUM(L176:N176))</f>
        <v/>
      </c>
      <c r="P176" s="199"/>
      <c r="Q176" s="200"/>
      <c r="R176" s="200"/>
      <c r="S176" s="200" t="str">
        <f t="shared" ref="S176:S190" si="133">IF(SUM(P176:R176)=0,"",SUM(P176:R176))</f>
        <v/>
      </c>
      <c r="T176" s="199"/>
      <c r="U176" s="200"/>
      <c r="V176" s="200"/>
      <c r="W176" s="200" t="str">
        <f t="shared" ref="W176:W190" si="134">IF(SUM(T176:V176)=0,"",SUM(T176:V176))</f>
        <v/>
      </c>
      <c r="X176" s="199"/>
      <c r="Y176" s="200"/>
      <c r="Z176" s="200"/>
      <c r="AA176" s="200" t="str">
        <f t="shared" ref="AA176:AA190" si="135">IF(SUM(X176:Z176)=0,"",SUM(X176:Z176))</f>
        <v/>
      </c>
      <c r="AB176" s="199"/>
      <c r="AC176" s="200"/>
      <c r="AD176" s="200"/>
      <c r="AE176" s="200"/>
      <c r="AF176" s="199"/>
      <c r="AG176" s="200"/>
      <c r="AH176" s="200"/>
      <c r="AI176" s="200" t="str">
        <f t="shared" si="106"/>
        <v/>
      </c>
      <c r="AJ176" s="200"/>
      <c r="AK176" s="201"/>
      <c r="AL176" s="202"/>
      <c r="AM176" s="198" t="str">
        <f t="shared" si="107"/>
        <v/>
      </c>
      <c r="AN176" s="198" t="s">
        <v>96</v>
      </c>
      <c r="AO176" s="198"/>
      <c r="AP176" s="198"/>
      <c r="AQ176" s="198"/>
      <c r="AR176" s="198" t="s">
        <v>509</v>
      </c>
      <c r="AS176" s="198"/>
      <c r="AT176" s="198"/>
      <c r="AU176" s="203" t="str">
        <f t="shared" si="108"/>
        <v/>
      </c>
      <c r="AV176" s="204" t="str">
        <f t="shared" si="109"/>
        <v/>
      </c>
      <c r="AW176" s="205"/>
      <c r="AX176" s="205" t="str">
        <f>IF(AW176="","",RANK(AW176,AW$4:AW498,1))</f>
        <v/>
      </c>
      <c r="AY176" s="204" t="str">
        <f>IF(AV176="Yes",SUMIF(AU$4:AU498,AW176,AI$4:AI498),"")</f>
        <v/>
      </c>
      <c r="AZ176" s="204" t="str">
        <f>IF(AY176="","",SUMIF(AX$4:AX498,"&lt;="&amp;AX176,AY$4:AY498))</f>
        <v/>
      </c>
      <c r="BA176" s="202"/>
      <c r="BB176" s="206"/>
      <c r="BC176" s="198"/>
      <c r="BD176" s="206"/>
      <c r="BE176" s="198"/>
      <c r="BF176" s="206"/>
      <c r="BG176" s="198"/>
      <c r="BH176" s="200"/>
      <c r="BI176" s="200"/>
      <c r="BJ176" s="200" t="str">
        <f t="shared" si="120"/>
        <v/>
      </c>
      <c r="BK176" s="198"/>
      <c r="BL176" s="206"/>
      <c r="BM176" s="207"/>
      <c r="BN176" s="198"/>
      <c r="BO176" s="199" t="str">
        <f t="shared" si="122"/>
        <v/>
      </c>
      <c r="BP176" s="200" t="str">
        <f t="shared" si="123"/>
        <v/>
      </c>
      <c r="BQ176" s="200" t="str">
        <f t="shared" si="124"/>
        <v/>
      </c>
      <c r="BR176" s="211" t="str">
        <f t="shared" si="125"/>
        <v/>
      </c>
      <c r="BS176" s="199"/>
      <c r="BT176" s="200"/>
      <c r="BU176" s="200"/>
      <c r="BV176" s="211" t="str">
        <f t="shared" si="126"/>
        <v/>
      </c>
      <c r="BW176" s="199" t="str">
        <f t="shared" si="127"/>
        <v/>
      </c>
      <c r="BX176" s="200" t="str">
        <f t="shared" si="128"/>
        <v/>
      </c>
      <c r="BY176" s="200" t="str">
        <f t="shared" si="129"/>
        <v/>
      </c>
      <c r="BZ176" s="200" t="str">
        <f t="shared" si="130"/>
        <v/>
      </c>
      <c r="CA176" s="5"/>
      <c r="CB176" s="16"/>
      <c r="CC176" s="16"/>
      <c r="CD176" s="16"/>
    </row>
    <row r="177" spans="1:82" x14ac:dyDescent="0.25">
      <c r="A177" s="16">
        <v>1</v>
      </c>
      <c r="C177" s="194">
        <v>174</v>
      </c>
      <c r="D177" s="195">
        <v>10</v>
      </c>
      <c r="E177" s="212" t="s">
        <v>173</v>
      </c>
      <c r="F177" s="197" t="s">
        <v>3</v>
      </c>
      <c r="G177" s="198" t="s">
        <v>3</v>
      </c>
      <c r="H177" s="199"/>
      <c r="I177" s="200"/>
      <c r="J177" s="200"/>
      <c r="K177" s="200" t="str">
        <f t="shared" si="131"/>
        <v/>
      </c>
      <c r="L177" s="199"/>
      <c r="M177" s="200"/>
      <c r="N177" s="200"/>
      <c r="O177" s="200" t="str">
        <f t="shared" si="132"/>
        <v/>
      </c>
      <c r="P177" s="199"/>
      <c r="Q177" s="200"/>
      <c r="R177" s="200"/>
      <c r="S177" s="200" t="str">
        <f t="shared" si="133"/>
        <v/>
      </c>
      <c r="T177" s="199">
        <v>41.6</v>
      </c>
      <c r="U177" s="200">
        <v>2.5</v>
      </c>
      <c r="V177" s="200">
        <v>14.6</v>
      </c>
      <c r="W177" s="200">
        <f t="shared" si="134"/>
        <v>58.7</v>
      </c>
      <c r="X177" s="199"/>
      <c r="Y177" s="200"/>
      <c r="Z177" s="200"/>
      <c r="AA177" s="200" t="str">
        <f t="shared" si="135"/>
        <v/>
      </c>
      <c r="AB177" s="199">
        <f>IF(H177+L177+P177+T177+X177=0,"",H177+L177+P177+T177+X177)</f>
        <v>41.6</v>
      </c>
      <c r="AC177" s="200">
        <f>IF(I177+M177+Q177+U177+Y177=0,"",I177+M177+Q177+U177+Y177)</f>
        <v>2.5</v>
      </c>
      <c r="AD177" s="200">
        <f>IF(J177+N177+R177+V177+Z177=0,"",J177+N177+R177+V177+Z177)</f>
        <v>14.6</v>
      </c>
      <c r="AE177" s="200">
        <f t="shared" ref="AE177:AE206" si="136">IF(SUM(AB177:AD177)=0,"",SUM(AB177:AD177))</f>
        <v>58.7</v>
      </c>
      <c r="AF177" s="199">
        <v>41.6</v>
      </c>
      <c r="AG177" s="200">
        <v>2.5</v>
      </c>
      <c r="AH177" s="200">
        <v>14.6</v>
      </c>
      <c r="AI177" s="200">
        <f t="shared" si="106"/>
        <v>58.7</v>
      </c>
      <c r="AJ177" s="200" t="s">
        <v>173</v>
      </c>
      <c r="AK177" s="253">
        <v>22</v>
      </c>
      <c r="AL177" s="202"/>
      <c r="AM177" s="198" t="str">
        <f t="shared" si="107"/>
        <v/>
      </c>
      <c r="AN177" s="198"/>
      <c r="AO177" s="198"/>
      <c r="AP177" s="213" t="s">
        <v>736</v>
      </c>
      <c r="AQ177" s="198" t="s">
        <v>42</v>
      </c>
      <c r="AR177" s="198" t="s">
        <v>324</v>
      </c>
      <c r="AS177" s="198"/>
      <c r="AT177" s="198" t="s">
        <v>509</v>
      </c>
      <c r="AU177" s="203">
        <f t="shared" si="108"/>
        <v>1974</v>
      </c>
      <c r="AV177" s="204" t="str">
        <f t="shared" si="109"/>
        <v>Yes</v>
      </c>
      <c r="AW177" s="205">
        <f>IF(AV177="Yes",AU177,"")</f>
        <v>1974</v>
      </c>
      <c r="AX177" s="205">
        <f>IF(AW177="","",RANK(AW177,AW$4:AW498,1))</f>
        <v>5</v>
      </c>
      <c r="AY177" s="204">
        <f>IF(AV177="Yes",SUMIF(AU$4:AU498,AW177,AI$4:AI498),"")</f>
        <v>58.7</v>
      </c>
      <c r="AZ177" s="204">
        <f>IF(AY177="","",SUMIF(AX$4:AX498,"&lt;="&amp;AX177,AY$4:AY498))</f>
        <v>1019.3999999999999</v>
      </c>
      <c r="BA177" s="202" t="s">
        <v>165</v>
      </c>
      <c r="BB177" s="206">
        <v>25113</v>
      </c>
      <c r="BC177" s="198" t="s">
        <v>3</v>
      </c>
      <c r="BD177" s="206">
        <v>28765</v>
      </c>
      <c r="BE177" s="198"/>
      <c r="BF177" s="206"/>
      <c r="BG177" s="198"/>
      <c r="BH177" s="200">
        <v>56.9</v>
      </c>
      <c r="BI177" s="200">
        <v>56.9</v>
      </c>
      <c r="BJ177" s="200">
        <f t="shared" si="120"/>
        <v>100</v>
      </c>
      <c r="BK177" s="198" t="s">
        <v>174</v>
      </c>
      <c r="BL177" s="206">
        <v>27159</v>
      </c>
      <c r="BM177" s="207">
        <v>1</v>
      </c>
      <c r="BN177" s="198"/>
      <c r="BO177" s="199">
        <f t="shared" si="122"/>
        <v>70.868824531516182</v>
      </c>
      <c r="BP177" s="200">
        <f t="shared" si="123"/>
        <v>4.2589437819420786</v>
      </c>
      <c r="BQ177" s="200">
        <f t="shared" si="124"/>
        <v>24.872231686541735</v>
      </c>
      <c r="BR177" s="211">
        <f t="shared" si="125"/>
        <v>100</v>
      </c>
      <c r="BS177" s="199"/>
      <c r="BT177" s="200"/>
      <c r="BU177" s="200"/>
      <c r="BV177" s="211" t="str">
        <f t="shared" si="126"/>
        <v/>
      </c>
      <c r="BW177" s="199" t="str">
        <f t="shared" si="127"/>
        <v/>
      </c>
      <c r="BX177" s="200" t="str">
        <f t="shared" si="128"/>
        <v/>
      </c>
      <c r="BY177" s="200" t="str">
        <f t="shared" si="129"/>
        <v/>
      </c>
      <c r="BZ177" s="200" t="str">
        <f t="shared" si="130"/>
        <v/>
      </c>
      <c r="CA177" s="5"/>
      <c r="CB177" s="16"/>
      <c r="CC177" s="16"/>
      <c r="CD177" s="16"/>
    </row>
    <row r="178" spans="1:82" x14ac:dyDescent="0.25">
      <c r="A178" s="16">
        <v>1</v>
      </c>
      <c r="C178" s="215">
        <v>175</v>
      </c>
      <c r="D178" s="216"/>
      <c r="E178" s="216" t="s">
        <v>5</v>
      </c>
      <c r="F178" s="180"/>
      <c r="G178" s="217"/>
      <c r="H178" s="218"/>
      <c r="I178" s="219"/>
      <c r="J178" s="219"/>
      <c r="K178" s="219" t="str">
        <f t="shared" si="131"/>
        <v/>
      </c>
      <c r="L178" s="218"/>
      <c r="M178" s="219"/>
      <c r="N178" s="219"/>
      <c r="O178" s="219" t="str">
        <f t="shared" si="132"/>
        <v/>
      </c>
      <c r="P178" s="218"/>
      <c r="Q178" s="219"/>
      <c r="R178" s="219"/>
      <c r="S178" s="219" t="str">
        <f t="shared" si="133"/>
        <v/>
      </c>
      <c r="T178" s="218"/>
      <c r="U178" s="219"/>
      <c r="V178" s="219"/>
      <c r="W178" s="219" t="str">
        <f t="shared" si="134"/>
        <v/>
      </c>
      <c r="X178" s="218"/>
      <c r="Y178" s="219"/>
      <c r="Z178" s="219"/>
      <c r="AA178" s="219" t="str">
        <f t="shared" si="135"/>
        <v/>
      </c>
      <c r="AB178" s="218">
        <f>IF(SUM(AB177:AB177)=0,"",SUM(AB177:AB177))</f>
        <v>41.6</v>
      </c>
      <c r="AC178" s="219">
        <f>IF(SUM(AC177:AC177)=0,"",SUM(AC177:AC177))</f>
        <v>2.5</v>
      </c>
      <c r="AD178" s="219">
        <f>IF(SUM(AD177:AD177)=0,"",SUM(AD177:AD177))</f>
        <v>14.6</v>
      </c>
      <c r="AE178" s="219">
        <f t="shared" si="136"/>
        <v>58.7</v>
      </c>
      <c r="AF178" s="218"/>
      <c r="AG178" s="219"/>
      <c r="AH178" s="219"/>
      <c r="AI178" s="219" t="str">
        <f t="shared" si="106"/>
        <v/>
      </c>
      <c r="AJ178" s="219"/>
      <c r="AK178" s="347"/>
      <c r="AL178" s="221">
        <f>COUNT(AE177:AE177)</f>
        <v>1</v>
      </c>
      <c r="AM178" s="217" t="str">
        <f t="shared" si="107"/>
        <v/>
      </c>
      <c r="AN178" s="217" t="s">
        <v>96</v>
      </c>
      <c r="AO178" s="217" t="s">
        <v>97</v>
      </c>
      <c r="AP178" s="217"/>
      <c r="AQ178" s="217"/>
      <c r="AR178" s="217" t="s">
        <v>509</v>
      </c>
      <c r="AS178" s="217"/>
      <c r="AT178" s="217"/>
      <c r="AU178" s="222" t="str">
        <f t="shared" si="108"/>
        <v/>
      </c>
      <c r="AV178" s="254" t="str">
        <f t="shared" si="109"/>
        <v/>
      </c>
      <c r="AW178" s="255"/>
      <c r="AX178" s="255" t="str">
        <f>IF(AW178="","",RANK(AW178,AW$4:AW498,1))</f>
        <v/>
      </c>
      <c r="AY178" s="254" t="str">
        <f>IF(AV178="Yes",SUMIF(AU$4:AU498,AW178,AI$4:AI498),"")</f>
        <v/>
      </c>
      <c r="AZ178" s="254" t="str">
        <f>IF(AY178="","",SUMIF(AX$4:AX498,"&lt;="&amp;AX178,AY$4:AY498))</f>
        <v/>
      </c>
      <c r="BA178" s="221"/>
      <c r="BB178" s="223"/>
      <c r="BC178" s="217"/>
      <c r="BD178" s="223"/>
      <c r="BE178" s="217"/>
      <c r="BF178" s="223"/>
      <c r="BG178" s="217"/>
      <c r="BH178" s="219"/>
      <c r="BI178" s="219"/>
      <c r="BJ178" s="219" t="str">
        <f t="shared" si="120"/>
        <v/>
      </c>
      <c r="BK178" s="217"/>
      <c r="BL178" s="223"/>
      <c r="BM178" s="224"/>
      <c r="BN178" s="217"/>
      <c r="BO178" s="218">
        <f t="shared" si="122"/>
        <v>70.868824531516182</v>
      </c>
      <c r="BP178" s="219">
        <f t="shared" si="123"/>
        <v>4.2589437819420786</v>
      </c>
      <c r="BQ178" s="219">
        <f t="shared" si="124"/>
        <v>24.872231686541735</v>
      </c>
      <c r="BR178" s="225">
        <f t="shared" si="125"/>
        <v>100</v>
      </c>
      <c r="BS178" s="218"/>
      <c r="BT178" s="219"/>
      <c r="BU178" s="219"/>
      <c r="BV178" s="225" t="str">
        <f t="shared" si="126"/>
        <v/>
      </c>
      <c r="BW178" s="218" t="str">
        <f t="shared" si="127"/>
        <v/>
      </c>
      <c r="BX178" s="219" t="str">
        <f t="shared" si="128"/>
        <v/>
      </c>
      <c r="BY178" s="219" t="str">
        <f t="shared" si="129"/>
        <v/>
      </c>
      <c r="BZ178" s="219" t="str">
        <f t="shared" si="130"/>
        <v/>
      </c>
      <c r="CA178" s="5"/>
      <c r="CB178" s="16"/>
      <c r="CC178" s="16"/>
      <c r="CD178" s="16"/>
    </row>
    <row r="179" spans="1:82" x14ac:dyDescent="0.25">
      <c r="A179" s="16">
        <v>1</v>
      </c>
      <c r="C179" s="194">
        <v>176</v>
      </c>
      <c r="D179" s="195"/>
      <c r="E179" s="196" t="s">
        <v>98</v>
      </c>
      <c r="F179" s="197"/>
      <c r="G179" s="198"/>
      <c r="H179" s="199"/>
      <c r="I179" s="200"/>
      <c r="J179" s="200"/>
      <c r="K179" s="200" t="str">
        <f t="shared" si="131"/>
        <v/>
      </c>
      <c r="L179" s="199"/>
      <c r="M179" s="200"/>
      <c r="N179" s="200"/>
      <c r="O179" s="200" t="str">
        <f t="shared" si="132"/>
        <v/>
      </c>
      <c r="P179" s="199"/>
      <c r="Q179" s="200"/>
      <c r="R179" s="200"/>
      <c r="S179" s="200" t="str">
        <f t="shared" si="133"/>
        <v/>
      </c>
      <c r="T179" s="199"/>
      <c r="U179" s="200"/>
      <c r="V179" s="200"/>
      <c r="W179" s="200" t="str">
        <f t="shared" si="134"/>
        <v/>
      </c>
      <c r="X179" s="199"/>
      <c r="Y179" s="200"/>
      <c r="Z179" s="200"/>
      <c r="AA179" s="200" t="str">
        <f t="shared" si="135"/>
        <v/>
      </c>
      <c r="AB179" s="199"/>
      <c r="AC179" s="200"/>
      <c r="AD179" s="200"/>
      <c r="AE179" s="200" t="str">
        <f t="shared" si="136"/>
        <v/>
      </c>
      <c r="AF179" s="199"/>
      <c r="AG179" s="200"/>
      <c r="AH179" s="200"/>
      <c r="AI179" s="200" t="str">
        <f t="shared" si="106"/>
        <v/>
      </c>
      <c r="AJ179" s="200"/>
      <c r="AK179" s="201"/>
      <c r="AL179" s="202"/>
      <c r="AM179" s="198" t="str">
        <f t="shared" si="107"/>
        <v/>
      </c>
      <c r="AN179" s="198" t="s">
        <v>98</v>
      </c>
      <c r="AO179" s="198"/>
      <c r="AP179" s="198"/>
      <c r="AQ179" s="198"/>
      <c r="AR179" s="198" t="s">
        <v>509</v>
      </c>
      <c r="AS179" s="198"/>
      <c r="AT179" s="198"/>
      <c r="AU179" s="203" t="str">
        <f t="shared" si="108"/>
        <v/>
      </c>
      <c r="AV179" s="204" t="str">
        <f t="shared" si="109"/>
        <v/>
      </c>
      <c r="AW179" s="205"/>
      <c r="AX179" s="205" t="str">
        <f>IF(AW179="","",RANK(AW179,AW$4:AW498,1))</f>
        <v/>
      </c>
      <c r="AY179" s="204" t="str">
        <f>IF(AV179="Yes",SUMIF(AU$4:AU498,AW179,AI$4:AI498),"")</f>
        <v/>
      </c>
      <c r="AZ179" s="204" t="str">
        <f>IF(AY179="","",SUMIF(AX$4:AX498,"&lt;="&amp;AX179,AY$4:AY498))</f>
        <v/>
      </c>
      <c r="BA179" s="202"/>
      <c r="BB179" s="206"/>
      <c r="BC179" s="198"/>
      <c r="BD179" s="206"/>
      <c r="BE179" s="198"/>
      <c r="BF179" s="206"/>
      <c r="BG179" s="198"/>
      <c r="BH179" s="200"/>
      <c r="BI179" s="200"/>
      <c r="BJ179" s="200" t="str">
        <f t="shared" si="120"/>
        <v/>
      </c>
      <c r="BK179" s="198"/>
      <c r="BL179" s="206"/>
      <c r="BM179" s="207"/>
      <c r="BN179" s="198"/>
      <c r="BO179" s="199" t="str">
        <f t="shared" si="122"/>
        <v/>
      </c>
      <c r="BP179" s="200" t="str">
        <f t="shared" si="123"/>
        <v/>
      </c>
      <c r="BQ179" s="200" t="str">
        <f t="shared" si="124"/>
        <v/>
      </c>
      <c r="BR179" s="211" t="str">
        <f t="shared" si="125"/>
        <v/>
      </c>
      <c r="BS179" s="199"/>
      <c r="BT179" s="200"/>
      <c r="BU179" s="200"/>
      <c r="BV179" s="211" t="str">
        <f t="shared" si="126"/>
        <v/>
      </c>
      <c r="BW179" s="199" t="str">
        <f t="shared" si="127"/>
        <v/>
      </c>
      <c r="BX179" s="200" t="str">
        <f t="shared" si="128"/>
        <v/>
      </c>
      <c r="BY179" s="200" t="str">
        <f t="shared" si="129"/>
        <v/>
      </c>
      <c r="BZ179" s="200" t="str">
        <f t="shared" si="130"/>
        <v/>
      </c>
      <c r="CA179" s="5"/>
      <c r="CB179" s="16"/>
      <c r="CC179" s="16"/>
      <c r="CD179" s="16"/>
    </row>
    <row r="180" spans="1:82" x14ac:dyDescent="0.25">
      <c r="A180" s="16">
        <v>1</v>
      </c>
      <c r="C180" s="194">
        <v>177</v>
      </c>
      <c r="D180" s="195">
        <v>180</v>
      </c>
      <c r="E180" s="212" t="s">
        <v>99</v>
      </c>
      <c r="F180" s="197" t="s">
        <v>1</v>
      </c>
      <c r="G180" s="198" t="s">
        <v>1</v>
      </c>
      <c r="H180" s="199">
        <v>23.4</v>
      </c>
      <c r="I180" s="200"/>
      <c r="J180" s="200"/>
      <c r="K180" s="200">
        <f t="shared" si="131"/>
        <v>23.4</v>
      </c>
      <c r="L180" s="199"/>
      <c r="M180" s="200"/>
      <c r="N180" s="200"/>
      <c r="O180" s="200" t="str">
        <f t="shared" si="132"/>
        <v/>
      </c>
      <c r="P180" s="199"/>
      <c r="Q180" s="200"/>
      <c r="R180" s="200"/>
      <c r="S180" s="200" t="str">
        <f t="shared" si="133"/>
        <v/>
      </c>
      <c r="T180" s="199"/>
      <c r="U180" s="200"/>
      <c r="V180" s="200"/>
      <c r="W180" s="200" t="str">
        <f t="shared" si="134"/>
        <v/>
      </c>
      <c r="X180" s="199"/>
      <c r="Y180" s="200"/>
      <c r="Z180" s="200"/>
      <c r="AA180" s="200" t="str">
        <f t="shared" si="135"/>
        <v/>
      </c>
      <c r="AB180" s="199">
        <f t="shared" ref="AB180:AB202" si="137">IF(H180+L180+P180+T180+X180=0,"",H180+L180+P180+T180+X180)</f>
        <v>23.4</v>
      </c>
      <c r="AC180" s="200" t="str">
        <f t="shared" ref="AC180:AC202" si="138">IF(I180+M180+Q180+U180+Y180=0,"",I180+M180+Q180+U180+Y180)</f>
        <v/>
      </c>
      <c r="AD180" s="200" t="str">
        <f t="shared" ref="AD180:AD202" si="139">IF(J180+N180+R180+V180+Z180=0,"",J180+N180+R180+V180+Z180)</f>
        <v/>
      </c>
      <c r="AE180" s="200">
        <f t="shared" si="136"/>
        <v>23.4</v>
      </c>
      <c r="AF180" s="199">
        <v>23.4</v>
      </c>
      <c r="AG180" s="200" t="s">
        <v>509</v>
      </c>
      <c r="AH180" s="200" t="s">
        <v>509</v>
      </c>
      <c r="AI180" s="200">
        <f t="shared" si="106"/>
        <v>23.4</v>
      </c>
      <c r="AJ180" s="200" t="s">
        <v>99</v>
      </c>
      <c r="AK180" s="201">
        <v>255</v>
      </c>
      <c r="AL180" s="202"/>
      <c r="AM180" s="198" t="str">
        <f t="shared" si="107"/>
        <v/>
      </c>
      <c r="AN180" s="198"/>
      <c r="AO180" s="198"/>
      <c r="AP180" s="198"/>
      <c r="AQ180" s="198" t="s">
        <v>43</v>
      </c>
      <c r="AR180" s="198" t="s">
        <v>16</v>
      </c>
      <c r="AS180" s="198"/>
      <c r="AT180" s="198" t="s">
        <v>509</v>
      </c>
      <c r="AU180" s="203">
        <f t="shared" si="108"/>
        <v>2009</v>
      </c>
      <c r="AV180" s="204" t="str">
        <f t="shared" si="109"/>
        <v/>
      </c>
      <c r="AW180" s="205" t="str">
        <f t="shared" ref="AW180:AW190" si="140">IF(AV180="Yes",AU180,"")</f>
        <v/>
      </c>
      <c r="AX180" s="205" t="str">
        <f>IF(AW180="","",RANK(AW180,AW$4:AW498,1))</f>
        <v/>
      </c>
      <c r="AY180" s="204" t="str">
        <f>IF(AV180="Yes",SUMIF(AU$4:AU498,AW180,AI$4:AI498),"")</f>
        <v/>
      </c>
      <c r="AZ180" s="204" t="str">
        <f>IF(AY180="","",SUMIF(AX$4:AX498,"&lt;="&amp;AX180,AY$4:AY498))</f>
        <v/>
      </c>
      <c r="BA180" s="202"/>
      <c r="BB180" s="206"/>
      <c r="BC180" s="198"/>
      <c r="BD180" s="206"/>
      <c r="BE180" s="198"/>
      <c r="BF180" s="206"/>
      <c r="BG180" s="198"/>
      <c r="BH180" s="200"/>
      <c r="BI180" s="200"/>
      <c r="BJ180" s="200" t="str">
        <f t="shared" si="120"/>
        <v/>
      </c>
      <c r="BK180" s="198" t="s">
        <v>299</v>
      </c>
      <c r="BL180" s="206">
        <v>39902</v>
      </c>
      <c r="BM180" s="207"/>
      <c r="BN180" s="198"/>
      <c r="BO180" s="199">
        <f t="shared" si="122"/>
        <v>100</v>
      </c>
      <c r="BP180" s="200" t="str">
        <f t="shared" si="123"/>
        <v/>
      </c>
      <c r="BQ180" s="200" t="str">
        <f t="shared" si="124"/>
        <v/>
      </c>
      <c r="BR180" s="211">
        <f t="shared" si="125"/>
        <v>100</v>
      </c>
      <c r="BS180" s="199"/>
      <c r="BT180" s="200"/>
      <c r="BU180" s="200"/>
      <c r="BV180" s="211" t="str">
        <f t="shared" si="126"/>
        <v/>
      </c>
      <c r="BW180" s="199" t="str">
        <f t="shared" si="127"/>
        <v/>
      </c>
      <c r="BX180" s="200" t="str">
        <f t="shared" si="128"/>
        <v/>
      </c>
      <c r="BY180" s="200" t="str">
        <f t="shared" si="129"/>
        <v/>
      </c>
      <c r="BZ180" s="200" t="str">
        <f t="shared" si="130"/>
        <v/>
      </c>
      <c r="CA180" s="5"/>
      <c r="CB180" s="16"/>
      <c r="CC180" s="16"/>
      <c r="CD180" s="16"/>
    </row>
    <row r="181" spans="1:82" x14ac:dyDescent="0.25">
      <c r="A181" s="16">
        <v>1</v>
      </c>
      <c r="C181" s="194">
        <v>178</v>
      </c>
      <c r="D181" s="195">
        <v>181</v>
      </c>
      <c r="E181" s="212" t="s">
        <v>587</v>
      </c>
      <c r="F181" s="197" t="s">
        <v>1</v>
      </c>
      <c r="G181" s="198" t="s">
        <v>1</v>
      </c>
      <c r="H181" s="199">
        <v>35</v>
      </c>
      <c r="I181" s="200"/>
      <c r="J181" s="200"/>
      <c r="K181" s="200">
        <f t="shared" si="131"/>
        <v>35</v>
      </c>
      <c r="L181" s="199"/>
      <c r="M181" s="200"/>
      <c r="N181" s="200"/>
      <c r="O181" s="200" t="str">
        <f t="shared" si="132"/>
        <v/>
      </c>
      <c r="P181" s="199"/>
      <c r="Q181" s="200"/>
      <c r="R181" s="200"/>
      <c r="S181" s="200" t="str">
        <f t="shared" si="133"/>
        <v/>
      </c>
      <c r="T181" s="199"/>
      <c r="U181" s="200"/>
      <c r="V181" s="200"/>
      <c r="W181" s="200" t="str">
        <f t="shared" si="134"/>
        <v/>
      </c>
      <c r="X181" s="199"/>
      <c r="Y181" s="200"/>
      <c r="Z181" s="200"/>
      <c r="AA181" s="200" t="str">
        <f t="shared" si="135"/>
        <v/>
      </c>
      <c r="AB181" s="199">
        <f t="shared" si="137"/>
        <v>35</v>
      </c>
      <c r="AC181" s="200" t="str">
        <f t="shared" si="138"/>
        <v/>
      </c>
      <c r="AD181" s="200" t="str">
        <f t="shared" si="139"/>
        <v/>
      </c>
      <c r="AE181" s="200">
        <f t="shared" si="136"/>
        <v>35</v>
      </c>
      <c r="AF181" s="199">
        <v>35</v>
      </c>
      <c r="AG181" s="200" t="s">
        <v>509</v>
      </c>
      <c r="AH181" s="200" t="s">
        <v>509</v>
      </c>
      <c r="AI181" s="200">
        <f t="shared" si="106"/>
        <v>35</v>
      </c>
      <c r="AJ181" s="200" t="s">
        <v>587</v>
      </c>
      <c r="AK181" s="201">
        <v>257</v>
      </c>
      <c r="AL181" s="202"/>
      <c r="AM181" s="198" t="str">
        <f t="shared" si="107"/>
        <v/>
      </c>
      <c r="AN181" s="198"/>
      <c r="AO181" s="198"/>
      <c r="AP181" s="198"/>
      <c r="AQ181" s="198" t="s">
        <v>43</v>
      </c>
      <c r="AR181" s="198" t="s">
        <v>16</v>
      </c>
      <c r="AS181" s="198"/>
      <c r="AT181" s="198" t="s">
        <v>509</v>
      </c>
      <c r="AU181" s="203">
        <f t="shared" si="108"/>
        <v>2009</v>
      </c>
      <c r="AV181" s="204" t="str">
        <f t="shared" si="109"/>
        <v/>
      </c>
      <c r="AW181" s="205" t="str">
        <f t="shared" si="140"/>
        <v/>
      </c>
      <c r="AX181" s="205" t="str">
        <f>IF(AW181="","",RANK(AW181,AW$4:AW498,1))</f>
        <v/>
      </c>
      <c r="AY181" s="204" t="str">
        <f>IF(AV181="Yes",SUMIF(AU$4:AU498,AW181,AI$4:AI498),"")</f>
        <v/>
      </c>
      <c r="AZ181" s="204" t="str">
        <f>IF(AY181="","",SUMIF(AX$4:AX498,"&lt;="&amp;AX181,AY$4:AY498))</f>
        <v/>
      </c>
      <c r="BA181" s="202"/>
      <c r="BB181" s="206"/>
      <c r="BC181" s="198"/>
      <c r="BD181" s="206"/>
      <c r="BE181" s="198"/>
      <c r="BF181" s="206"/>
      <c r="BG181" s="198"/>
      <c r="BH181" s="200"/>
      <c r="BI181" s="200"/>
      <c r="BJ181" s="200" t="str">
        <f t="shared" si="120"/>
        <v/>
      </c>
      <c r="BK181" s="198" t="s">
        <v>299</v>
      </c>
      <c r="BL181" s="206">
        <v>39902</v>
      </c>
      <c r="BM181" s="207"/>
      <c r="BN181" s="198"/>
      <c r="BO181" s="199">
        <f t="shared" si="122"/>
        <v>100</v>
      </c>
      <c r="BP181" s="200" t="str">
        <f t="shared" si="123"/>
        <v/>
      </c>
      <c r="BQ181" s="200" t="str">
        <f t="shared" si="124"/>
        <v/>
      </c>
      <c r="BR181" s="211">
        <f t="shared" si="125"/>
        <v>100</v>
      </c>
      <c r="BS181" s="199"/>
      <c r="BT181" s="200"/>
      <c r="BU181" s="200"/>
      <c r="BV181" s="211" t="str">
        <f t="shared" si="126"/>
        <v/>
      </c>
      <c r="BW181" s="199" t="str">
        <f t="shared" si="127"/>
        <v/>
      </c>
      <c r="BX181" s="200" t="str">
        <f t="shared" si="128"/>
        <v/>
      </c>
      <c r="BY181" s="200" t="str">
        <f t="shared" si="129"/>
        <v/>
      </c>
      <c r="BZ181" s="200" t="str">
        <f t="shared" si="130"/>
        <v/>
      </c>
      <c r="CA181" s="5"/>
      <c r="CB181" s="16"/>
      <c r="CC181" s="16"/>
      <c r="CD181" s="16"/>
    </row>
    <row r="182" spans="1:82" x14ac:dyDescent="0.25">
      <c r="A182" s="16">
        <v>1</v>
      </c>
      <c r="C182" s="194">
        <v>179</v>
      </c>
      <c r="D182" s="195">
        <v>182</v>
      </c>
      <c r="E182" s="212" t="s">
        <v>169</v>
      </c>
      <c r="F182" s="197" t="s">
        <v>1</v>
      </c>
      <c r="G182" s="198" t="s">
        <v>1</v>
      </c>
      <c r="H182" s="199">
        <v>38.700000000000003</v>
      </c>
      <c r="I182" s="200"/>
      <c r="J182" s="200">
        <v>0.6</v>
      </c>
      <c r="K182" s="200">
        <f t="shared" si="131"/>
        <v>39.300000000000004</v>
      </c>
      <c r="L182" s="199"/>
      <c r="M182" s="200"/>
      <c r="N182" s="200"/>
      <c r="O182" s="200" t="str">
        <f t="shared" si="132"/>
        <v/>
      </c>
      <c r="P182" s="199"/>
      <c r="Q182" s="200"/>
      <c r="R182" s="200"/>
      <c r="S182" s="200" t="str">
        <f t="shared" si="133"/>
        <v/>
      </c>
      <c r="T182" s="199"/>
      <c r="U182" s="200"/>
      <c r="V182" s="200"/>
      <c r="W182" s="200" t="str">
        <f t="shared" si="134"/>
        <v/>
      </c>
      <c r="X182" s="199"/>
      <c r="Y182" s="200"/>
      <c r="Z182" s="200"/>
      <c r="AA182" s="200" t="str">
        <f t="shared" si="135"/>
        <v/>
      </c>
      <c r="AB182" s="199">
        <f t="shared" si="137"/>
        <v>38.700000000000003</v>
      </c>
      <c r="AC182" s="200" t="str">
        <f t="shared" si="138"/>
        <v/>
      </c>
      <c r="AD182" s="200">
        <f t="shared" si="139"/>
        <v>0.6</v>
      </c>
      <c r="AE182" s="200">
        <f t="shared" si="136"/>
        <v>39.300000000000004</v>
      </c>
      <c r="AF182" s="199">
        <v>38.700000000000003</v>
      </c>
      <c r="AG182" s="200" t="s">
        <v>509</v>
      </c>
      <c r="AH182" s="200">
        <v>0.6</v>
      </c>
      <c r="AI182" s="200">
        <f t="shared" si="106"/>
        <v>39.300000000000004</v>
      </c>
      <c r="AJ182" s="200" t="s">
        <v>169</v>
      </c>
      <c r="AK182" s="201">
        <v>258</v>
      </c>
      <c r="AL182" s="202"/>
      <c r="AM182" s="198" t="str">
        <f t="shared" si="107"/>
        <v/>
      </c>
      <c r="AN182" s="198"/>
      <c r="AO182" s="198"/>
      <c r="AP182" s="198"/>
      <c r="AQ182" s="198" t="s">
        <v>43</v>
      </c>
      <c r="AR182" s="198" t="s">
        <v>16</v>
      </c>
      <c r="AS182" s="198"/>
      <c r="AT182" s="198" t="s">
        <v>509</v>
      </c>
      <c r="AU182" s="203">
        <f t="shared" si="108"/>
        <v>2009</v>
      </c>
      <c r="AV182" s="204" t="str">
        <f t="shared" si="109"/>
        <v/>
      </c>
      <c r="AW182" s="205" t="str">
        <f t="shared" si="140"/>
        <v/>
      </c>
      <c r="AX182" s="205" t="str">
        <f>IF(AW182="","",RANK(AW182,AW$4:AW498,1))</f>
        <v/>
      </c>
      <c r="AY182" s="204" t="str">
        <f>IF(AV182="Yes",SUMIF(AU$4:AU498,AW182,AI$4:AI498),"")</f>
        <v/>
      </c>
      <c r="AZ182" s="204" t="str">
        <f>IF(AY182="","",SUMIF(AX$4:AX498,"&lt;="&amp;AX182,AY$4:AY498))</f>
        <v/>
      </c>
      <c r="BA182" s="202" t="s">
        <v>165</v>
      </c>
      <c r="BB182" s="206">
        <v>25113</v>
      </c>
      <c r="BC182" s="198" t="s">
        <v>170</v>
      </c>
      <c r="BD182" s="206">
        <v>28765</v>
      </c>
      <c r="BE182" s="198" t="s">
        <v>171</v>
      </c>
      <c r="BF182" s="206">
        <v>28268</v>
      </c>
      <c r="BG182" s="198" t="s">
        <v>187</v>
      </c>
      <c r="BH182" s="200">
        <v>121</v>
      </c>
      <c r="BI182" s="200">
        <v>39.299999999999997</v>
      </c>
      <c r="BJ182" s="200">
        <f t="shared" si="120"/>
        <v>32.479338842975203</v>
      </c>
      <c r="BK182" s="198" t="s">
        <v>299</v>
      </c>
      <c r="BL182" s="206">
        <v>39902</v>
      </c>
      <c r="BM182" s="207">
        <v>1</v>
      </c>
      <c r="BN182" s="198" t="s">
        <v>778</v>
      </c>
      <c r="BO182" s="199">
        <f t="shared" si="122"/>
        <v>98.473282442748086</v>
      </c>
      <c r="BP182" s="200" t="str">
        <f t="shared" si="123"/>
        <v/>
      </c>
      <c r="BQ182" s="200">
        <f t="shared" si="124"/>
        <v>1.5267175572519083</v>
      </c>
      <c r="BR182" s="211">
        <f t="shared" si="125"/>
        <v>100</v>
      </c>
      <c r="BS182" s="199"/>
      <c r="BT182" s="200"/>
      <c r="BU182" s="200"/>
      <c r="BV182" s="211" t="str">
        <f t="shared" si="126"/>
        <v/>
      </c>
      <c r="BW182" s="199" t="str">
        <f t="shared" si="127"/>
        <v/>
      </c>
      <c r="BX182" s="200" t="str">
        <f t="shared" si="128"/>
        <v/>
      </c>
      <c r="BY182" s="200" t="str">
        <f t="shared" si="129"/>
        <v/>
      </c>
      <c r="BZ182" s="200" t="str">
        <f t="shared" si="130"/>
        <v/>
      </c>
      <c r="CA182" s="5"/>
      <c r="CB182" s="16"/>
      <c r="CC182" s="16"/>
      <c r="CD182" s="16"/>
    </row>
    <row r="183" spans="1:82" x14ac:dyDescent="0.25">
      <c r="A183" s="16">
        <v>1</v>
      </c>
      <c r="C183" s="194">
        <v>180</v>
      </c>
      <c r="D183" s="195">
        <v>183</v>
      </c>
      <c r="E183" s="212" t="s">
        <v>456</v>
      </c>
      <c r="F183" s="197" t="s">
        <v>1</v>
      </c>
      <c r="G183" s="198" t="s">
        <v>1</v>
      </c>
      <c r="H183" s="199">
        <v>0.4</v>
      </c>
      <c r="I183" s="200"/>
      <c r="J183" s="200"/>
      <c r="K183" s="200">
        <f t="shared" si="131"/>
        <v>0.4</v>
      </c>
      <c r="L183" s="199"/>
      <c r="M183" s="200"/>
      <c r="N183" s="200"/>
      <c r="O183" s="200" t="str">
        <f t="shared" si="132"/>
        <v/>
      </c>
      <c r="P183" s="199"/>
      <c r="Q183" s="200"/>
      <c r="R183" s="200"/>
      <c r="S183" s="200" t="str">
        <f t="shared" si="133"/>
        <v/>
      </c>
      <c r="T183" s="199"/>
      <c r="U183" s="200"/>
      <c r="V183" s="200"/>
      <c r="W183" s="200" t="str">
        <f t="shared" si="134"/>
        <v/>
      </c>
      <c r="X183" s="199"/>
      <c r="Y183" s="200"/>
      <c r="Z183" s="200"/>
      <c r="AA183" s="200" t="str">
        <f t="shared" si="135"/>
        <v/>
      </c>
      <c r="AB183" s="199">
        <f t="shared" si="137"/>
        <v>0.4</v>
      </c>
      <c r="AC183" s="200" t="str">
        <f t="shared" si="138"/>
        <v/>
      </c>
      <c r="AD183" s="200" t="str">
        <f t="shared" si="139"/>
        <v/>
      </c>
      <c r="AE183" s="200">
        <f t="shared" si="136"/>
        <v>0.4</v>
      </c>
      <c r="AF183" s="199">
        <v>0.4</v>
      </c>
      <c r="AG183" s="200" t="s">
        <v>509</v>
      </c>
      <c r="AH183" s="200" t="s">
        <v>509</v>
      </c>
      <c r="AI183" s="200">
        <f t="shared" si="106"/>
        <v>0.4</v>
      </c>
      <c r="AJ183" s="200" t="s">
        <v>456</v>
      </c>
      <c r="AK183" s="201">
        <v>294</v>
      </c>
      <c r="AL183" s="202"/>
      <c r="AM183" s="198" t="str">
        <f t="shared" si="107"/>
        <v/>
      </c>
      <c r="AN183" s="198"/>
      <c r="AO183" s="198"/>
      <c r="AP183" s="198"/>
      <c r="AQ183" s="198" t="s">
        <v>43</v>
      </c>
      <c r="AR183" s="198" t="s">
        <v>16</v>
      </c>
      <c r="AS183" s="198"/>
      <c r="AT183" s="198" t="s">
        <v>509</v>
      </c>
      <c r="AU183" s="203">
        <f t="shared" si="108"/>
        <v>2009</v>
      </c>
      <c r="AV183" s="204" t="str">
        <f t="shared" si="109"/>
        <v/>
      </c>
      <c r="AW183" s="205" t="str">
        <f t="shared" si="140"/>
        <v/>
      </c>
      <c r="AX183" s="205" t="str">
        <f>IF(AW183="","",RANK(AW183,AW$4:AW498,1))</f>
        <v/>
      </c>
      <c r="AY183" s="204" t="str">
        <f>IF(AV183="Yes",SUMIF(AU$4:AU498,AW183,AI$4:AI498),"")</f>
        <v/>
      </c>
      <c r="AZ183" s="204" t="str">
        <f>IF(AY183="","",SUMIF(AX$4:AX498,"&lt;="&amp;AX183,AY$4:AY498))</f>
        <v/>
      </c>
      <c r="BA183" s="202"/>
      <c r="BB183" s="206"/>
      <c r="BC183" s="198"/>
      <c r="BD183" s="206"/>
      <c r="BE183" s="198"/>
      <c r="BF183" s="206"/>
      <c r="BG183" s="198"/>
      <c r="BH183" s="200"/>
      <c r="BI183" s="200"/>
      <c r="BJ183" s="200" t="str">
        <f t="shared" si="120"/>
        <v/>
      </c>
      <c r="BK183" s="198" t="s">
        <v>299</v>
      </c>
      <c r="BL183" s="206">
        <v>39902</v>
      </c>
      <c r="BM183" s="207"/>
      <c r="BN183" s="198"/>
      <c r="BO183" s="199">
        <f t="shared" si="122"/>
        <v>100</v>
      </c>
      <c r="BP183" s="200" t="str">
        <f t="shared" si="123"/>
        <v/>
      </c>
      <c r="BQ183" s="200" t="str">
        <f t="shared" si="124"/>
        <v/>
      </c>
      <c r="BR183" s="211">
        <f t="shared" si="125"/>
        <v>100</v>
      </c>
      <c r="BS183" s="199"/>
      <c r="BT183" s="200"/>
      <c r="BU183" s="200"/>
      <c r="BV183" s="211" t="str">
        <f t="shared" si="126"/>
        <v/>
      </c>
      <c r="BW183" s="199" t="str">
        <f t="shared" si="127"/>
        <v/>
      </c>
      <c r="BX183" s="200" t="str">
        <f t="shared" si="128"/>
        <v/>
      </c>
      <c r="BY183" s="200" t="str">
        <f t="shared" si="129"/>
        <v/>
      </c>
      <c r="BZ183" s="200" t="str">
        <f t="shared" si="130"/>
        <v/>
      </c>
      <c r="CA183" s="5"/>
      <c r="CB183" s="16"/>
      <c r="CC183" s="16"/>
      <c r="CD183" s="16"/>
    </row>
    <row r="184" spans="1:82" x14ac:dyDescent="0.25">
      <c r="A184" s="16">
        <v>1</v>
      </c>
      <c r="C184" s="194">
        <v>181</v>
      </c>
      <c r="D184" s="195">
        <v>1</v>
      </c>
      <c r="E184" s="212" t="s">
        <v>323</v>
      </c>
      <c r="F184" s="197" t="s">
        <v>3</v>
      </c>
      <c r="G184" s="198" t="s">
        <v>3</v>
      </c>
      <c r="H184" s="199"/>
      <c r="I184" s="200"/>
      <c r="J184" s="200"/>
      <c r="K184" s="200" t="str">
        <f t="shared" si="131"/>
        <v/>
      </c>
      <c r="L184" s="199"/>
      <c r="M184" s="200"/>
      <c r="N184" s="200"/>
      <c r="O184" s="200" t="str">
        <f t="shared" si="132"/>
        <v/>
      </c>
      <c r="P184" s="199"/>
      <c r="Q184" s="200"/>
      <c r="R184" s="200"/>
      <c r="S184" s="200" t="str">
        <f t="shared" si="133"/>
        <v/>
      </c>
      <c r="T184" s="199">
        <v>54</v>
      </c>
      <c r="U184" s="200"/>
      <c r="V184" s="200">
        <v>131</v>
      </c>
      <c r="W184" s="200">
        <f t="shared" si="134"/>
        <v>185</v>
      </c>
      <c r="X184" s="199"/>
      <c r="Y184" s="200"/>
      <c r="Z184" s="200"/>
      <c r="AA184" s="200" t="str">
        <f t="shared" si="135"/>
        <v/>
      </c>
      <c r="AB184" s="199">
        <f t="shared" si="137"/>
        <v>54</v>
      </c>
      <c r="AC184" s="200" t="str">
        <f t="shared" si="138"/>
        <v/>
      </c>
      <c r="AD184" s="200">
        <f t="shared" si="139"/>
        <v>131</v>
      </c>
      <c r="AE184" s="200">
        <f t="shared" si="136"/>
        <v>185</v>
      </c>
      <c r="AF184" s="199">
        <v>54</v>
      </c>
      <c r="AG184" s="200" t="s">
        <v>509</v>
      </c>
      <c r="AH184" s="200">
        <v>131</v>
      </c>
      <c r="AI184" s="200">
        <f t="shared" si="106"/>
        <v>185</v>
      </c>
      <c r="AJ184" s="200" t="s">
        <v>323</v>
      </c>
      <c r="AK184" s="253">
        <v>3</v>
      </c>
      <c r="AL184" s="202"/>
      <c r="AM184" s="198" t="str">
        <f t="shared" si="107"/>
        <v/>
      </c>
      <c r="AN184" s="198"/>
      <c r="AO184" s="198"/>
      <c r="AP184" s="213" t="s">
        <v>737</v>
      </c>
      <c r="AQ184" s="198" t="s">
        <v>43</v>
      </c>
      <c r="AR184" s="198" t="s">
        <v>324</v>
      </c>
      <c r="AS184" s="198"/>
      <c r="AT184" s="198" t="s">
        <v>509</v>
      </c>
      <c r="AU184" s="203">
        <f t="shared" si="108"/>
        <v>1968</v>
      </c>
      <c r="AV184" s="204" t="str">
        <f t="shared" si="109"/>
        <v/>
      </c>
      <c r="AW184" s="205" t="str">
        <f t="shared" si="140"/>
        <v/>
      </c>
      <c r="AX184" s="205" t="str">
        <f>IF(AW184="","",RANK(AW184,AW$4:AW498,1))</f>
        <v/>
      </c>
      <c r="AY184" s="204" t="str">
        <f>IF(AV184="Yes",SUMIF(AU$4:AU498,AW184,AI$4:AI498),"")</f>
        <v/>
      </c>
      <c r="AZ184" s="204" t="str">
        <f>IF(AY184="","",SUMIF(AX$4:AX498,"&lt;="&amp;AX184,AY$4:AY498))</f>
        <v/>
      </c>
      <c r="BA184" s="202"/>
      <c r="BB184" s="206"/>
      <c r="BC184" s="198"/>
      <c r="BD184" s="206"/>
      <c r="BE184" s="198"/>
      <c r="BF184" s="206"/>
      <c r="BG184" s="198"/>
      <c r="BH184" s="200"/>
      <c r="BI184" s="200"/>
      <c r="BJ184" s="200" t="str">
        <f t="shared" si="120"/>
        <v/>
      </c>
      <c r="BK184" s="198" t="s">
        <v>165</v>
      </c>
      <c r="BL184" s="206">
        <v>25113</v>
      </c>
      <c r="BM184" s="207"/>
      <c r="BN184" s="198"/>
      <c r="BO184" s="199">
        <f t="shared" si="122"/>
        <v>29.189189189189189</v>
      </c>
      <c r="BP184" s="200" t="str">
        <f t="shared" si="123"/>
        <v/>
      </c>
      <c r="BQ184" s="200">
        <f t="shared" si="124"/>
        <v>70.810810810810807</v>
      </c>
      <c r="BR184" s="211">
        <f t="shared" si="125"/>
        <v>100</v>
      </c>
      <c r="BS184" s="199"/>
      <c r="BT184" s="200"/>
      <c r="BU184" s="200"/>
      <c r="BV184" s="211" t="str">
        <f t="shared" si="126"/>
        <v/>
      </c>
      <c r="BW184" s="199" t="str">
        <f t="shared" si="127"/>
        <v/>
      </c>
      <c r="BX184" s="200" t="str">
        <f t="shared" si="128"/>
        <v/>
      </c>
      <c r="BY184" s="200" t="str">
        <f t="shared" si="129"/>
        <v/>
      </c>
      <c r="BZ184" s="200" t="str">
        <f t="shared" si="130"/>
        <v/>
      </c>
      <c r="CA184" s="5"/>
      <c r="CB184" s="16"/>
      <c r="CC184" s="16"/>
      <c r="CD184" s="16"/>
    </row>
    <row r="185" spans="1:82" x14ac:dyDescent="0.25">
      <c r="A185" s="16">
        <v>1</v>
      </c>
      <c r="C185" s="194">
        <v>182</v>
      </c>
      <c r="D185" s="195">
        <v>184</v>
      </c>
      <c r="E185" s="212" t="s">
        <v>82</v>
      </c>
      <c r="F185" s="197" t="s">
        <v>1</v>
      </c>
      <c r="G185" s="198" t="s">
        <v>1</v>
      </c>
      <c r="H185" s="199">
        <v>2.6</v>
      </c>
      <c r="I185" s="200"/>
      <c r="J185" s="200"/>
      <c r="K185" s="200">
        <f t="shared" si="131"/>
        <v>2.6</v>
      </c>
      <c r="L185" s="199"/>
      <c r="M185" s="200"/>
      <c r="N185" s="200"/>
      <c r="O185" s="200" t="str">
        <f t="shared" si="132"/>
        <v/>
      </c>
      <c r="P185" s="199"/>
      <c r="Q185" s="200"/>
      <c r="R185" s="200"/>
      <c r="S185" s="200" t="str">
        <f t="shared" si="133"/>
        <v/>
      </c>
      <c r="T185" s="199"/>
      <c r="U185" s="200"/>
      <c r="V185" s="200"/>
      <c r="W185" s="200" t="str">
        <f t="shared" si="134"/>
        <v/>
      </c>
      <c r="X185" s="199"/>
      <c r="Y185" s="200"/>
      <c r="Z185" s="200"/>
      <c r="AA185" s="200" t="str">
        <f t="shared" si="135"/>
        <v/>
      </c>
      <c r="AB185" s="199">
        <f t="shared" si="137"/>
        <v>2.6</v>
      </c>
      <c r="AC185" s="200" t="str">
        <f t="shared" si="138"/>
        <v/>
      </c>
      <c r="AD185" s="200" t="str">
        <f t="shared" si="139"/>
        <v/>
      </c>
      <c r="AE185" s="200">
        <f t="shared" si="136"/>
        <v>2.6</v>
      </c>
      <c r="AF185" s="199">
        <v>2.6</v>
      </c>
      <c r="AG185" s="200" t="s">
        <v>509</v>
      </c>
      <c r="AH185" s="200" t="s">
        <v>509</v>
      </c>
      <c r="AI185" s="200">
        <f t="shared" si="106"/>
        <v>2.6</v>
      </c>
      <c r="AJ185" s="200" t="s">
        <v>82</v>
      </c>
      <c r="AK185" s="201">
        <v>263</v>
      </c>
      <c r="AL185" s="202"/>
      <c r="AM185" s="198" t="str">
        <f t="shared" si="107"/>
        <v/>
      </c>
      <c r="AN185" s="198"/>
      <c r="AO185" s="198"/>
      <c r="AP185" s="198"/>
      <c r="AQ185" s="198" t="s">
        <v>43</v>
      </c>
      <c r="AR185" s="198" t="s">
        <v>16</v>
      </c>
      <c r="AS185" s="198"/>
      <c r="AT185" s="198" t="s">
        <v>509</v>
      </c>
      <c r="AU185" s="203">
        <f t="shared" si="108"/>
        <v>2009</v>
      </c>
      <c r="AV185" s="204" t="str">
        <f t="shared" si="109"/>
        <v/>
      </c>
      <c r="AW185" s="205" t="str">
        <f t="shared" si="140"/>
        <v/>
      </c>
      <c r="AX185" s="205" t="str">
        <f>IF(AW185="","",RANK(AW185,AW$4:AW498,1))</f>
        <v/>
      </c>
      <c r="AY185" s="204" t="str">
        <f>IF(AV185="Yes",SUMIF(AU$4:AU498,AW185,AI$4:AI498),"")</f>
        <v/>
      </c>
      <c r="AZ185" s="204" t="str">
        <f>IF(AY185="","",SUMIF(AX$4:AX498,"&lt;="&amp;AX185,AY$4:AY498))</f>
        <v/>
      </c>
      <c r="BA185" s="202"/>
      <c r="BB185" s="206"/>
      <c r="BC185" s="198"/>
      <c r="BD185" s="206"/>
      <c r="BE185" s="198"/>
      <c r="BF185" s="206"/>
      <c r="BG185" s="198"/>
      <c r="BH185" s="200"/>
      <c r="BI185" s="200"/>
      <c r="BJ185" s="200" t="str">
        <f t="shared" si="120"/>
        <v/>
      </c>
      <c r="BK185" s="198" t="s">
        <v>299</v>
      </c>
      <c r="BL185" s="206">
        <v>39902</v>
      </c>
      <c r="BM185" s="207"/>
      <c r="BN185" s="198"/>
      <c r="BO185" s="199">
        <f t="shared" si="122"/>
        <v>100</v>
      </c>
      <c r="BP185" s="200" t="str">
        <f t="shared" si="123"/>
        <v/>
      </c>
      <c r="BQ185" s="200" t="str">
        <f t="shared" si="124"/>
        <v/>
      </c>
      <c r="BR185" s="211">
        <f t="shared" si="125"/>
        <v>100</v>
      </c>
      <c r="BS185" s="199"/>
      <c r="BT185" s="200"/>
      <c r="BU185" s="200"/>
      <c r="BV185" s="211" t="str">
        <f t="shared" si="126"/>
        <v/>
      </c>
      <c r="BW185" s="199" t="str">
        <f t="shared" si="127"/>
        <v/>
      </c>
      <c r="BX185" s="200" t="str">
        <f t="shared" si="128"/>
        <v/>
      </c>
      <c r="BY185" s="200" t="str">
        <f t="shared" si="129"/>
        <v/>
      </c>
      <c r="BZ185" s="200" t="str">
        <f t="shared" si="130"/>
        <v/>
      </c>
      <c r="CA185" s="5"/>
      <c r="CB185" s="16"/>
      <c r="CC185" s="16"/>
      <c r="CD185" s="16"/>
    </row>
    <row r="186" spans="1:82" x14ac:dyDescent="0.25">
      <c r="A186" s="16">
        <v>1</v>
      </c>
      <c r="C186" s="194">
        <v>183</v>
      </c>
      <c r="D186" s="195">
        <v>185</v>
      </c>
      <c r="E186" s="212" t="s">
        <v>100</v>
      </c>
      <c r="F186" s="197" t="s">
        <v>1</v>
      </c>
      <c r="G186" s="198" t="s">
        <v>1</v>
      </c>
      <c r="H186" s="199">
        <v>13.1</v>
      </c>
      <c r="I186" s="200"/>
      <c r="J186" s="200"/>
      <c r="K186" s="200">
        <f t="shared" si="131"/>
        <v>13.1</v>
      </c>
      <c r="L186" s="199"/>
      <c r="M186" s="200"/>
      <c r="N186" s="200"/>
      <c r="O186" s="200" t="str">
        <f t="shared" si="132"/>
        <v/>
      </c>
      <c r="P186" s="199"/>
      <c r="Q186" s="200"/>
      <c r="R186" s="200"/>
      <c r="S186" s="200" t="str">
        <f t="shared" si="133"/>
        <v/>
      </c>
      <c r="T186" s="199"/>
      <c r="U186" s="200"/>
      <c r="V186" s="200"/>
      <c r="W186" s="200" t="str">
        <f t="shared" si="134"/>
        <v/>
      </c>
      <c r="X186" s="199"/>
      <c r="Y186" s="200"/>
      <c r="Z186" s="200"/>
      <c r="AA186" s="200" t="str">
        <f t="shared" si="135"/>
        <v/>
      </c>
      <c r="AB186" s="199">
        <f t="shared" si="137"/>
        <v>13.1</v>
      </c>
      <c r="AC186" s="200" t="str">
        <f t="shared" si="138"/>
        <v/>
      </c>
      <c r="AD186" s="200" t="str">
        <f t="shared" si="139"/>
        <v/>
      </c>
      <c r="AE186" s="200">
        <f t="shared" si="136"/>
        <v>13.1</v>
      </c>
      <c r="AF186" s="199">
        <v>13.1</v>
      </c>
      <c r="AG186" s="200" t="s">
        <v>509</v>
      </c>
      <c r="AH186" s="200" t="s">
        <v>509</v>
      </c>
      <c r="AI186" s="200">
        <f t="shared" si="106"/>
        <v>13.1</v>
      </c>
      <c r="AJ186" s="200" t="s">
        <v>100</v>
      </c>
      <c r="AK186" s="201">
        <v>264</v>
      </c>
      <c r="AL186" s="202"/>
      <c r="AM186" s="198" t="str">
        <f t="shared" si="107"/>
        <v/>
      </c>
      <c r="AN186" s="198"/>
      <c r="AO186" s="198"/>
      <c r="AP186" s="198"/>
      <c r="AQ186" s="198" t="s">
        <v>43</v>
      </c>
      <c r="AR186" s="198" t="s">
        <v>16</v>
      </c>
      <c r="AS186" s="198"/>
      <c r="AT186" s="198" t="s">
        <v>509</v>
      </c>
      <c r="AU186" s="203">
        <f t="shared" si="108"/>
        <v>2009</v>
      </c>
      <c r="AV186" s="204" t="str">
        <f t="shared" si="109"/>
        <v/>
      </c>
      <c r="AW186" s="205" t="str">
        <f t="shared" si="140"/>
        <v/>
      </c>
      <c r="AX186" s="205" t="str">
        <f>IF(AW186="","",RANK(AW186,AW$4:AW498,1))</f>
        <v/>
      </c>
      <c r="AY186" s="204" t="str">
        <f>IF(AV186="Yes",SUMIF(AU$4:AU498,AW186,AI$4:AI498),"")</f>
        <v/>
      </c>
      <c r="AZ186" s="204" t="str">
        <f>IF(AY186="","",SUMIF(AX$4:AX498,"&lt;="&amp;AX186,AY$4:AY498))</f>
        <v/>
      </c>
      <c r="BA186" s="202"/>
      <c r="BB186" s="206"/>
      <c r="BC186" s="198"/>
      <c r="BD186" s="206"/>
      <c r="BE186" s="198"/>
      <c r="BF186" s="206"/>
      <c r="BG186" s="198"/>
      <c r="BH186" s="200"/>
      <c r="BI186" s="200"/>
      <c r="BJ186" s="200" t="str">
        <f t="shared" si="120"/>
        <v/>
      </c>
      <c r="BK186" s="198" t="s">
        <v>299</v>
      </c>
      <c r="BL186" s="206">
        <v>39902</v>
      </c>
      <c r="BM186" s="207"/>
      <c r="BN186" s="198"/>
      <c r="BO186" s="199">
        <f t="shared" si="122"/>
        <v>100</v>
      </c>
      <c r="BP186" s="200" t="str">
        <f t="shared" si="123"/>
        <v/>
      </c>
      <c r="BQ186" s="200" t="str">
        <f t="shared" si="124"/>
        <v/>
      </c>
      <c r="BR186" s="211">
        <f t="shared" si="125"/>
        <v>100</v>
      </c>
      <c r="BS186" s="199"/>
      <c r="BT186" s="200"/>
      <c r="BU186" s="200"/>
      <c r="BV186" s="211" t="str">
        <f t="shared" si="126"/>
        <v/>
      </c>
      <c r="BW186" s="199" t="str">
        <f t="shared" si="127"/>
        <v/>
      </c>
      <c r="BX186" s="200" t="str">
        <f t="shared" si="128"/>
        <v/>
      </c>
      <c r="BY186" s="200" t="str">
        <f t="shared" si="129"/>
        <v/>
      </c>
      <c r="BZ186" s="200" t="str">
        <f t="shared" si="130"/>
        <v/>
      </c>
      <c r="CA186" s="5"/>
      <c r="CB186" s="16"/>
      <c r="CC186" s="16"/>
      <c r="CD186" s="16"/>
    </row>
    <row r="187" spans="1:82" x14ac:dyDescent="0.25">
      <c r="A187" s="16">
        <v>1</v>
      </c>
      <c r="C187" s="194">
        <v>184</v>
      </c>
      <c r="D187" s="195">
        <v>186</v>
      </c>
      <c r="E187" s="212" t="s">
        <v>101</v>
      </c>
      <c r="F187" s="197" t="s">
        <v>1</v>
      </c>
      <c r="G187" s="198" t="s">
        <v>1</v>
      </c>
      <c r="H187" s="199">
        <v>9.3000000000000007</v>
      </c>
      <c r="I187" s="200"/>
      <c r="J187" s="200"/>
      <c r="K187" s="200">
        <f t="shared" si="131"/>
        <v>9.3000000000000007</v>
      </c>
      <c r="L187" s="199"/>
      <c r="M187" s="200"/>
      <c r="N187" s="200"/>
      <c r="O187" s="200" t="str">
        <f t="shared" si="132"/>
        <v/>
      </c>
      <c r="P187" s="199"/>
      <c r="Q187" s="200"/>
      <c r="R187" s="200"/>
      <c r="S187" s="200" t="str">
        <f t="shared" si="133"/>
        <v/>
      </c>
      <c r="T187" s="199"/>
      <c r="U187" s="200"/>
      <c r="V187" s="200"/>
      <c r="W187" s="200" t="str">
        <f t="shared" si="134"/>
        <v/>
      </c>
      <c r="X187" s="199"/>
      <c r="Y187" s="200"/>
      <c r="Z187" s="200"/>
      <c r="AA187" s="200" t="str">
        <f t="shared" si="135"/>
        <v/>
      </c>
      <c r="AB187" s="199">
        <f t="shared" si="137"/>
        <v>9.3000000000000007</v>
      </c>
      <c r="AC187" s="200" t="str">
        <f t="shared" si="138"/>
        <v/>
      </c>
      <c r="AD187" s="200" t="str">
        <f t="shared" si="139"/>
        <v/>
      </c>
      <c r="AE187" s="200">
        <f t="shared" si="136"/>
        <v>9.3000000000000007</v>
      </c>
      <c r="AF187" s="199">
        <v>9.3000000000000007</v>
      </c>
      <c r="AG187" s="200" t="s">
        <v>509</v>
      </c>
      <c r="AH187" s="200" t="s">
        <v>509</v>
      </c>
      <c r="AI187" s="200">
        <f t="shared" si="106"/>
        <v>9.3000000000000007</v>
      </c>
      <c r="AJ187" s="200" t="s">
        <v>101</v>
      </c>
      <c r="AK187" s="201">
        <v>265</v>
      </c>
      <c r="AL187" s="202"/>
      <c r="AM187" s="198" t="str">
        <f t="shared" si="107"/>
        <v/>
      </c>
      <c r="AN187" s="198"/>
      <c r="AO187" s="198"/>
      <c r="AP187" s="198"/>
      <c r="AQ187" s="198" t="s">
        <v>43</v>
      </c>
      <c r="AR187" s="198" t="s">
        <v>16</v>
      </c>
      <c r="AS187" s="198"/>
      <c r="AT187" s="198" t="s">
        <v>509</v>
      </c>
      <c r="AU187" s="203">
        <f t="shared" si="108"/>
        <v>2009</v>
      </c>
      <c r="AV187" s="204" t="str">
        <f t="shared" si="109"/>
        <v/>
      </c>
      <c r="AW187" s="205" t="str">
        <f t="shared" si="140"/>
        <v/>
      </c>
      <c r="AX187" s="205" t="str">
        <f>IF(AW187="","",RANK(AW187,AW$4:AW498,1))</f>
        <v/>
      </c>
      <c r="AY187" s="204" t="str">
        <f>IF(AV187="Yes",SUMIF(AU$4:AU498,AW187,AI$4:AI498),"")</f>
        <v/>
      </c>
      <c r="AZ187" s="204" t="str">
        <f>IF(AY187="","",SUMIF(AX$4:AX498,"&lt;="&amp;AX187,AY$4:AY498))</f>
        <v/>
      </c>
      <c r="BA187" s="202"/>
      <c r="BB187" s="206"/>
      <c r="BC187" s="198"/>
      <c r="BD187" s="206"/>
      <c r="BE187" s="198"/>
      <c r="BF187" s="206"/>
      <c r="BG187" s="198"/>
      <c r="BH187" s="200"/>
      <c r="BI187" s="200"/>
      <c r="BJ187" s="200" t="str">
        <f t="shared" si="120"/>
        <v/>
      </c>
      <c r="BK187" s="198" t="s">
        <v>299</v>
      </c>
      <c r="BL187" s="206">
        <v>39902</v>
      </c>
      <c r="BM187" s="207"/>
      <c r="BN187" s="198"/>
      <c r="BO187" s="199">
        <f t="shared" si="122"/>
        <v>100</v>
      </c>
      <c r="BP187" s="200" t="str">
        <f t="shared" si="123"/>
        <v/>
      </c>
      <c r="BQ187" s="200" t="str">
        <f t="shared" si="124"/>
        <v/>
      </c>
      <c r="BR187" s="211">
        <f t="shared" si="125"/>
        <v>100</v>
      </c>
      <c r="BS187" s="199"/>
      <c r="BT187" s="200"/>
      <c r="BU187" s="200"/>
      <c r="BV187" s="211" t="str">
        <f t="shared" si="126"/>
        <v/>
      </c>
      <c r="BW187" s="199" t="str">
        <f t="shared" si="127"/>
        <v/>
      </c>
      <c r="BX187" s="200" t="str">
        <f t="shared" si="128"/>
        <v/>
      </c>
      <c r="BY187" s="200" t="str">
        <f t="shared" si="129"/>
        <v/>
      </c>
      <c r="BZ187" s="200" t="str">
        <f t="shared" si="130"/>
        <v/>
      </c>
      <c r="CA187" s="5"/>
      <c r="CB187" s="16"/>
      <c r="CC187" s="16"/>
      <c r="CD187" s="16"/>
    </row>
    <row r="188" spans="1:82" x14ac:dyDescent="0.25">
      <c r="A188" s="16">
        <v>1</v>
      </c>
      <c r="C188" s="194">
        <v>185</v>
      </c>
      <c r="D188" s="195">
        <v>187</v>
      </c>
      <c r="E188" s="212" t="s">
        <v>102</v>
      </c>
      <c r="F188" s="197" t="s">
        <v>1</v>
      </c>
      <c r="G188" s="198" t="s">
        <v>1</v>
      </c>
      <c r="H188" s="199">
        <v>0.9</v>
      </c>
      <c r="I188" s="200"/>
      <c r="J188" s="200"/>
      <c r="K188" s="200">
        <f t="shared" si="131"/>
        <v>0.9</v>
      </c>
      <c r="L188" s="199"/>
      <c r="M188" s="200"/>
      <c r="N188" s="200"/>
      <c r="O188" s="200" t="str">
        <f t="shared" si="132"/>
        <v/>
      </c>
      <c r="P188" s="199"/>
      <c r="Q188" s="200"/>
      <c r="R188" s="200"/>
      <c r="S188" s="200" t="str">
        <f t="shared" si="133"/>
        <v/>
      </c>
      <c r="T188" s="199"/>
      <c r="U188" s="200"/>
      <c r="V188" s="200"/>
      <c r="W188" s="200" t="str">
        <f t="shared" si="134"/>
        <v/>
      </c>
      <c r="X188" s="199"/>
      <c r="Y188" s="200"/>
      <c r="Z188" s="200"/>
      <c r="AA188" s="200" t="str">
        <f t="shared" si="135"/>
        <v/>
      </c>
      <c r="AB188" s="199">
        <f t="shared" si="137"/>
        <v>0.9</v>
      </c>
      <c r="AC188" s="200" t="str">
        <f t="shared" si="138"/>
        <v/>
      </c>
      <c r="AD188" s="200" t="str">
        <f t="shared" si="139"/>
        <v/>
      </c>
      <c r="AE188" s="200">
        <f t="shared" si="136"/>
        <v>0.9</v>
      </c>
      <c r="AF188" s="199">
        <v>0.9</v>
      </c>
      <c r="AG188" s="200" t="s">
        <v>509</v>
      </c>
      <c r="AH188" s="200" t="s">
        <v>509</v>
      </c>
      <c r="AI188" s="200">
        <f t="shared" si="106"/>
        <v>0.9</v>
      </c>
      <c r="AJ188" s="200" t="s">
        <v>102</v>
      </c>
      <c r="AK188" s="253">
        <v>266</v>
      </c>
      <c r="AL188" s="202"/>
      <c r="AM188" s="198" t="str">
        <f t="shared" si="107"/>
        <v/>
      </c>
      <c r="AN188" s="198"/>
      <c r="AO188" s="198"/>
      <c r="AP188" s="198"/>
      <c r="AQ188" s="198" t="s">
        <v>43</v>
      </c>
      <c r="AR188" s="198" t="s">
        <v>16</v>
      </c>
      <c r="AS188" s="198"/>
      <c r="AT188" s="198" t="s">
        <v>509</v>
      </c>
      <c r="AU188" s="203">
        <f t="shared" si="108"/>
        <v>2009</v>
      </c>
      <c r="AV188" s="204" t="str">
        <f t="shared" si="109"/>
        <v/>
      </c>
      <c r="AW188" s="205" t="str">
        <f t="shared" si="140"/>
        <v/>
      </c>
      <c r="AX188" s="205" t="str">
        <f>IF(AW188="","",RANK(AW188,AW$4:AW498,1))</f>
        <v/>
      </c>
      <c r="AY188" s="204" t="str">
        <f>IF(AV188="Yes",SUMIF(AU$4:AU498,AW188,AI$4:AI498),"")</f>
        <v/>
      </c>
      <c r="AZ188" s="204" t="str">
        <f>IF(AY188="","",SUMIF(AX$4:AX498,"&lt;="&amp;AX188,AY$4:AY498))</f>
        <v/>
      </c>
      <c r="BA188" s="202"/>
      <c r="BB188" s="206"/>
      <c r="BC188" s="198"/>
      <c r="BD188" s="206"/>
      <c r="BE188" s="198"/>
      <c r="BF188" s="206"/>
      <c r="BG188" s="198"/>
      <c r="BH188" s="200"/>
      <c r="BI188" s="200"/>
      <c r="BJ188" s="200" t="str">
        <f t="shared" si="120"/>
        <v/>
      </c>
      <c r="BK188" s="198" t="s">
        <v>299</v>
      </c>
      <c r="BL188" s="206">
        <v>39902</v>
      </c>
      <c r="BM188" s="207"/>
      <c r="BN188" s="198"/>
      <c r="BO188" s="199">
        <f t="shared" si="122"/>
        <v>100</v>
      </c>
      <c r="BP188" s="200" t="str">
        <f t="shared" si="123"/>
        <v/>
      </c>
      <c r="BQ188" s="200" t="str">
        <f t="shared" si="124"/>
        <v/>
      </c>
      <c r="BR188" s="211">
        <f t="shared" si="125"/>
        <v>100</v>
      </c>
      <c r="BS188" s="199"/>
      <c r="BT188" s="200"/>
      <c r="BU188" s="200"/>
      <c r="BV188" s="211" t="str">
        <f t="shared" si="126"/>
        <v/>
      </c>
      <c r="BW188" s="199" t="str">
        <f t="shared" si="127"/>
        <v/>
      </c>
      <c r="BX188" s="200" t="str">
        <f t="shared" si="128"/>
        <v/>
      </c>
      <c r="BY188" s="200" t="str">
        <f t="shared" si="129"/>
        <v/>
      </c>
      <c r="BZ188" s="200" t="str">
        <f t="shared" si="130"/>
        <v/>
      </c>
      <c r="CA188" s="5"/>
      <c r="CB188" s="16"/>
      <c r="CC188" s="16"/>
      <c r="CD188" s="16"/>
    </row>
    <row r="189" spans="1:82" x14ac:dyDescent="0.25">
      <c r="A189" s="16">
        <v>1</v>
      </c>
      <c r="C189" s="194">
        <v>186</v>
      </c>
      <c r="D189" s="195">
        <v>188</v>
      </c>
      <c r="E189" s="212" t="s">
        <v>457</v>
      </c>
      <c r="F189" s="197" t="s">
        <v>1</v>
      </c>
      <c r="G189" s="198" t="s">
        <v>1</v>
      </c>
      <c r="H189" s="199">
        <v>28.8</v>
      </c>
      <c r="I189" s="200"/>
      <c r="J189" s="200"/>
      <c r="K189" s="200">
        <f t="shared" si="131"/>
        <v>28.8</v>
      </c>
      <c r="L189" s="199"/>
      <c r="M189" s="200"/>
      <c r="N189" s="200"/>
      <c r="O189" s="200" t="str">
        <f t="shared" si="132"/>
        <v/>
      </c>
      <c r="P189" s="199"/>
      <c r="Q189" s="200"/>
      <c r="R189" s="200"/>
      <c r="S189" s="200" t="str">
        <f t="shared" si="133"/>
        <v/>
      </c>
      <c r="T189" s="199"/>
      <c r="U189" s="200"/>
      <c r="V189" s="200"/>
      <c r="W189" s="200" t="str">
        <f t="shared" si="134"/>
        <v/>
      </c>
      <c r="X189" s="199"/>
      <c r="Y189" s="200"/>
      <c r="Z189" s="200"/>
      <c r="AA189" s="200" t="str">
        <f t="shared" si="135"/>
        <v/>
      </c>
      <c r="AB189" s="199">
        <f t="shared" si="137"/>
        <v>28.8</v>
      </c>
      <c r="AC189" s="200" t="str">
        <f t="shared" si="138"/>
        <v/>
      </c>
      <c r="AD189" s="200" t="str">
        <f t="shared" si="139"/>
        <v/>
      </c>
      <c r="AE189" s="200">
        <f t="shared" si="136"/>
        <v>28.8</v>
      </c>
      <c r="AF189" s="199">
        <v>28.8</v>
      </c>
      <c r="AG189" s="200" t="s">
        <v>509</v>
      </c>
      <c r="AH189" s="200" t="s">
        <v>509</v>
      </c>
      <c r="AI189" s="200">
        <f t="shared" si="106"/>
        <v>28.8</v>
      </c>
      <c r="AJ189" s="200" t="s">
        <v>457</v>
      </c>
      <c r="AK189" s="201">
        <v>273</v>
      </c>
      <c r="AL189" s="202"/>
      <c r="AM189" s="198" t="str">
        <f t="shared" si="107"/>
        <v/>
      </c>
      <c r="AN189" s="198"/>
      <c r="AO189" s="198"/>
      <c r="AP189" s="198"/>
      <c r="AQ189" s="198" t="s">
        <v>43</v>
      </c>
      <c r="AR189" s="198" t="s">
        <v>16</v>
      </c>
      <c r="AS189" s="198"/>
      <c r="AT189" s="198" t="s">
        <v>509</v>
      </c>
      <c r="AU189" s="203">
        <f t="shared" si="108"/>
        <v>2009</v>
      </c>
      <c r="AV189" s="204" t="str">
        <f t="shared" si="109"/>
        <v/>
      </c>
      <c r="AW189" s="205" t="str">
        <f t="shared" si="140"/>
        <v/>
      </c>
      <c r="AX189" s="205" t="str">
        <f>IF(AW189="","",RANK(AW189,AW$4:AW498,1))</f>
        <v/>
      </c>
      <c r="AY189" s="204" t="str">
        <f>IF(AV189="Yes",SUMIF(AU$4:AU498,AW189,AI$4:AI498),"")</f>
        <v/>
      </c>
      <c r="AZ189" s="204" t="str">
        <f>IF(AY189="","",SUMIF(AX$4:AX498,"&lt;="&amp;AX189,AY$4:AY498))</f>
        <v/>
      </c>
      <c r="BA189" s="202"/>
      <c r="BB189" s="206"/>
      <c r="BC189" s="198"/>
      <c r="BD189" s="206"/>
      <c r="BE189" s="198"/>
      <c r="BF189" s="206"/>
      <c r="BG189" s="198"/>
      <c r="BH189" s="200"/>
      <c r="BI189" s="200"/>
      <c r="BJ189" s="200" t="str">
        <f t="shared" si="120"/>
        <v/>
      </c>
      <c r="BK189" s="198" t="s">
        <v>299</v>
      </c>
      <c r="BL189" s="206">
        <v>39902</v>
      </c>
      <c r="BM189" s="207"/>
      <c r="BN189" s="198"/>
      <c r="BO189" s="199">
        <f t="shared" si="122"/>
        <v>100</v>
      </c>
      <c r="BP189" s="200" t="str">
        <f t="shared" si="123"/>
        <v/>
      </c>
      <c r="BQ189" s="200" t="str">
        <f t="shared" si="124"/>
        <v/>
      </c>
      <c r="BR189" s="211">
        <f t="shared" si="125"/>
        <v>100</v>
      </c>
      <c r="BS189" s="199"/>
      <c r="BT189" s="200"/>
      <c r="BU189" s="200"/>
      <c r="BV189" s="211" t="str">
        <f t="shared" si="126"/>
        <v/>
      </c>
      <c r="BW189" s="199" t="str">
        <f t="shared" si="127"/>
        <v/>
      </c>
      <c r="BX189" s="200" t="str">
        <f t="shared" si="128"/>
        <v/>
      </c>
      <c r="BY189" s="200" t="str">
        <f t="shared" si="129"/>
        <v/>
      </c>
      <c r="BZ189" s="200" t="str">
        <f t="shared" si="130"/>
        <v/>
      </c>
      <c r="CA189" s="5"/>
      <c r="CB189" s="16"/>
      <c r="CC189" s="16"/>
      <c r="CD189" s="16"/>
    </row>
    <row r="190" spans="1:82" x14ac:dyDescent="0.25">
      <c r="A190" s="16">
        <v>1</v>
      </c>
      <c r="C190" s="194">
        <v>187</v>
      </c>
      <c r="D190" s="195">
        <v>189</v>
      </c>
      <c r="E190" s="212" t="s">
        <v>103</v>
      </c>
      <c r="F190" s="197" t="s">
        <v>1</v>
      </c>
      <c r="G190" s="198" t="s">
        <v>1</v>
      </c>
      <c r="H190" s="199">
        <v>12.4</v>
      </c>
      <c r="I190" s="200"/>
      <c r="J190" s="200"/>
      <c r="K190" s="200">
        <f t="shared" si="131"/>
        <v>12.4</v>
      </c>
      <c r="L190" s="199"/>
      <c r="M190" s="200"/>
      <c r="N190" s="200"/>
      <c r="O190" s="200" t="str">
        <f t="shared" si="132"/>
        <v/>
      </c>
      <c r="P190" s="199"/>
      <c r="Q190" s="200"/>
      <c r="R190" s="200"/>
      <c r="S190" s="200" t="str">
        <f t="shared" si="133"/>
        <v/>
      </c>
      <c r="T190" s="199"/>
      <c r="U190" s="200"/>
      <c r="V190" s="200"/>
      <c r="W190" s="200" t="str">
        <f t="shared" si="134"/>
        <v/>
      </c>
      <c r="X190" s="199"/>
      <c r="Y190" s="200"/>
      <c r="Z190" s="200"/>
      <c r="AA190" s="200" t="str">
        <f t="shared" si="135"/>
        <v/>
      </c>
      <c r="AB190" s="199">
        <f t="shared" si="137"/>
        <v>12.4</v>
      </c>
      <c r="AC190" s="200" t="str">
        <f t="shared" si="138"/>
        <v/>
      </c>
      <c r="AD190" s="200" t="str">
        <f t="shared" si="139"/>
        <v/>
      </c>
      <c r="AE190" s="200">
        <f t="shared" si="136"/>
        <v>12.4</v>
      </c>
      <c r="AF190" s="199">
        <v>12.4</v>
      </c>
      <c r="AG190" s="200" t="s">
        <v>509</v>
      </c>
      <c r="AH190" s="200" t="s">
        <v>509</v>
      </c>
      <c r="AI190" s="200">
        <f t="shared" si="106"/>
        <v>12.4</v>
      </c>
      <c r="AJ190" s="200" t="s">
        <v>103</v>
      </c>
      <c r="AK190" s="201">
        <v>274</v>
      </c>
      <c r="AL190" s="202"/>
      <c r="AM190" s="198" t="str">
        <f t="shared" si="107"/>
        <v/>
      </c>
      <c r="AN190" s="198"/>
      <c r="AO190" s="198"/>
      <c r="AP190" s="198"/>
      <c r="AQ190" s="198" t="s">
        <v>43</v>
      </c>
      <c r="AR190" s="198" t="s">
        <v>16</v>
      </c>
      <c r="AS190" s="198"/>
      <c r="AT190" s="198" t="s">
        <v>509</v>
      </c>
      <c r="AU190" s="203">
        <f t="shared" si="108"/>
        <v>2009</v>
      </c>
      <c r="AV190" s="204" t="str">
        <f t="shared" si="109"/>
        <v/>
      </c>
      <c r="AW190" s="205" t="str">
        <f t="shared" si="140"/>
        <v/>
      </c>
      <c r="AX190" s="205" t="str">
        <f>IF(AW190="","",RANK(AW190,AW$4:AW498,1))</f>
        <v/>
      </c>
      <c r="AY190" s="204" t="str">
        <f>IF(AV190="Yes",SUMIF(AU$4:AU498,AW190,AI$4:AI498),"")</f>
        <v/>
      </c>
      <c r="AZ190" s="204" t="str">
        <f>IF(AY190="","",SUMIF(AX$4:AX498,"&lt;="&amp;AX190,AY$4:AY498))</f>
        <v/>
      </c>
      <c r="BA190" s="202"/>
      <c r="BB190" s="206"/>
      <c r="BC190" s="198"/>
      <c r="BD190" s="206"/>
      <c r="BE190" s="198"/>
      <c r="BF190" s="206"/>
      <c r="BG190" s="198"/>
      <c r="BH190" s="200"/>
      <c r="BI190" s="200"/>
      <c r="BJ190" s="200" t="str">
        <f t="shared" si="120"/>
        <v/>
      </c>
      <c r="BK190" s="198" t="s">
        <v>299</v>
      </c>
      <c r="BL190" s="206">
        <v>39902</v>
      </c>
      <c r="BM190" s="207"/>
      <c r="BN190" s="198"/>
      <c r="BO190" s="199">
        <f t="shared" si="122"/>
        <v>100</v>
      </c>
      <c r="BP190" s="200" t="str">
        <f t="shared" si="123"/>
        <v/>
      </c>
      <c r="BQ190" s="200" t="str">
        <f t="shared" si="124"/>
        <v/>
      </c>
      <c r="BR190" s="211">
        <f t="shared" si="125"/>
        <v>100</v>
      </c>
      <c r="BS190" s="199"/>
      <c r="BT190" s="200"/>
      <c r="BU190" s="200"/>
      <c r="BV190" s="211" t="str">
        <f t="shared" si="126"/>
        <v/>
      </c>
      <c r="BW190" s="199" t="str">
        <f t="shared" si="127"/>
        <v/>
      </c>
      <c r="BX190" s="200" t="str">
        <f t="shared" si="128"/>
        <v/>
      </c>
      <c r="BY190" s="200" t="str">
        <f t="shared" si="129"/>
        <v/>
      </c>
      <c r="BZ190" s="200" t="str">
        <f t="shared" si="130"/>
        <v/>
      </c>
      <c r="CA190" s="5"/>
      <c r="CB190" s="16"/>
      <c r="CC190" s="16"/>
      <c r="CD190" s="16"/>
    </row>
    <row r="191" spans="1:82" x14ac:dyDescent="0.25">
      <c r="A191" s="16">
        <v>1</v>
      </c>
      <c r="C191" s="194">
        <v>188</v>
      </c>
      <c r="D191" s="195"/>
      <c r="E191" s="212" t="s">
        <v>631</v>
      </c>
      <c r="F191" s="197"/>
      <c r="G191" s="198" t="s">
        <v>3</v>
      </c>
      <c r="H191" s="199"/>
      <c r="I191" s="200"/>
      <c r="J191" s="200"/>
      <c r="K191" s="200"/>
      <c r="L191" s="199"/>
      <c r="M191" s="200"/>
      <c r="N191" s="200"/>
      <c r="O191" s="200"/>
      <c r="P191" s="199"/>
      <c r="Q191" s="200"/>
      <c r="R191" s="200"/>
      <c r="S191" s="200"/>
      <c r="T191" s="199"/>
      <c r="U191" s="200"/>
      <c r="V191" s="200"/>
      <c r="W191" s="200"/>
      <c r="X191" s="199"/>
      <c r="Y191" s="200"/>
      <c r="Z191" s="200"/>
      <c r="AA191" s="200"/>
      <c r="AB191" s="199" t="str">
        <f t="shared" si="137"/>
        <v/>
      </c>
      <c r="AC191" s="200" t="str">
        <f t="shared" si="138"/>
        <v/>
      </c>
      <c r="AD191" s="200" t="str">
        <f t="shared" si="139"/>
        <v/>
      </c>
      <c r="AE191" s="200" t="str">
        <f t="shared" si="136"/>
        <v/>
      </c>
      <c r="AF191" s="199" t="s">
        <v>509</v>
      </c>
      <c r="AG191" s="200" t="s">
        <v>509</v>
      </c>
      <c r="AH191" s="200" t="s">
        <v>509</v>
      </c>
      <c r="AI191" s="200" t="str">
        <f t="shared" si="106"/>
        <v/>
      </c>
      <c r="AJ191" s="200"/>
      <c r="AK191" s="201"/>
      <c r="AL191" s="202"/>
      <c r="AM191" s="198" t="str">
        <f t="shared" si="107"/>
        <v/>
      </c>
      <c r="AN191" s="198"/>
      <c r="AO191" s="198"/>
      <c r="AP191" s="198"/>
      <c r="AQ191" s="198" t="s">
        <v>43</v>
      </c>
      <c r="AR191" s="198" t="s">
        <v>509</v>
      </c>
      <c r="AS191" s="198"/>
      <c r="AT191" s="198"/>
      <c r="AU191" s="203" t="str">
        <f t="shared" si="108"/>
        <v/>
      </c>
      <c r="AV191" s="204" t="str">
        <f t="shared" si="109"/>
        <v/>
      </c>
      <c r="AW191" s="205"/>
      <c r="AX191" s="205" t="str">
        <f>IF(AW191="","",RANK(AW191,AW$4:AW498,1))</f>
        <v/>
      </c>
      <c r="AY191" s="204" t="str">
        <f>IF(AV191="Yes",SUMIF(AU$4:AU498,AW191,AI$4:AI498),"")</f>
        <v/>
      </c>
      <c r="AZ191" s="204" t="str">
        <f>IF(AY191="","",SUMIF(AX$4:AX498,"&lt;="&amp;AX191,AY$4:AY498))</f>
        <v/>
      </c>
      <c r="BA191" s="202" t="s">
        <v>165</v>
      </c>
      <c r="BB191" s="206">
        <v>25113</v>
      </c>
      <c r="BC191" s="198" t="s">
        <v>3</v>
      </c>
      <c r="BD191" s="206">
        <v>28765</v>
      </c>
      <c r="BE191" s="198" t="s">
        <v>171</v>
      </c>
      <c r="BF191" s="206">
        <v>30207</v>
      </c>
      <c r="BG191" s="198" t="s">
        <v>181</v>
      </c>
      <c r="BH191" s="200">
        <v>26.1</v>
      </c>
      <c r="BI191" s="200"/>
      <c r="BJ191" s="200" t="str">
        <f t="shared" si="120"/>
        <v/>
      </c>
      <c r="BK191" s="198"/>
      <c r="BL191" s="206"/>
      <c r="BM191" s="207">
        <v>2</v>
      </c>
      <c r="BN191" s="198"/>
      <c r="BO191" s="199" t="str">
        <f t="shared" si="122"/>
        <v/>
      </c>
      <c r="BP191" s="200" t="str">
        <f t="shared" si="123"/>
        <v/>
      </c>
      <c r="BQ191" s="200" t="str">
        <f t="shared" si="124"/>
        <v/>
      </c>
      <c r="BR191" s="211" t="str">
        <f t="shared" si="125"/>
        <v/>
      </c>
      <c r="BS191" s="199"/>
      <c r="BT191" s="200"/>
      <c r="BU191" s="200"/>
      <c r="BV191" s="211" t="str">
        <f t="shared" si="126"/>
        <v/>
      </c>
      <c r="BW191" s="199" t="str">
        <f t="shared" si="127"/>
        <v/>
      </c>
      <c r="BX191" s="200" t="str">
        <f t="shared" si="128"/>
        <v/>
      </c>
      <c r="BY191" s="200" t="str">
        <f t="shared" si="129"/>
        <v/>
      </c>
      <c r="BZ191" s="200" t="str">
        <f t="shared" si="130"/>
        <v/>
      </c>
      <c r="CA191" s="5"/>
      <c r="CB191" s="16"/>
      <c r="CC191" s="16"/>
      <c r="CD191" s="16"/>
    </row>
    <row r="192" spans="1:82" x14ac:dyDescent="0.25">
      <c r="A192" s="16">
        <v>1</v>
      </c>
      <c r="C192" s="194">
        <v>189</v>
      </c>
      <c r="D192" s="195">
        <v>191</v>
      </c>
      <c r="E192" s="212" t="s">
        <v>208</v>
      </c>
      <c r="F192" s="197" t="s">
        <v>1</v>
      </c>
      <c r="G192" s="198" t="s">
        <v>1</v>
      </c>
      <c r="H192" s="199">
        <v>67.3</v>
      </c>
      <c r="I192" s="200"/>
      <c r="J192" s="200"/>
      <c r="K192" s="200">
        <f>IF(SUM(H192:J192)=0,"",SUM(H192:J192))</f>
        <v>67.3</v>
      </c>
      <c r="L192" s="199"/>
      <c r="M192" s="200"/>
      <c r="N192" s="200"/>
      <c r="O192" s="200" t="str">
        <f>IF(SUM(L192:N192)=0,"",SUM(L192:N192))</f>
        <v/>
      </c>
      <c r="P192" s="199"/>
      <c r="Q192" s="200"/>
      <c r="R192" s="200"/>
      <c r="S192" s="200" t="str">
        <f>IF(SUM(P192:R192)=0,"",SUM(P192:R192))</f>
        <v/>
      </c>
      <c r="T192" s="199"/>
      <c r="U192" s="200"/>
      <c r="V192" s="200"/>
      <c r="W192" s="200" t="str">
        <f>IF(SUM(T192:V192)=0,"",SUM(T192:V192))</f>
        <v/>
      </c>
      <c r="X192" s="199"/>
      <c r="Y192" s="200"/>
      <c r="Z192" s="200"/>
      <c r="AA192" s="200" t="str">
        <f>IF(SUM(X192:Z192)=0,"",SUM(X192:Z192))</f>
        <v/>
      </c>
      <c r="AB192" s="199">
        <f t="shared" si="137"/>
        <v>67.3</v>
      </c>
      <c r="AC192" s="200" t="str">
        <f t="shared" si="138"/>
        <v/>
      </c>
      <c r="AD192" s="200" t="str">
        <f t="shared" si="139"/>
        <v/>
      </c>
      <c r="AE192" s="200">
        <f t="shared" si="136"/>
        <v>67.3</v>
      </c>
      <c r="AF192" s="199">
        <v>67.3</v>
      </c>
      <c r="AG192" s="200" t="s">
        <v>509</v>
      </c>
      <c r="AH192" s="200" t="s">
        <v>509</v>
      </c>
      <c r="AI192" s="200">
        <f t="shared" si="106"/>
        <v>67.3</v>
      </c>
      <c r="AJ192" s="200" t="s">
        <v>208</v>
      </c>
      <c r="AK192" s="201">
        <v>279</v>
      </c>
      <c r="AL192" s="202"/>
      <c r="AM192" s="198" t="str">
        <f t="shared" si="107"/>
        <v/>
      </c>
      <c r="AN192" s="198"/>
      <c r="AO192" s="198"/>
      <c r="AP192" s="198"/>
      <c r="AQ192" s="198" t="s">
        <v>43</v>
      </c>
      <c r="AR192" s="198" t="s">
        <v>16</v>
      </c>
      <c r="AS192" s="198"/>
      <c r="AT192" s="198" t="s">
        <v>509</v>
      </c>
      <c r="AU192" s="203">
        <f t="shared" si="108"/>
        <v>2009</v>
      </c>
      <c r="AV192" s="204" t="str">
        <f t="shared" si="109"/>
        <v/>
      </c>
      <c r="AW192" s="205" t="str">
        <f>IF(AV192="Yes",AU192,"")</f>
        <v/>
      </c>
      <c r="AX192" s="205" t="str">
        <f>IF(AW192="","",RANK(AW192,AW$4:AW498,1))</f>
        <v/>
      </c>
      <c r="AY192" s="204" t="str">
        <f>IF(AV192="Yes",SUMIF(AU$4:AU498,AW192,AI$4:AI498),"")</f>
        <v/>
      </c>
      <c r="AZ192" s="204" t="str">
        <f>IF(AY192="","",SUMIF(AX$4:AX498,"&lt;="&amp;AX192,AY$4:AY498))</f>
        <v/>
      </c>
      <c r="BA192" s="202"/>
      <c r="BB192" s="206"/>
      <c r="BC192" s="198"/>
      <c r="BD192" s="206"/>
      <c r="BE192" s="198"/>
      <c r="BF192" s="206"/>
      <c r="BG192" s="198"/>
      <c r="BH192" s="200"/>
      <c r="BI192" s="200"/>
      <c r="BJ192" s="200" t="str">
        <f t="shared" si="120"/>
        <v/>
      </c>
      <c r="BK192" s="198" t="s">
        <v>299</v>
      </c>
      <c r="BL192" s="206">
        <v>39902</v>
      </c>
      <c r="BM192" s="207"/>
      <c r="BN192" s="198"/>
      <c r="BO192" s="199">
        <f t="shared" si="122"/>
        <v>100</v>
      </c>
      <c r="BP192" s="200" t="str">
        <f t="shared" si="123"/>
        <v/>
      </c>
      <c r="BQ192" s="200" t="str">
        <f t="shared" si="124"/>
        <v/>
      </c>
      <c r="BR192" s="211">
        <f t="shared" si="125"/>
        <v>100</v>
      </c>
      <c r="BS192" s="199"/>
      <c r="BT192" s="200"/>
      <c r="BU192" s="200"/>
      <c r="BV192" s="211" t="str">
        <f t="shared" si="126"/>
        <v/>
      </c>
      <c r="BW192" s="199" t="str">
        <f t="shared" si="127"/>
        <v/>
      </c>
      <c r="BX192" s="200" t="str">
        <f t="shared" si="128"/>
        <v/>
      </c>
      <c r="BY192" s="200" t="str">
        <f t="shared" si="129"/>
        <v/>
      </c>
      <c r="BZ192" s="200" t="str">
        <f t="shared" si="130"/>
        <v/>
      </c>
      <c r="CA192" s="5"/>
      <c r="CB192" s="16"/>
      <c r="CC192" s="16"/>
      <c r="CD192" s="16"/>
    </row>
    <row r="193" spans="1:82" x14ac:dyDescent="0.25">
      <c r="A193" s="16">
        <v>1</v>
      </c>
      <c r="C193" s="194">
        <v>190</v>
      </c>
      <c r="D193" s="195">
        <v>190</v>
      </c>
      <c r="E193" s="212" t="s">
        <v>399</v>
      </c>
      <c r="F193" s="197" t="s">
        <v>1</v>
      </c>
      <c r="G193" s="198" t="s">
        <v>1</v>
      </c>
      <c r="H193" s="199">
        <v>15.1</v>
      </c>
      <c r="I193" s="200"/>
      <c r="J193" s="200">
        <v>5.7</v>
      </c>
      <c r="K193" s="200">
        <f>IF(SUM(H193:J193)=0,"",SUM(H193:J193))</f>
        <v>20.8</v>
      </c>
      <c r="L193" s="199"/>
      <c r="M193" s="200"/>
      <c r="N193" s="200"/>
      <c r="O193" s="200" t="str">
        <f>IF(SUM(L193:N193)=0,"",SUM(L193:N193))</f>
        <v/>
      </c>
      <c r="P193" s="199"/>
      <c r="Q193" s="200"/>
      <c r="R193" s="200"/>
      <c r="S193" s="200" t="str">
        <f>IF(SUM(P193:R193)=0,"",SUM(P193:R193))</f>
        <v/>
      </c>
      <c r="T193" s="199"/>
      <c r="U193" s="200"/>
      <c r="V193" s="200"/>
      <c r="W193" s="200" t="str">
        <f>IF(SUM(T193:V193)=0,"",SUM(T193:V193))</f>
        <v/>
      </c>
      <c r="X193" s="199"/>
      <c r="Y193" s="200"/>
      <c r="Z193" s="200"/>
      <c r="AA193" s="200" t="str">
        <f>IF(SUM(X193:Z193)=0,"",SUM(X193:Z193))</f>
        <v/>
      </c>
      <c r="AB193" s="199">
        <f t="shared" si="137"/>
        <v>15.1</v>
      </c>
      <c r="AC193" s="200" t="str">
        <f t="shared" si="138"/>
        <v/>
      </c>
      <c r="AD193" s="200">
        <f t="shared" si="139"/>
        <v>5.7</v>
      </c>
      <c r="AE193" s="200">
        <f t="shared" si="136"/>
        <v>20.8</v>
      </c>
      <c r="AF193" s="199">
        <v>15.1</v>
      </c>
      <c r="AG193" s="200" t="s">
        <v>509</v>
      </c>
      <c r="AH193" s="200">
        <v>5.7</v>
      </c>
      <c r="AI193" s="200">
        <f t="shared" si="106"/>
        <v>20.8</v>
      </c>
      <c r="AJ193" s="200" t="s">
        <v>399</v>
      </c>
      <c r="AK193" s="201">
        <v>276</v>
      </c>
      <c r="AL193" s="202"/>
      <c r="AM193" s="198" t="str">
        <f t="shared" si="107"/>
        <v/>
      </c>
      <c r="AN193" s="198"/>
      <c r="AO193" s="198"/>
      <c r="AP193" s="198"/>
      <c r="AQ193" s="198" t="s">
        <v>43</v>
      </c>
      <c r="AR193" s="198" t="s">
        <v>16</v>
      </c>
      <c r="AS193" s="198"/>
      <c r="AT193" s="198"/>
      <c r="AU193" s="203">
        <f t="shared" si="108"/>
        <v>2009</v>
      </c>
      <c r="AV193" s="204" t="str">
        <f t="shared" si="109"/>
        <v/>
      </c>
      <c r="AW193" s="205" t="str">
        <f>IF(AV193="Yes",AU193,"")</f>
        <v/>
      </c>
      <c r="AX193" s="205" t="str">
        <f>IF(AW193="","",RANK(AW193,AW$4:AW498,1))</f>
        <v/>
      </c>
      <c r="AY193" s="204" t="str">
        <f>IF(AV193="Yes",SUMIF(AU$4:AU498,AW193,AI$4:AI498),"")</f>
        <v/>
      </c>
      <c r="AZ193" s="204" t="str">
        <f>IF(AY193="","",SUMIF(AX$4:AX498,"&lt;="&amp;AX193,AY$4:AY498))</f>
        <v/>
      </c>
      <c r="BA193" s="202"/>
      <c r="BB193" s="206"/>
      <c r="BC193" s="198"/>
      <c r="BD193" s="206"/>
      <c r="BE193" s="198"/>
      <c r="BF193" s="206"/>
      <c r="BG193" s="198"/>
      <c r="BH193" s="200"/>
      <c r="BI193" s="200"/>
      <c r="BJ193" s="200" t="str">
        <f t="shared" si="120"/>
        <v/>
      </c>
      <c r="BK193" s="198" t="s">
        <v>299</v>
      </c>
      <c r="BL193" s="206">
        <v>39902</v>
      </c>
      <c r="BM193" s="207"/>
      <c r="BN193" s="198"/>
      <c r="BO193" s="199">
        <f t="shared" si="122"/>
        <v>72.59615384615384</v>
      </c>
      <c r="BP193" s="200" t="str">
        <f t="shared" si="123"/>
        <v/>
      </c>
      <c r="BQ193" s="200">
        <f t="shared" si="124"/>
        <v>27.403846153846157</v>
      </c>
      <c r="BR193" s="211">
        <f t="shared" si="125"/>
        <v>100</v>
      </c>
      <c r="BS193" s="199"/>
      <c r="BT193" s="200"/>
      <c r="BU193" s="200"/>
      <c r="BV193" s="211" t="str">
        <f t="shared" si="126"/>
        <v/>
      </c>
      <c r="BW193" s="199" t="str">
        <f t="shared" si="127"/>
        <v/>
      </c>
      <c r="BX193" s="200" t="str">
        <f t="shared" si="128"/>
        <v/>
      </c>
      <c r="BY193" s="200" t="str">
        <f t="shared" si="129"/>
        <v/>
      </c>
      <c r="BZ193" s="200" t="str">
        <f t="shared" si="130"/>
        <v/>
      </c>
      <c r="CA193" s="5"/>
      <c r="CB193" s="16"/>
      <c r="CC193" s="16"/>
      <c r="CD193" s="16"/>
    </row>
    <row r="194" spans="1:82" x14ac:dyDescent="0.25">
      <c r="A194" s="16">
        <v>1</v>
      </c>
      <c r="C194" s="194">
        <v>191</v>
      </c>
      <c r="D194" s="195">
        <v>194</v>
      </c>
      <c r="E194" s="212" t="s">
        <v>459</v>
      </c>
      <c r="F194" s="197" t="s">
        <v>1</v>
      </c>
      <c r="G194" s="198" t="s">
        <v>1</v>
      </c>
      <c r="H194" s="199">
        <v>30.2</v>
      </c>
      <c r="I194" s="200"/>
      <c r="J194" s="200">
        <v>1.2</v>
      </c>
      <c r="K194" s="200">
        <f>IF(SUM(H194:J194)=0,"",SUM(H194:J194))</f>
        <v>31.4</v>
      </c>
      <c r="L194" s="199"/>
      <c r="M194" s="200"/>
      <c r="N194" s="200"/>
      <c r="O194" s="200" t="str">
        <f>IF(SUM(L194:N194)=0,"",SUM(L194:N194))</f>
        <v/>
      </c>
      <c r="P194" s="199"/>
      <c r="Q194" s="200"/>
      <c r="R194" s="200"/>
      <c r="S194" s="200" t="str">
        <f>IF(SUM(P194:R194)=0,"",SUM(P194:R194))</f>
        <v/>
      </c>
      <c r="T194" s="199"/>
      <c r="U194" s="200"/>
      <c r="V194" s="200"/>
      <c r="W194" s="200" t="str">
        <f>IF(SUM(T194:V194)=0,"",SUM(T194:V194))</f>
        <v/>
      </c>
      <c r="X194" s="199"/>
      <c r="Y194" s="200"/>
      <c r="Z194" s="200"/>
      <c r="AA194" s="200" t="str">
        <f>IF(SUM(X194:Z194)=0,"",SUM(X194:Z194))</f>
        <v/>
      </c>
      <c r="AB194" s="199">
        <f t="shared" si="137"/>
        <v>30.2</v>
      </c>
      <c r="AC194" s="200" t="str">
        <f t="shared" si="138"/>
        <v/>
      </c>
      <c r="AD194" s="200">
        <f t="shared" si="139"/>
        <v>1.2</v>
      </c>
      <c r="AE194" s="200">
        <f t="shared" si="136"/>
        <v>31.4</v>
      </c>
      <c r="AF194" s="199">
        <v>30.2</v>
      </c>
      <c r="AG194" s="200" t="s">
        <v>509</v>
      </c>
      <c r="AH194" s="200">
        <v>1.2</v>
      </c>
      <c r="AI194" s="200">
        <f t="shared" si="106"/>
        <v>31.4</v>
      </c>
      <c r="AJ194" s="200" t="s">
        <v>459</v>
      </c>
      <c r="AK194" s="201">
        <v>288</v>
      </c>
      <c r="AL194" s="202"/>
      <c r="AM194" s="198" t="str">
        <f t="shared" si="107"/>
        <v/>
      </c>
      <c r="AN194" s="198"/>
      <c r="AO194" s="198"/>
      <c r="AP194" s="198"/>
      <c r="AQ194" s="198" t="s">
        <v>43</v>
      </c>
      <c r="AR194" s="198" t="s">
        <v>16</v>
      </c>
      <c r="AS194" s="198"/>
      <c r="AT194" s="198" t="s">
        <v>509</v>
      </c>
      <c r="AU194" s="203">
        <f t="shared" si="108"/>
        <v>2009</v>
      </c>
      <c r="AV194" s="204" t="str">
        <f t="shared" si="109"/>
        <v/>
      </c>
      <c r="AW194" s="205" t="str">
        <f>IF(AV194="Yes",AU194,"")</f>
        <v/>
      </c>
      <c r="AX194" s="205" t="str">
        <f>IF(AW194="","",RANK(AW194,AW$4:AW498,1))</f>
        <v/>
      </c>
      <c r="AY194" s="204" t="str">
        <f>IF(AV194="Yes",SUMIF(AU$4:AU498,AW194,AI$4:AI498),"")</f>
        <v/>
      </c>
      <c r="AZ194" s="204" t="str">
        <f>IF(AY194="","",SUMIF(AX$4:AX498,"&lt;="&amp;AX194,AY$4:AY498))</f>
        <v/>
      </c>
      <c r="BA194" s="202"/>
      <c r="BB194" s="206"/>
      <c r="BC194" s="198"/>
      <c r="BD194" s="206"/>
      <c r="BE194" s="198"/>
      <c r="BF194" s="206"/>
      <c r="BG194" s="198"/>
      <c r="BH194" s="200"/>
      <c r="BI194" s="200"/>
      <c r="BJ194" s="200" t="str">
        <f t="shared" si="120"/>
        <v/>
      </c>
      <c r="BK194" s="198" t="s">
        <v>299</v>
      </c>
      <c r="BL194" s="206">
        <v>39902</v>
      </c>
      <c r="BM194" s="207"/>
      <c r="BN194" s="198"/>
      <c r="BO194" s="199">
        <f t="shared" si="122"/>
        <v>96.178343949044589</v>
      </c>
      <c r="BP194" s="200" t="str">
        <f t="shared" si="123"/>
        <v/>
      </c>
      <c r="BQ194" s="200">
        <f t="shared" si="124"/>
        <v>3.8216560509554141</v>
      </c>
      <c r="BR194" s="211">
        <f t="shared" si="125"/>
        <v>100</v>
      </c>
      <c r="BS194" s="199"/>
      <c r="BT194" s="200"/>
      <c r="BU194" s="200"/>
      <c r="BV194" s="211" t="str">
        <f t="shared" si="126"/>
        <v/>
      </c>
      <c r="BW194" s="199" t="str">
        <f t="shared" si="127"/>
        <v/>
      </c>
      <c r="BX194" s="200" t="str">
        <f t="shared" si="128"/>
        <v/>
      </c>
      <c r="BY194" s="200" t="str">
        <f t="shared" si="129"/>
        <v/>
      </c>
      <c r="BZ194" s="200" t="str">
        <f t="shared" si="130"/>
        <v/>
      </c>
      <c r="CA194" s="5"/>
      <c r="CB194" s="16"/>
      <c r="CC194" s="16"/>
      <c r="CD194" s="16"/>
    </row>
    <row r="195" spans="1:82" x14ac:dyDescent="0.25">
      <c r="A195" s="16">
        <v>1</v>
      </c>
      <c r="C195" s="194">
        <v>192</v>
      </c>
      <c r="D195" s="195"/>
      <c r="E195" s="212" t="s">
        <v>632</v>
      </c>
      <c r="F195" s="197"/>
      <c r="G195" s="198" t="s">
        <v>3</v>
      </c>
      <c r="H195" s="199"/>
      <c r="I195" s="200"/>
      <c r="J195" s="200"/>
      <c r="K195" s="200"/>
      <c r="L195" s="199"/>
      <c r="M195" s="200"/>
      <c r="N195" s="200"/>
      <c r="O195" s="200"/>
      <c r="P195" s="199"/>
      <c r="Q195" s="200"/>
      <c r="R195" s="200"/>
      <c r="S195" s="200"/>
      <c r="T195" s="199"/>
      <c r="U195" s="200"/>
      <c r="V195" s="200"/>
      <c r="W195" s="200"/>
      <c r="X195" s="199"/>
      <c r="Y195" s="200"/>
      <c r="Z195" s="200"/>
      <c r="AA195" s="200"/>
      <c r="AB195" s="199" t="str">
        <f t="shared" si="137"/>
        <v/>
      </c>
      <c r="AC195" s="200" t="str">
        <f t="shared" si="138"/>
        <v/>
      </c>
      <c r="AD195" s="200" t="str">
        <f t="shared" si="139"/>
        <v/>
      </c>
      <c r="AE195" s="200" t="str">
        <f t="shared" si="136"/>
        <v/>
      </c>
      <c r="AF195" s="199" t="s">
        <v>509</v>
      </c>
      <c r="AG195" s="200" t="s">
        <v>509</v>
      </c>
      <c r="AH195" s="200" t="s">
        <v>509</v>
      </c>
      <c r="AI195" s="200" t="str">
        <f t="shared" si="106"/>
        <v/>
      </c>
      <c r="AJ195" s="200"/>
      <c r="AK195" s="253"/>
      <c r="AL195" s="202"/>
      <c r="AM195" s="198" t="str">
        <f t="shared" si="107"/>
        <v/>
      </c>
      <c r="AN195" s="198"/>
      <c r="AO195" s="198"/>
      <c r="AP195" s="198"/>
      <c r="AQ195" s="198" t="s">
        <v>43</v>
      </c>
      <c r="AR195" s="198" t="s">
        <v>509</v>
      </c>
      <c r="AS195" s="198"/>
      <c r="AT195" s="198"/>
      <c r="AU195" s="203" t="str">
        <f t="shared" si="108"/>
        <v/>
      </c>
      <c r="AV195" s="204" t="str">
        <f t="shared" si="109"/>
        <v/>
      </c>
      <c r="AW195" s="205"/>
      <c r="AX195" s="205" t="str">
        <f>IF(AW195="","",RANK(AW195,AW$4:AW498,1))</f>
        <v/>
      </c>
      <c r="AY195" s="204" t="str">
        <f>IF(AV195="Yes",SUMIF(AU$4:AU498,AW195,AI$4:AI498),"")</f>
        <v/>
      </c>
      <c r="AZ195" s="204" t="str">
        <f>IF(AY195="","",SUMIF(AX$4:AX498,"&lt;="&amp;AX195,AY$4:AY498))</f>
        <v/>
      </c>
      <c r="BA195" s="202" t="s">
        <v>165</v>
      </c>
      <c r="BB195" s="206">
        <v>25113</v>
      </c>
      <c r="BC195" s="198" t="s">
        <v>3</v>
      </c>
      <c r="BD195" s="206">
        <v>28765</v>
      </c>
      <c r="BE195" s="198" t="s">
        <v>171</v>
      </c>
      <c r="BF195" s="206">
        <v>29130</v>
      </c>
      <c r="BG195" s="198" t="s">
        <v>187</v>
      </c>
      <c r="BH195" s="200">
        <v>67</v>
      </c>
      <c r="BI195" s="200"/>
      <c r="BJ195" s="200" t="str">
        <f t="shared" si="120"/>
        <v/>
      </c>
      <c r="BK195" s="198"/>
      <c r="BL195" s="206"/>
      <c r="BM195" s="207">
        <v>2</v>
      </c>
      <c r="BN195" s="198"/>
      <c r="BO195" s="199" t="str">
        <f t="shared" ref="BO195:BO226" si="141">IF(AB195="","",(AB195/AE195)*100)</f>
        <v/>
      </c>
      <c r="BP195" s="200" t="str">
        <f t="shared" ref="BP195:BP226" si="142">IF(AC195="","",(AC195/AE195)*100)</f>
        <v/>
      </c>
      <c r="BQ195" s="200" t="str">
        <f t="shared" ref="BQ195:BQ226" si="143">IF(AD195="","",(AD195/AE195)*100)</f>
        <v/>
      </c>
      <c r="BR195" s="211" t="str">
        <f t="shared" ref="BR195:BR226" si="144">IF(AE195="","",SUM(BO195:BQ195))</f>
        <v/>
      </c>
      <c r="BS195" s="199"/>
      <c r="BT195" s="200"/>
      <c r="BU195" s="200"/>
      <c r="BV195" s="211" t="str">
        <f t="shared" ref="BV195:BV226" si="145">IF(SUM(BS195:BU195)=0,"",SUM(BS195:BU195))</f>
        <v/>
      </c>
      <c r="BW195" s="199" t="str">
        <f t="shared" ref="BW195:BW226" si="146">IF(ISBLANK(BS195),"",BS195/BV195*100)</f>
        <v/>
      </c>
      <c r="BX195" s="200" t="str">
        <f t="shared" ref="BX195:BX226" si="147">IF(ISBLANK(BT195),"",BT195/BV195*100)</f>
        <v/>
      </c>
      <c r="BY195" s="200" t="str">
        <f t="shared" ref="BY195:BY226" si="148">IF(ISBLANK(BU195),"",BU195/BV195*100)</f>
        <v/>
      </c>
      <c r="BZ195" s="200" t="str">
        <f t="shared" ref="BZ195:BZ226" si="149">IF(BV195="","",SUM(BW195:BY195))</f>
        <v/>
      </c>
      <c r="CA195" s="5"/>
      <c r="CB195" s="16"/>
      <c r="CC195" s="16"/>
      <c r="CD195" s="16"/>
    </row>
    <row r="196" spans="1:82" x14ac:dyDescent="0.25">
      <c r="A196" s="16">
        <v>1</v>
      </c>
      <c r="C196" s="194">
        <v>193</v>
      </c>
      <c r="D196" s="195">
        <v>11</v>
      </c>
      <c r="E196" s="212" t="s">
        <v>335</v>
      </c>
      <c r="F196" s="197" t="s">
        <v>3</v>
      </c>
      <c r="G196" s="198" t="s">
        <v>3</v>
      </c>
      <c r="H196" s="199"/>
      <c r="I196" s="200"/>
      <c r="J196" s="200"/>
      <c r="K196" s="200" t="str">
        <f t="shared" ref="K196:K206" si="150">IF(SUM(H196:J196)=0,"",SUM(H196:J196))</f>
        <v/>
      </c>
      <c r="L196" s="199"/>
      <c r="M196" s="200"/>
      <c r="N196" s="200"/>
      <c r="O196" s="200" t="str">
        <f t="shared" ref="O196:O206" si="151">IF(SUM(L196:N196)=0,"",SUM(L196:N196))</f>
        <v/>
      </c>
      <c r="P196" s="199"/>
      <c r="Q196" s="200"/>
      <c r="R196" s="200"/>
      <c r="S196" s="200" t="str">
        <f t="shared" ref="S196:S206" si="152">IF(SUM(P196:R196)=0,"",SUM(P196:R196))</f>
        <v/>
      </c>
      <c r="T196" s="199">
        <v>26.8</v>
      </c>
      <c r="U196" s="200"/>
      <c r="V196" s="200"/>
      <c r="W196" s="200">
        <f t="shared" ref="W196:W206" si="153">IF(SUM(T196:V196)=0,"",SUM(T196:V196))</f>
        <v>26.8</v>
      </c>
      <c r="X196" s="199"/>
      <c r="Y196" s="200"/>
      <c r="Z196" s="200"/>
      <c r="AA196" s="200" t="str">
        <f t="shared" ref="AA196:AA206" si="154">IF(SUM(X196:Z196)=0,"",SUM(X196:Z196))</f>
        <v/>
      </c>
      <c r="AB196" s="199">
        <f t="shared" si="137"/>
        <v>26.8</v>
      </c>
      <c r="AC196" s="200" t="str">
        <f t="shared" si="138"/>
        <v/>
      </c>
      <c r="AD196" s="200" t="str">
        <f t="shared" si="139"/>
        <v/>
      </c>
      <c r="AE196" s="200">
        <f t="shared" si="136"/>
        <v>26.8</v>
      </c>
      <c r="AF196" s="199">
        <v>26.8</v>
      </c>
      <c r="AG196" s="200" t="s">
        <v>509</v>
      </c>
      <c r="AH196" s="200" t="s">
        <v>509</v>
      </c>
      <c r="AI196" s="200">
        <f t="shared" ref="AI196:AI259" si="155">IF(SUM(AF196:AH196)=0,"",SUM(AF196:AH196))</f>
        <v>26.8</v>
      </c>
      <c r="AJ196" s="200" t="s">
        <v>335</v>
      </c>
      <c r="AK196" s="201">
        <v>24</v>
      </c>
      <c r="AL196" s="202"/>
      <c r="AM196" s="198" t="str">
        <f t="shared" ref="AM196:AM259" si="156">IF(ISBLANK(AL196),"",IF(AL196=0,"Study Only",""))</f>
        <v/>
      </c>
      <c r="AN196" s="198"/>
      <c r="AO196" s="198"/>
      <c r="AP196" s="213" t="s">
        <v>738</v>
      </c>
      <c r="AQ196" s="198" t="s">
        <v>43</v>
      </c>
      <c r="AR196" s="198" t="s">
        <v>324</v>
      </c>
      <c r="AS196" s="198"/>
      <c r="AT196" s="198" t="s">
        <v>509</v>
      </c>
      <c r="AU196" s="203">
        <f t="shared" ref="AU196:AU259" si="157">IF(AND(ISBLANK(BK196),ISBLANK(BK196)),"",YEAR(BL196))</f>
        <v>1975</v>
      </c>
      <c r="AV196" s="204" t="str">
        <f t="shared" ref="AV196:AV259" si="158">IF(MAX(INDEX((AU$4:AU$498=AU196)*ROW(AU$4:AU$498),0))=ROW(),"Yes","")</f>
        <v/>
      </c>
      <c r="AW196" s="205" t="str">
        <f t="shared" ref="AW196:AW202" si="159">IF(AV196="Yes",AU196,"")</f>
        <v/>
      </c>
      <c r="AX196" s="205" t="str">
        <f>IF(AW196="","",RANK(AW196,AW$4:AW498,1))</f>
        <v/>
      </c>
      <c r="AY196" s="204" t="str">
        <f>IF(AV196="Yes",SUMIF(AU$4:AU498,AW196,AI$4:AI498),"")</f>
        <v/>
      </c>
      <c r="AZ196" s="204" t="str">
        <f>IF(AY196="","",SUMIF(AX$4:AX498,"&lt;="&amp;AX196,AY$4:AY498))</f>
        <v/>
      </c>
      <c r="BA196" s="202"/>
      <c r="BB196" s="206"/>
      <c r="BC196" s="198"/>
      <c r="BD196" s="206"/>
      <c r="BE196" s="198"/>
      <c r="BF196" s="206"/>
      <c r="BG196" s="198"/>
      <c r="BH196" s="200"/>
      <c r="BI196" s="200"/>
      <c r="BJ196" s="200" t="str">
        <f t="shared" si="120"/>
        <v/>
      </c>
      <c r="BK196" s="198" t="s">
        <v>216</v>
      </c>
      <c r="BL196" s="206">
        <v>27759</v>
      </c>
      <c r="BM196" s="207"/>
      <c r="BN196" s="198"/>
      <c r="BO196" s="199">
        <f t="shared" si="141"/>
        <v>100</v>
      </c>
      <c r="BP196" s="200" t="str">
        <f t="shared" si="142"/>
        <v/>
      </c>
      <c r="BQ196" s="200" t="str">
        <f t="shared" si="143"/>
        <v/>
      </c>
      <c r="BR196" s="211">
        <f t="shared" si="144"/>
        <v>100</v>
      </c>
      <c r="BS196" s="199"/>
      <c r="BT196" s="200"/>
      <c r="BU196" s="200"/>
      <c r="BV196" s="211" t="str">
        <f t="shared" si="145"/>
        <v/>
      </c>
      <c r="BW196" s="199" t="str">
        <f t="shared" si="146"/>
        <v/>
      </c>
      <c r="BX196" s="200" t="str">
        <f t="shared" si="147"/>
        <v/>
      </c>
      <c r="BY196" s="200" t="str">
        <f t="shared" si="148"/>
        <v/>
      </c>
      <c r="BZ196" s="200" t="str">
        <f t="shared" si="149"/>
        <v/>
      </c>
      <c r="CA196" s="5"/>
      <c r="CB196" s="16"/>
      <c r="CC196" s="16"/>
      <c r="CD196" s="16"/>
    </row>
    <row r="197" spans="1:82" x14ac:dyDescent="0.25">
      <c r="A197" s="16">
        <v>1</v>
      </c>
      <c r="C197" s="194">
        <v>194</v>
      </c>
      <c r="D197" s="195">
        <v>192</v>
      </c>
      <c r="E197" s="212" t="s">
        <v>458</v>
      </c>
      <c r="F197" s="197" t="s">
        <v>1</v>
      </c>
      <c r="G197" s="198" t="s">
        <v>1</v>
      </c>
      <c r="H197" s="199">
        <v>4.5999999999999996</v>
      </c>
      <c r="I197" s="200"/>
      <c r="J197" s="200"/>
      <c r="K197" s="200">
        <f t="shared" si="150"/>
        <v>4.5999999999999996</v>
      </c>
      <c r="L197" s="199"/>
      <c r="M197" s="200"/>
      <c r="N197" s="200"/>
      <c r="O197" s="200" t="str">
        <f t="shared" si="151"/>
        <v/>
      </c>
      <c r="P197" s="199"/>
      <c r="Q197" s="200"/>
      <c r="R197" s="200"/>
      <c r="S197" s="200" t="str">
        <f t="shared" si="152"/>
        <v/>
      </c>
      <c r="T197" s="199"/>
      <c r="U197" s="200"/>
      <c r="V197" s="200"/>
      <c r="W197" s="200" t="str">
        <f t="shared" si="153"/>
        <v/>
      </c>
      <c r="X197" s="199"/>
      <c r="Y197" s="200"/>
      <c r="Z197" s="200"/>
      <c r="AA197" s="200" t="str">
        <f t="shared" si="154"/>
        <v/>
      </c>
      <c r="AB197" s="199">
        <f t="shared" si="137"/>
        <v>4.5999999999999996</v>
      </c>
      <c r="AC197" s="200" t="str">
        <f t="shared" si="138"/>
        <v/>
      </c>
      <c r="AD197" s="200" t="str">
        <f t="shared" si="139"/>
        <v/>
      </c>
      <c r="AE197" s="200">
        <f t="shared" si="136"/>
        <v>4.5999999999999996</v>
      </c>
      <c r="AF197" s="199">
        <v>4.5999999999999996</v>
      </c>
      <c r="AG197" s="200" t="s">
        <v>509</v>
      </c>
      <c r="AH197" s="200" t="s">
        <v>509</v>
      </c>
      <c r="AI197" s="200">
        <f t="shared" si="155"/>
        <v>4.5999999999999996</v>
      </c>
      <c r="AJ197" s="200" t="s">
        <v>458</v>
      </c>
      <c r="AK197" s="201">
        <v>282</v>
      </c>
      <c r="AL197" s="202"/>
      <c r="AM197" s="198" t="str">
        <f t="shared" si="156"/>
        <v/>
      </c>
      <c r="AN197" s="198"/>
      <c r="AO197" s="198"/>
      <c r="AP197" s="198"/>
      <c r="AQ197" s="198" t="s">
        <v>43</v>
      </c>
      <c r="AR197" s="198" t="s">
        <v>16</v>
      </c>
      <c r="AS197" s="198"/>
      <c r="AT197" s="198" t="s">
        <v>509</v>
      </c>
      <c r="AU197" s="203">
        <f t="shared" si="157"/>
        <v>2009</v>
      </c>
      <c r="AV197" s="204" t="str">
        <f t="shared" si="158"/>
        <v/>
      </c>
      <c r="AW197" s="205" t="str">
        <f t="shared" si="159"/>
        <v/>
      </c>
      <c r="AX197" s="205" t="str">
        <f>IF(AW197="","",RANK(AW197,AW$4:AW498,1))</f>
        <v/>
      </c>
      <c r="AY197" s="204" t="str">
        <f>IF(AV197="Yes",SUMIF(AU$4:AU498,AW197,AI$4:AI498),"")</f>
        <v/>
      </c>
      <c r="AZ197" s="204" t="str">
        <f>IF(AY197="","",SUMIF(AX$4:AX498,"&lt;="&amp;AX197,AY$4:AY498))</f>
        <v/>
      </c>
      <c r="BA197" s="202"/>
      <c r="BB197" s="206"/>
      <c r="BC197" s="198"/>
      <c r="BD197" s="206"/>
      <c r="BE197" s="198"/>
      <c r="BF197" s="206"/>
      <c r="BG197" s="198"/>
      <c r="BH197" s="200"/>
      <c r="BI197" s="200"/>
      <c r="BJ197" s="200" t="str">
        <f t="shared" si="120"/>
        <v/>
      </c>
      <c r="BK197" s="198" t="s">
        <v>299</v>
      </c>
      <c r="BL197" s="206">
        <v>39902</v>
      </c>
      <c r="BM197" s="207"/>
      <c r="BN197" s="198"/>
      <c r="BO197" s="199">
        <f t="shared" si="141"/>
        <v>100</v>
      </c>
      <c r="BP197" s="200" t="str">
        <f t="shared" si="142"/>
        <v/>
      </c>
      <c r="BQ197" s="200" t="str">
        <f t="shared" si="143"/>
        <v/>
      </c>
      <c r="BR197" s="211">
        <f t="shared" si="144"/>
        <v>100</v>
      </c>
      <c r="BS197" s="199"/>
      <c r="BT197" s="200"/>
      <c r="BU197" s="200"/>
      <c r="BV197" s="211" t="str">
        <f t="shared" si="145"/>
        <v/>
      </c>
      <c r="BW197" s="199" t="str">
        <f t="shared" si="146"/>
        <v/>
      </c>
      <c r="BX197" s="200" t="str">
        <f t="shared" si="147"/>
        <v/>
      </c>
      <c r="BY197" s="200" t="str">
        <f t="shared" si="148"/>
        <v/>
      </c>
      <c r="BZ197" s="200" t="str">
        <f t="shared" si="149"/>
        <v/>
      </c>
      <c r="CA197" s="5"/>
      <c r="CB197" s="16"/>
      <c r="CC197" s="16"/>
      <c r="CD197" s="16"/>
    </row>
    <row r="198" spans="1:82" x14ac:dyDescent="0.25">
      <c r="A198" s="16">
        <v>1</v>
      </c>
      <c r="C198" s="194">
        <v>195</v>
      </c>
      <c r="D198" s="195">
        <v>23</v>
      </c>
      <c r="E198" s="212" t="s">
        <v>345</v>
      </c>
      <c r="F198" s="197" t="s">
        <v>3</v>
      </c>
      <c r="G198" s="198" t="s">
        <v>3</v>
      </c>
      <c r="H198" s="199"/>
      <c r="I198" s="200"/>
      <c r="J198" s="200"/>
      <c r="K198" s="200" t="str">
        <f t="shared" si="150"/>
        <v/>
      </c>
      <c r="L198" s="199"/>
      <c r="M198" s="200"/>
      <c r="N198" s="200"/>
      <c r="O198" s="200" t="str">
        <f t="shared" si="151"/>
        <v/>
      </c>
      <c r="P198" s="199"/>
      <c r="Q198" s="200"/>
      <c r="R198" s="200"/>
      <c r="S198" s="200" t="str">
        <f t="shared" si="152"/>
        <v/>
      </c>
      <c r="T198" s="199">
        <v>26.6</v>
      </c>
      <c r="U198" s="200"/>
      <c r="V198" s="200">
        <v>39.700000000000003</v>
      </c>
      <c r="W198" s="200">
        <f t="shared" si="153"/>
        <v>66.300000000000011</v>
      </c>
      <c r="X198" s="199"/>
      <c r="Y198" s="200"/>
      <c r="Z198" s="200"/>
      <c r="AA198" s="200" t="str">
        <f t="shared" si="154"/>
        <v/>
      </c>
      <c r="AB198" s="199">
        <f t="shared" si="137"/>
        <v>26.6</v>
      </c>
      <c r="AC198" s="200" t="str">
        <f t="shared" si="138"/>
        <v/>
      </c>
      <c r="AD198" s="200">
        <f t="shared" si="139"/>
        <v>39.700000000000003</v>
      </c>
      <c r="AE198" s="200">
        <f t="shared" si="136"/>
        <v>66.300000000000011</v>
      </c>
      <c r="AF198" s="199">
        <v>26.6</v>
      </c>
      <c r="AG198" s="200" t="s">
        <v>509</v>
      </c>
      <c r="AH198" s="200">
        <v>39.700000000000003</v>
      </c>
      <c r="AI198" s="200">
        <f t="shared" si="155"/>
        <v>66.300000000000011</v>
      </c>
      <c r="AJ198" s="200" t="s">
        <v>345</v>
      </c>
      <c r="AK198" s="201">
        <v>43</v>
      </c>
      <c r="AL198" s="202"/>
      <c r="AM198" s="198" t="str">
        <f t="shared" si="156"/>
        <v/>
      </c>
      <c r="AN198" s="198"/>
      <c r="AO198" s="198"/>
      <c r="AP198" s="213" t="s">
        <v>739</v>
      </c>
      <c r="AQ198" s="198" t="s">
        <v>43</v>
      </c>
      <c r="AR198" s="198" t="s">
        <v>324</v>
      </c>
      <c r="AS198" s="198"/>
      <c r="AT198" s="198" t="s">
        <v>509</v>
      </c>
      <c r="AU198" s="203">
        <f t="shared" si="157"/>
        <v>1978</v>
      </c>
      <c r="AV198" s="204" t="str">
        <f t="shared" si="158"/>
        <v/>
      </c>
      <c r="AW198" s="205" t="str">
        <f t="shared" si="159"/>
        <v/>
      </c>
      <c r="AX198" s="205" t="str">
        <f>IF(AW198="","",RANK(AW198,AW$4:AW498,1))</f>
        <v/>
      </c>
      <c r="AY198" s="204" t="str">
        <f>IF(AV198="Yes",SUMIF(AU$4:AU498,AW198,AI$4:AI498),"")</f>
        <v/>
      </c>
      <c r="AZ198" s="204" t="str">
        <f>IF(AY198="","",SUMIF(AX$4:AX498,"&lt;="&amp;AX198,AY$4:AY498))</f>
        <v/>
      </c>
      <c r="BA198" s="202" t="s">
        <v>165</v>
      </c>
      <c r="BB198" s="206">
        <v>25113</v>
      </c>
      <c r="BC198" s="198" t="s">
        <v>3</v>
      </c>
      <c r="BD198" s="206">
        <v>28765</v>
      </c>
      <c r="BE198" s="198"/>
      <c r="BF198" s="206"/>
      <c r="BG198" s="198"/>
      <c r="BH198" s="200">
        <v>132.1</v>
      </c>
      <c r="BI198" s="200">
        <v>66.3</v>
      </c>
      <c r="BJ198" s="200">
        <f t="shared" si="120"/>
        <v>50.189250567751706</v>
      </c>
      <c r="BK198" s="198" t="s">
        <v>176</v>
      </c>
      <c r="BL198" s="206">
        <v>28804</v>
      </c>
      <c r="BM198" s="207">
        <v>1</v>
      </c>
      <c r="BN198" s="198"/>
      <c r="BO198" s="199">
        <f t="shared" si="141"/>
        <v>40.120663650075414</v>
      </c>
      <c r="BP198" s="200" t="str">
        <f t="shared" si="142"/>
        <v/>
      </c>
      <c r="BQ198" s="200">
        <f t="shared" si="143"/>
        <v>59.879336349924586</v>
      </c>
      <c r="BR198" s="211">
        <f t="shared" si="144"/>
        <v>100</v>
      </c>
      <c r="BS198" s="199"/>
      <c r="BT198" s="200"/>
      <c r="BU198" s="200"/>
      <c r="BV198" s="211" t="str">
        <f t="shared" si="145"/>
        <v/>
      </c>
      <c r="BW198" s="199" t="str">
        <f t="shared" si="146"/>
        <v/>
      </c>
      <c r="BX198" s="200" t="str">
        <f t="shared" si="147"/>
        <v/>
      </c>
      <c r="BY198" s="200" t="str">
        <f t="shared" si="148"/>
        <v/>
      </c>
      <c r="BZ198" s="200" t="str">
        <f t="shared" si="149"/>
        <v/>
      </c>
      <c r="CA198" s="5"/>
      <c r="CB198" s="16"/>
      <c r="CC198" s="16"/>
      <c r="CD198" s="16"/>
    </row>
    <row r="199" spans="1:82" x14ac:dyDescent="0.25">
      <c r="A199" s="16">
        <v>1</v>
      </c>
      <c r="C199" s="194">
        <v>196</v>
      </c>
      <c r="D199" s="195">
        <v>24</v>
      </c>
      <c r="E199" s="212" t="s">
        <v>190</v>
      </c>
      <c r="F199" s="197" t="s">
        <v>3</v>
      </c>
      <c r="G199" s="198" t="s">
        <v>3</v>
      </c>
      <c r="H199" s="199"/>
      <c r="I199" s="200"/>
      <c r="J199" s="200"/>
      <c r="K199" s="200" t="str">
        <f t="shared" si="150"/>
        <v/>
      </c>
      <c r="L199" s="199"/>
      <c r="M199" s="200"/>
      <c r="N199" s="200"/>
      <c r="O199" s="200" t="str">
        <f t="shared" si="151"/>
        <v/>
      </c>
      <c r="P199" s="199"/>
      <c r="Q199" s="200"/>
      <c r="R199" s="200"/>
      <c r="S199" s="200" t="str">
        <f t="shared" si="152"/>
        <v/>
      </c>
      <c r="T199" s="199">
        <v>79</v>
      </c>
      <c r="U199" s="200"/>
      <c r="V199" s="200">
        <v>46</v>
      </c>
      <c r="W199" s="200">
        <f t="shared" si="153"/>
        <v>125</v>
      </c>
      <c r="X199" s="199"/>
      <c r="Y199" s="200"/>
      <c r="Z199" s="200"/>
      <c r="AA199" s="200" t="str">
        <f t="shared" si="154"/>
        <v/>
      </c>
      <c r="AB199" s="199">
        <f t="shared" si="137"/>
        <v>79</v>
      </c>
      <c r="AC199" s="200" t="str">
        <f t="shared" si="138"/>
        <v/>
      </c>
      <c r="AD199" s="200">
        <f t="shared" si="139"/>
        <v>46</v>
      </c>
      <c r="AE199" s="200">
        <f t="shared" si="136"/>
        <v>125</v>
      </c>
      <c r="AF199" s="199">
        <v>79</v>
      </c>
      <c r="AG199" s="200" t="s">
        <v>509</v>
      </c>
      <c r="AH199" s="200">
        <v>46</v>
      </c>
      <c r="AI199" s="200">
        <f t="shared" si="155"/>
        <v>125</v>
      </c>
      <c r="AJ199" s="200" t="s">
        <v>190</v>
      </c>
      <c r="AK199" s="253">
        <v>45</v>
      </c>
      <c r="AL199" s="202"/>
      <c r="AM199" s="198" t="str">
        <f t="shared" si="156"/>
        <v/>
      </c>
      <c r="AN199" s="198"/>
      <c r="AO199" s="198"/>
      <c r="AP199" s="213" t="s">
        <v>740</v>
      </c>
      <c r="AQ199" s="198" t="s">
        <v>43</v>
      </c>
      <c r="AR199" s="198" t="s">
        <v>324</v>
      </c>
      <c r="AS199" s="198"/>
      <c r="AT199" s="198" t="s">
        <v>509</v>
      </c>
      <c r="AU199" s="203">
        <f t="shared" si="157"/>
        <v>1980</v>
      </c>
      <c r="AV199" s="204" t="str">
        <f t="shared" si="158"/>
        <v>Yes</v>
      </c>
      <c r="AW199" s="205">
        <f t="shared" si="159"/>
        <v>1980</v>
      </c>
      <c r="AX199" s="205">
        <f>IF(AW199="","",RANK(AW199,AW$4:AW498,1))</f>
        <v>9</v>
      </c>
      <c r="AY199" s="204">
        <f>IF(AV199="Yes",SUMIF(AU$4:AU498,AW199,AI$4:AI498),"")</f>
        <v>3335</v>
      </c>
      <c r="AZ199" s="204">
        <f>IF(AY199="","",SUMIF(AX$4:AX498,"&lt;="&amp;AX199,AY$4:AY498))</f>
        <v>5639.5999999999995</v>
      </c>
      <c r="BA199" s="202" t="s">
        <v>165</v>
      </c>
      <c r="BB199" s="206">
        <v>25113</v>
      </c>
      <c r="BC199" s="198" t="s">
        <v>3</v>
      </c>
      <c r="BD199" s="206">
        <v>28765</v>
      </c>
      <c r="BE199" s="198"/>
      <c r="BF199" s="206"/>
      <c r="BG199" s="198"/>
      <c r="BH199" s="200">
        <v>237</v>
      </c>
      <c r="BI199" s="200">
        <v>125</v>
      </c>
      <c r="BJ199" s="200">
        <f t="shared" si="120"/>
        <v>52.742616033755276</v>
      </c>
      <c r="BK199" s="198" t="s">
        <v>191</v>
      </c>
      <c r="BL199" s="206">
        <v>29425</v>
      </c>
      <c r="BM199" s="207">
        <v>1</v>
      </c>
      <c r="BN199" s="198" t="s">
        <v>545</v>
      </c>
      <c r="BO199" s="199">
        <f t="shared" si="141"/>
        <v>63.2</v>
      </c>
      <c r="BP199" s="200" t="str">
        <f t="shared" si="142"/>
        <v/>
      </c>
      <c r="BQ199" s="200">
        <f t="shared" si="143"/>
        <v>36.799999999999997</v>
      </c>
      <c r="BR199" s="211">
        <f t="shared" si="144"/>
        <v>100</v>
      </c>
      <c r="BS199" s="199"/>
      <c r="BT199" s="200"/>
      <c r="BU199" s="200"/>
      <c r="BV199" s="211" t="str">
        <f t="shared" si="145"/>
        <v/>
      </c>
      <c r="BW199" s="199" t="str">
        <f t="shared" si="146"/>
        <v/>
      </c>
      <c r="BX199" s="200" t="str">
        <f t="shared" si="147"/>
        <v/>
      </c>
      <c r="BY199" s="200" t="str">
        <f t="shared" si="148"/>
        <v/>
      </c>
      <c r="BZ199" s="200" t="str">
        <f t="shared" si="149"/>
        <v/>
      </c>
      <c r="CA199" s="5"/>
      <c r="CB199" s="16"/>
      <c r="CC199" s="16"/>
      <c r="CD199" s="16"/>
    </row>
    <row r="200" spans="1:82" x14ac:dyDescent="0.25">
      <c r="A200" s="16">
        <v>1</v>
      </c>
      <c r="C200" s="194">
        <v>197</v>
      </c>
      <c r="D200" s="195">
        <v>7</v>
      </c>
      <c r="E200" s="212" t="s">
        <v>331</v>
      </c>
      <c r="F200" s="197" t="s">
        <v>3</v>
      </c>
      <c r="G200" s="198" t="s">
        <v>3</v>
      </c>
      <c r="H200" s="199"/>
      <c r="I200" s="200"/>
      <c r="J200" s="200"/>
      <c r="K200" s="200" t="str">
        <f t="shared" si="150"/>
        <v/>
      </c>
      <c r="L200" s="199"/>
      <c r="M200" s="200"/>
      <c r="N200" s="200"/>
      <c r="O200" s="200" t="str">
        <f t="shared" si="151"/>
        <v/>
      </c>
      <c r="P200" s="199"/>
      <c r="Q200" s="200"/>
      <c r="R200" s="200"/>
      <c r="S200" s="200" t="str">
        <f t="shared" si="152"/>
        <v/>
      </c>
      <c r="T200" s="199">
        <v>103</v>
      </c>
      <c r="U200" s="200">
        <v>1</v>
      </c>
      <c r="V200" s="200"/>
      <c r="W200" s="200">
        <f t="shared" si="153"/>
        <v>104</v>
      </c>
      <c r="X200" s="199"/>
      <c r="Y200" s="200"/>
      <c r="Z200" s="200"/>
      <c r="AA200" s="200" t="str">
        <f t="shared" si="154"/>
        <v/>
      </c>
      <c r="AB200" s="199">
        <f t="shared" si="137"/>
        <v>103</v>
      </c>
      <c r="AC200" s="200">
        <f t="shared" si="138"/>
        <v>1</v>
      </c>
      <c r="AD200" s="200" t="str">
        <f t="shared" si="139"/>
        <v/>
      </c>
      <c r="AE200" s="200">
        <f t="shared" si="136"/>
        <v>104</v>
      </c>
      <c r="AF200" s="199">
        <v>103</v>
      </c>
      <c r="AG200" s="200">
        <v>1</v>
      </c>
      <c r="AH200" s="200" t="s">
        <v>509</v>
      </c>
      <c r="AI200" s="200">
        <f t="shared" si="155"/>
        <v>104</v>
      </c>
      <c r="AJ200" s="200" t="s">
        <v>331</v>
      </c>
      <c r="AK200" s="201">
        <v>4</v>
      </c>
      <c r="AL200" s="202"/>
      <c r="AM200" s="198" t="str">
        <f t="shared" si="156"/>
        <v/>
      </c>
      <c r="AN200" s="198"/>
      <c r="AO200" s="198"/>
      <c r="AP200" s="213" t="s">
        <v>740</v>
      </c>
      <c r="AQ200" s="198" t="s">
        <v>43</v>
      </c>
      <c r="AR200" s="198" t="s">
        <v>324</v>
      </c>
      <c r="AS200" s="198"/>
      <c r="AT200" s="198" t="s">
        <v>509</v>
      </c>
      <c r="AU200" s="203">
        <f t="shared" si="157"/>
        <v>1968</v>
      </c>
      <c r="AV200" s="204" t="str">
        <f t="shared" si="158"/>
        <v/>
      </c>
      <c r="AW200" s="205" t="str">
        <f t="shared" si="159"/>
        <v/>
      </c>
      <c r="AX200" s="205" t="str">
        <f>IF(AW200="","",RANK(AW200,AW$4:AW498,1))</f>
        <v/>
      </c>
      <c r="AY200" s="204" t="str">
        <f>IF(AV200="Yes",SUMIF(AU$4:AU498,AW200,AI$4:AI498),"")</f>
        <v/>
      </c>
      <c r="AZ200" s="204" t="str">
        <f>IF(AY200="","",SUMIF(AX$4:AX498,"&lt;="&amp;AX200,AY$4:AY498))</f>
        <v/>
      </c>
      <c r="BA200" s="202"/>
      <c r="BB200" s="206"/>
      <c r="BC200" s="198"/>
      <c r="BD200" s="206"/>
      <c r="BE200" s="198"/>
      <c r="BF200" s="206"/>
      <c r="BG200" s="198"/>
      <c r="BH200" s="200"/>
      <c r="BI200" s="200"/>
      <c r="BJ200" s="200" t="str">
        <f t="shared" si="120"/>
        <v/>
      </c>
      <c r="BK200" s="198" t="s">
        <v>165</v>
      </c>
      <c r="BL200" s="206">
        <v>25113</v>
      </c>
      <c r="BM200" s="207"/>
      <c r="BN200" s="198"/>
      <c r="BO200" s="199">
        <f t="shared" si="141"/>
        <v>99.038461538461547</v>
      </c>
      <c r="BP200" s="200">
        <f t="shared" si="142"/>
        <v>0.96153846153846156</v>
      </c>
      <c r="BQ200" s="200" t="str">
        <f t="shared" si="143"/>
        <v/>
      </c>
      <c r="BR200" s="211">
        <f t="shared" si="144"/>
        <v>100.00000000000001</v>
      </c>
      <c r="BS200" s="199"/>
      <c r="BT200" s="200"/>
      <c r="BU200" s="200"/>
      <c r="BV200" s="211" t="str">
        <f t="shared" si="145"/>
        <v/>
      </c>
      <c r="BW200" s="199" t="str">
        <f t="shared" si="146"/>
        <v/>
      </c>
      <c r="BX200" s="200" t="str">
        <f t="shared" si="147"/>
        <v/>
      </c>
      <c r="BY200" s="200" t="str">
        <f t="shared" si="148"/>
        <v/>
      </c>
      <c r="BZ200" s="200" t="str">
        <f t="shared" si="149"/>
        <v/>
      </c>
      <c r="CA200" s="5"/>
      <c r="CB200" s="16"/>
      <c r="CC200" s="16"/>
      <c r="CD200" s="16"/>
    </row>
    <row r="201" spans="1:82" x14ac:dyDescent="0.25">
      <c r="A201" s="16">
        <v>1</v>
      </c>
      <c r="C201" s="194">
        <v>198</v>
      </c>
      <c r="D201" s="195">
        <v>193</v>
      </c>
      <c r="E201" s="212" t="s">
        <v>104</v>
      </c>
      <c r="F201" s="197" t="s">
        <v>1</v>
      </c>
      <c r="G201" s="198" t="s">
        <v>1</v>
      </c>
      <c r="H201" s="199">
        <v>25.6</v>
      </c>
      <c r="I201" s="200"/>
      <c r="J201" s="200"/>
      <c r="K201" s="200">
        <f t="shared" si="150"/>
        <v>25.6</v>
      </c>
      <c r="L201" s="199"/>
      <c r="M201" s="200"/>
      <c r="N201" s="200"/>
      <c r="O201" s="200" t="str">
        <f t="shared" si="151"/>
        <v/>
      </c>
      <c r="P201" s="199"/>
      <c r="Q201" s="200"/>
      <c r="R201" s="200"/>
      <c r="S201" s="200" t="str">
        <f t="shared" si="152"/>
        <v/>
      </c>
      <c r="T201" s="199"/>
      <c r="U201" s="200"/>
      <c r="V201" s="200"/>
      <c r="W201" s="200" t="str">
        <f t="shared" si="153"/>
        <v/>
      </c>
      <c r="X201" s="199"/>
      <c r="Y201" s="200"/>
      <c r="Z201" s="200"/>
      <c r="AA201" s="200" t="str">
        <f t="shared" si="154"/>
        <v/>
      </c>
      <c r="AB201" s="199">
        <f t="shared" si="137"/>
        <v>25.6</v>
      </c>
      <c r="AC201" s="200" t="str">
        <f t="shared" si="138"/>
        <v/>
      </c>
      <c r="AD201" s="200" t="str">
        <f t="shared" si="139"/>
        <v/>
      </c>
      <c r="AE201" s="200">
        <f t="shared" si="136"/>
        <v>25.6</v>
      </c>
      <c r="AF201" s="199">
        <v>25.6</v>
      </c>
      <c r="AG201" s="200" t="s">
        <v>509</v>
      </c>
      <c r="AH201" s="200" t="s">
        <v>509</v>
      </c>
      <c r="AI201" s="200">
        <f t="shared" si="155"/>
        <v>25.6</v>
      </c>
      <c r="AJ201" s="200" t="s">
        <v>104</v>
      </c>
      <c r="AK201" s="201">
        <v>283</v>
      </c>
      <c r="AL201" s="202"/>
      <c r="AM201" s="198" t="str">
        <f t="shared" si="156"/>
        <v/>
      </c>
      <c r="AN201" s="198"/>
      <c r="AO201" s="198"/>
      <c r="AP201" s="198"/>
      <c r="AQ201" s="198" t="s">
        <v>43</v>
      </c>
      <c r="AR201" s="198" t="s">
        <v>16</v>
      </c>
      <c r="AS201" s="198"/>
      <c r="AT201" s="198" t="s">
        <v>509</v>
      </c>
      <c r="AU201" s="203">
        <f t="shared" si="157"/>
        <v>2009</v>
      </c>
      <c r="AV201" s="204" t="str">
        <f t="shared" si="158"/>
        <v/>
      </c>
      <c r="AW201" s="205" t="str">
        <f t="shared" si="159"/>
        <v/>
      </c>
      <c r="AX201" s="205" t="str">
        <f>IF(AW201="","",RANK(AW201,AW$4:AW498,1))</f>
        <v/>
      </c>
      <c r="AY201" s="204" t="str">
        <f>IF(AV201="Yes",SUMIF(AU$4:AU498,AW201,AI$4:AI498),"")</f>
        <v/>
      </c>
      <c r="AZ201" s="204" t="str">
        <f>IF(AY201="","",SUMIF(AX$4:AX498,"&lt;="&amp;AX201,AY$4:AY498))</f>
        <v/>
      </c>
      <c r="BA201" s="202"/>
      <c r="BB201" s="206"/>
      <c r="BC201" s="198"/>
      <c r="BD201" s="206"/>
      <c r="BE201" s="198"/>
      <c r="BF201" s="206"/>
      <c r="BG201" s="198"/>
      <c r="BH201" s="200"/>
      <c r="BI201" s="200"/>
      <c r="BJ201" s="200" t="str">
        <f t="shared" si="120"/>
        <v/>
      </c>
      <c r="BK201" s="198" t="s">
        <v>299</v>
      </c>
      <c r="BL201" s="206">
        <v>39902</v>
      </c>
      <c r="BM201" s="207"/>
      <c r="BN201" s="198"/>
      <c r="BO201" s="199">
        <f t="shared" si="141"/>
        <v>100</v>
      </c>
      <c r="BP201" s="200" t="str">
        <f t="shared" si="142"/>
        <v/>
      </c>
      <c r="BQ201" s="200" t="str">
        <f t="shared" si="143"/>
        <v/>
      </c>
      <c r="BR201" s="211">
        <f t="shared" si="144"/>
        <v>100</v>
      </c>
      <c r="BS201" s="199"/>
      <c r="BT201" s="200"/>
      <c r="BU201" s="200"/>
      <c r="BV201" s="211" t="str">
        <f t="shared" si="145"/>
        <v/>
      </c>
      <c r="BW201" s="199" t="str">
        <f t="shared" si="146"/>
        <v/>
      </c>
      <c r="BX201" s="200" t="str">
        <f t="shared" si="147"/>
        <v/>
      </c>
      <c r="BY201" s="200" t="str">
        <f t="shared" si="148"/>
        <v/>
      </c>
      <c r="BZ201" s="200" t="str">
        <f t="shared" si="149"/>
        <v/>
      </c>
      <c r="CA201" s="5"/>
      <c r="CB201" s="16"/>
      <c r="CC201" s="16"/>
      <c r="CD201" s="16"/>
    </row>
    <row r="202" spans="1:82" x14ac:dyDescent="0.25">
      <c r="A202" s="16">
        <v>1</v>
      </c>
      <c r="C202" s="194">
        <v>199</v>
      </c>
      <c r="D202" s="195">
        <v>195</v>
      </c>
      <c r="E202" s="212" t="s">
        <v>105</v>
      </c>
      <c r="F202" s="197" t="s">
        <v>1</v>
      </c>
      <c r="G202" s="198" t="s">
        <v>1</v>
      </c>
      <c r="H202" s="199">
        <v>1.5</v>
      </c>
      <c r="I202" s="200"/>
      <c r="J202" s="200"/>
      <c r="K202" s="200">
        <f t="shared" si="150"/>
        <v>1.5</v>
      </c>
      <c r="L202" s="199"/>
      <c r="M202" s="200"/>
      <c r="N202" s="200"/>
      <c r="O202" s="200" t="str">
        <f t="shared" si="151"/>
        <v/>
      </c>
      <c r="P202" s="199"/>
      <c r="Q202" s="200"/>
      <c r="R202" s="200"/>
      <c r="S202" s="200" t="str">
        <f t="shared" si="152"/>
        <v/>
      </c>
      <c r="T202" s="199"/>
      <c r="U202" s="200"/>
      <c r="V202" s="200"/>
      <c r="W202" s="200" t="str">
        <f t="shared" si="153"/>
        <v/>
      </c>
      <c r="X202" s="199"/>
      <c r="Y202" s="200"/>
      <c r="Z202" s="200"/>
      <c r="AA202" s="200" t="str">
        <f t="shared" si="154"/>
        <v/>
      </c>
      <c r="AB202" s="199">
        <f t="shared" si="137"/>
        <v>1.5</v>
      </c>
      <c r="AC202" s="200" t="str">
        <f t="shared" si="138"/>
        <v/>
      </c>
      <c r="AD202" s="200" t="str">
        <f t="shared" si="139"/>
        <v/>
      </c>
      <c r="AE202" s="200">
        <f t="shared" si="136"/>
        <v>1.5</v>
      </c>
      <c r="AF202" s="199">
        <v>1.5</v>
      </c>
      <c r="AG202" s="200" t="s">
        <v>509</v>
      </c>
      <c r="AH202" s="200" t="s">
        <v>509</v>
      </c>
      <c r="AI202" s="200">
        <f t="shared" si="155"/>
        <v>1.5</v>
      </c>
      <c r="AJ202" s="200" t="s">
        <v>105</v>
      </c>
      <c r="AK202" s="201">
        <v>295</v>
      </c>
      <c r="AL202" s="202"/>
      <c r="AM202" s="198" t="str">
        <f t="shared" si="156"/>
        <v/>
      </c>
      <c r="AN202" s="198"/>
      <c r="AO202" s="198"/>
      <c r="AP202" s="198"/>
      <c r="AQ202" s="198" t="s">
        <v>43</v>
      </c>
      <c r="AR202" s="198" t="s">
        <v>16</v>
      </c>
      <c r="AS202" s="198"/>
      <c r="AT202" s="198" t="s">
        <v>509</v>
      </c>
      <c r="AU202" s="203">
        <f t="shared" si="157"/>
        <v>2009</v>
      </c>
      <c r="AV202" s="204" t="str">
        <f t="shared" si="158"/>
        <v/>
      </c>
      <c r="AW202" s="205" t="str">
        <f t="shared" si="159"/>
        <v/>
      </c>
      <c r="AX202" s="205" t="str">
        <f>IF(AW202="","",RANK(AW202,AW$4:AW498,1))</f>
        <v/>
      </c>
      <c r="AY202" s="204" t="str">
        <f>IF(AV202="Yes",SUMIF(AU$4:AU498,AW202,AI$4:AI498),"")</f>
        <v/>
      </c>
      <c r="AZ202" s="204" t="str">
        <f>IF(AY202="","",SUMIF(AX$4:AX498,"&lt;="&amp;AX202,AY$4:AY498))</f>
        <v/>
      </c>
      <c r="BA202" s="202"/>
      <c r="BB202" s="206"/>
      <c r="BC202" s="198"/>
      <c r="BD202" s="206"/>
      <c r="BE202" s="198"/>
      <c r="BF202" s="206"/>
      <c r="BG202" s="198"/>
      <c r="BH202" s="200"/>
      <c r="BI202" s="200"/>
      <c r="BJ202" s="200" t="str">
        <f t="shared" si="120"/>
        <v/>
      </c>
      <c r="BK202" s="198" t="s">
        <v>299</v>
      </c>
      <c r="BL202" s="206">
        <v>39902</v>
      </c>
      <c r="BM202" s="207"/>
      <c r="BN202" s="198"/>
      <c r="BO202" s="199">
        <f t="shared" si="141"/>
        <v>100</v>
      </c>
      <c r="BP202" s="200" t="str">
        <f t="shared" si="142"/>
        <v/>
      </c>
      <c r="BQ202" s="200" t="str">
        <f t="shared" si="143"/>
        <v/>
      </c>
      <c r="BR202" s="211">
        <f t="shared" si="144"/>
        <v>100</v>
      </c>
      <c r="BS202" s="199"/>
      <c r="BT202" s="200"/>
      <c r="BU202" s="200"/>
      <c r="BV202" s="211" t="str">
        <f t="shared" si="145"/>
        <v/>
      </c>
      <c r="BW202" s="199" t="str">
        <f t="shared" si="146"/>
        <v/>
      </c>
      <c r="BX202" s="200" t="str">
        <f t="shared" si="147"/>
        <v/>
      </c>
      <c r="BY202" s="200" t="str">
        <f t="shared" si="148"/>
        <v/>
      </c>
      <c r="BZ202" s="200" t="str">
        <f t="shared" si="149"/>
        <v/>
      </c>
      <c r="CA202" s="5"/>
      <c r="CB202" s="16"/>
      <c r="CC202" s="16"/>
      <c r="CD202" s="16"/>
    </row>
    <row r="203" spans="1:82" x14ac:dyDescent="0.25">
      <c r="A203" s="16">
        <v>1</v>
      </c>
      <c r="C203" s="215">
        <v>200</v>
      </c>
      <c r="D203" s="216"/>
      <c r="E203" s="216" t="s">
        <v>5</v>
      </c>
      <c r="F203" s="180"/>
      <c r="G203" s="217"/>
      <c r="H203" s="218"/>
      <c r="I203" s="219"/>
      <c r="J203" s="219"/>
      <c r="K203" s="219" t="str">
        <f t="shared" si="150"/>
        <v/>
      </c>
      <c r="L203" s="218"/>
      <c r="M203" s="219"/>
      <c r="N203" s="219"/>
      <c r="O203" s="219" t="str">
        <f t="shared" si="151"/>
        <v/>
      </c>
      <c r="P203" s="218"/>
      <c r="Q203" s="219"/>
      <c r="R203" s="219"/>
      <c r="S203" s="219" t="str">
        <f t="shared" si="152"/>
        <v/>
      </c>
      <c r="T203" s="218"/>
      <c r="U203" s="219"/>
      <c r="V203" s="219"/>
      <c r="W203" s="219" t="str">
        <f t="shared" si="153"/>
        <v/>
      </c>
      <c r="X203" s="218"/>
      <c r="Y203" s="219"/>
      <c r="Z203" s="219"/>
      <c r="AA203" s="219" t="str">
        <f t="shared" si="154"/>
        <v/>
      </c>
      <c r="AB203" s="218">
        <f>IF(SUM(AB180:AB202)=0,"",SUM(AB180:AB202))</f>
        <v>598.30000000000007</v>
      </c>
      <c r="AC203" s="219">
        <f>IF(SUM(AC180:AC202)=0,"",SUM(AC180:AC202))</f>
        <v>1</v>
      </c>
      <c r="AD203" s="219">
        <f>IF(SUM(AD180:AD202)=0,"",SUM(AD180:AD202))</f>
        <v>224.2</v>
      </c>
      <c r="AE203" s="219">
        <f t="shared" si="136"/>
        <v>823.5</v>
      </c>
      <c r="AF203" s="218"/>
      <c r="AG203" s="219"/>
      <c r="AH203" s="219"/>
      <c r="AI203" s="219" t="str">
        <f t="shared" si="155"/>
        <v/>
      </c>
      <c r="AJ203" s="219"/>
      <c r="AK203" s="347"/>
      <c r="AL203" s="221">
        <f>COUNT(AE180:AE202)</f>
        <v>21</v>
      </c>
      <c r="AM203" s="217" t="str">
        <f t="shared" si="156"/>
        <v/>
      </c>
      <c r="AN203" s="217" t="s">
        <v>98</v>
      </c>
      <c r="AO203" s="217" t="s">
        <v>106</v>
      </c>
      <c r="AP203" s="217"/>
      <c r="AQ203" s="217"/>
      <c r="AR203" s="217" t="s">
        <v>509</v>
      </c>
      <c r="AS203" s="217"/>
      <c r="AT203" s="217"/>
      <c r="AU203" s="222" t="str">
        <f t="shared" si="157"/>
        <v/>
      </c>
      <c r="AV203" s="254" t="str">
        <f t="shared" si="158"/>
        <v/>
      </c>
      <c r="AW203" s="255"/>
      <c r="AX203" s="255" t="str">
        <f>IF(AW203="","",RANK(AW203,AW$4:AW498,1))</f>
        <v/>
      </c>
      <c r="AY203" s="254" t="str">
        <f>IF(AV203="Yes",SUMIF(AU$4:AU498,AW203,AI$4:AI498),"")</f>
        <v/>
      </c>
      <c r="AZ203" s="254" t="str">
        <f>IF(AY203="","",SUMIF(AX$4:AX498,"&lt;="&amp;AX203,AY$4:AY498))</f>
        <v/>
      </c>
      <c r="BA203" s="221"/>
      <c r="BB203" s="223"/>
      <c r="BC203" s="217"/>
      <c r="BD203" s="223"/>
      <c r="BE203" s="217"/>
      <c r="BF203" s="223"/>
      <c r="BG203" s="217"/>
      <c r="BH203" s="219"/>
      <c r="BI203" s="219"/>
      <c r="BJ203" s="219" t="str">
        <f t="shared" ref="BJ203:BJ266" si="160">IF(BI203="","",(BI203/BH203)*100)</f>
        <v/>
      </c>
      <c r="BK203" s="217"/>
      <c r="BL203" s="223"/>
      <c r="BM203" s="224"/>
      <c r="BN203" s="217"/>
      <c r="BO203" s="218">
        <f t="shared" si="141"/>
        <v>72.653309046751673</v>
      </c>
      <c r="BP203" s="219">
        <f t="shared" si="142"/>
        <v>0.12143290831815423</v>
      </c>
      <c r="BQ203" s="219">
        <f t="shared" si="143"/>
        <v>27.225258044930172</v>
      </c>
      <c r="BR203" s="225">
        <f t="shared" si="144"/>
        <v>100</v>
      </c>
      <c r="BS203" s="218"/>
      <c r="BT203" s="219"/>
      <c r="BU203" s="219"/>
      <c r="BV203" s="225" t="str">
        <f t="shared" si="145"/>
        <v/>
      </c>
      <c r="BW203" s="218" t="str">
        <f t="shared" si="146"/>
        <v/>
      </c>
      <c r="BX203" s="219" t="str">
        <f t="shared" si="147"/>
        <v/>
      </c>
      <c r="BY203" s="219" t="str">
        <f t="shared" si="148"/>
        <v/>
      </c>
      <c r="BZ203" s="219" t="str">
        <f t="shared" si="149"/>
        <v/>
      </c>
      <c r="CA203" s="5"/>
      <c r="CB203" s="16"/>
      <c r="CC203" s="16"/>
      <c r="CD203" s="16"/>
    </row>
    <row r="204" spans="1:82" x14ac:dyDescent="0.25">
      <c r="A204" s="16">
        <v>1</v>
      </c>
      <c r="C204" s="194">
        <v>201</v>
      </c>
      <c r="D204" s="195"/>
      <c r="E204" s="196" t="s">
        <v>107</v>
      </c>
      <c r="F204" s="197"/>
      <c r="G204" s="198"/>
      <c r="H204" s="199"/>
      <c r="I204" s="200"/>
      <c r="J204" s="200"/>
      <c r="K204" s="200" t="str">
        <f t="shared" si="150"/>
        <v/>
      </c>
      <c r="L204" s="199"/>
      <c r="M204" s="200"/>
      <c r="N204" s="200"/>
      <c r="O204" s="200" t="str">
        <f t="shared" si="151"/>
        <v/>
      </c>
      <c r="P204" s="199"/>
      <c r="Q204" s="200"/>
      <c r="R204" s="200"/>
      <c r="S204" s="200" t="str">
        <f t="shared" si="152"/>
        <v/>
      </c>
      <c r="T204" s="199"/>
      <c r="U204" s="200"/>
      <c r="V204" s="200"/>
      <c r="W204" s="200" t="str">
        <f t="shared" si="153"/>
        <v/>
      </c>
      <c r="X204" s="199"/>
      <c r="Y204" s="200"/>
      <c r="Z204" s="200"/>
      <c r="AA204" s="200" t="str">
        <f t="shared" si="154"/>
        <v/>
      </c>
      <c r="AB204" s="199"/>
      <c r="AC204" s="200"/>
      <c r="AD204" s="200"/>
      <c r="AE204" s="200" t="str">
        <f t="shared" si="136"/>
        <v/>
      </c>
      <c r="AF204" s="199"/>
      <c r="AG204" s="200"/>
      <c r="AH204" s="200"/>
      <c r="AI204" s="200" t="str">
        <f t="shared" si="155"/>
        <v/>
      </c>
      <c r="AJ204" s="200"/>
      <c r="AK204" s="201"/>
      <c r="AL204" s="202"/>
      <c r="AM204" s="198" t="str">
        <f t="shared" si="156"/>
        <v/>
      </c>
      <c r="AN204" s="198" t="s">
        <v>107</v>
      </c>
      <c r="AO204" s="198"/>
      <c r="AP204" s="198"/>
      <c r="AQ204" s="198"/>
      <c r="AR204" s="198" t="s">
        <v>509</v>
      </c>
      <c r="AS204" s="198"/>
      <c r="AT204" s="198"/>
      <c r="AU204" s="203" t="str">
        <f t="shared" si="157"/>
        <v/>
      </c>
      <c r="AV204" s="204" t="str">
        <f t="shared" si="158"/>
        <v/>
      </c>
      <c r="AW204" s="205"/>
      <c r="AX204" s="205" t="str">
        <f>IF(AW204="","",RANK(AW204,AW$4:AW498,1))</f>
        <v/>
      </c>
      <c r="AY204" s="204" t="str">
        <f>IF(AV204="Yes",SUMIF(AU$4:AU498,AW204,AI$4:AI498),"")</f>
        <v/>
      </c>
      <c r="AZ204" s="204" t="str">
        <f>IF(AY204="","",SUMIF(AX$4:AX498,"&lt;="&amp;AX204,AY$4:AY498))</f>
        <v/>
      </c>
      <c r="BA204" s="202"/>
      <c r="BB204" s="206"/>
      <c r="BC204" s="198"/>
      <c r="BD204" s="206"/>
      <c r="BE204" s="198"/>
      <c r="BF204" s="206"/>
      <c r="BG204" s="198"/>
      <c r="BH204" s="200"/>
      <c r="BI204" s="200"/>
      <c r="BJ204" s="200" t="str">
        <f t="shared" si="160"/>
        <v/>
      </c>
      <c r="BK204" s="198"/>
      <c r="BL204" s="206"/>
      <c r="BM204" s="207"/>
      <c r="BN204" s="198"/>
      <c r="BO204" s="199" t="str">
        <f t="shared" si="141"/>
        <v/>
      </c>
      <c r="BP204" s="200" t="str">
        <f t="shared" si="142"/>
        <v/>
      </c>
      <c r="BQ204" s="200" t="str">
        <f t="shared" si="143"/>
        <v/>
      </c>
      <c r="BR204" s="211" t="str">
        <f t="shared" si="144"/>
        <v/>
      </c>
      <c r="BS204" s="199"/>
      <c r="BT204" s="200"/>
      <c r="BU204" s="200"/>
      <c r="BV204" s="211" t="str">
        <f t="shared" si="145"/>
        <v/>
      </c>
      <c r="BW204" s="199" t="str">
        <f t="shared" si="146"/>
        <v/>
      </c>
      <c r="BX204" s="200" t="str">
        <f t="shared" si="147"/>
        <v/>
      </c>
      <c r="BY204" s="200" t="str">
        <f t="shared" si="148"/>
        <v/>
      </c>
      <c r="BZ204" s="200" t="str">
        <f t="shared" si="149"/>
        <v/>
      </c>
      <c r="CA204" s="5"/>
      <c r="CB204" s="16"/>
      <c r="CC204" s="16"/>
      <c r="CD204" s="16"/>
    </row>
    <row r="205" spans="1:82" x14ac:dyDescent="0.25">
      <c r="A205" s="16">
        <v>1</v>
      </c>
      <c r="C205" s="194">
        <v>202</v>
      </c>
      <c r="D205" s="195">
        <v>12</v>
      </c>
      <c r="E205" s="212" t="s">
        <v>211</v>
      </c>
      <c r="F205" s="197" t="s">
        <v>3</v>
      </c>
      <c r="G205" s="198" t="s">
        <v>3</v>
      </c>
      <c r="H205" s="199"/>
      <c r="I205" s="200"/>
      <c r="J205" s="200"/>
      <c r="K205" s="200" t="str">
        <f t="shared" si="150"/>
        <v/>
      </c>
      <c r="L205" s="199"/>
      <c r="M205" s="200"/>
      <c r="N205" s="200"/>
      <c r="O205" s="200" t="str">
        <f t="shared" si="151"/>
        <v/>
      </c>
      <c r="P205" s="199"/>
      <c r="Q205" s="200"/>
      <c r="R205" s="200"/>
      <c r="S205" s="200" t="str">
        <f t="shared" si="152"/>
        <v/>
      </c>
      <c r="T205" s="199">
        <v>31.5</v>
      </c>
      <c r="U205" s="200">
        <v>36</v>
      </c>
      <c r="V205" s="200"/>
      <c r="W205" s="200">
        <f t="shared" si="153"/>
        <v>67.5</v>
      </c>
      <c r="X205" s="199"/>
      <c r="Y205" s="200"/>
      <c r="Z205" s="200"/>
      <c r="AA205" s="200" t="str">
        <f t="shared" si="154"/>
        <v/>
      </c>
      <c r="AB205" s="199">
        <f>IF(H205+L205+P205+T205+X205=0,"",H205+L205+P205+T205+X205)</f>
        <v>31.5</v>
      </c>
      <c r="AC205" s="200">
        <f>IF(I205+M205+Q205+U205+Y205=0,"",I205+M205+Q205+U205+Y205)</f>
        <v>36</v>
      </c>
      <c r="AD205" s="200" t="str">
        <f>IF(J205+N205+R205+V205+Z205=0,"",J205+N205+R205+V205+Z205)</f>
        <v/>
      </c>
      <c r="AE205" s="200">
        <f t="shared" si="136"/>
        <v>67.5</v>
      </c>
      <c r="AF205" s="199">
        <v>31.5</v>
      </c>
      <c r="AG205" s="200">
        <v>36</v>
      </c>
      <c r="AH205" s="200" t="s">
        <v>509</v>
      </c>
      <c r="AI205" s="200">
        <f t="shared" si="155"/>
        <v>67.5</v>
      </c>
      <c r="AJ205" s="200" t="s">
        <v>211</v>
      </c>
      <c r="AK205" s="201">
        <v>25</v>
      </c>
      <c r="AL205" s="202"/>
      <c r="AM205" s="198" t="str">
        <f t="shared" si="156"/>
        <v/>
      </c>
      <c r="AN205" s="198"/>
      <c r="AO205" s="198"/>
      <c r="AP205" s="213" t="s">
        <v>741</v>
      </c>
      <c r="AQ205" s="198" t="s">
        <v>44</v>
      </c>
      <c r="AR205" s="198" t="s">
        <v>324</v>
      </c>
      <c r="AS205" s="198"/>
      <c r="AT205" s="198" t="s">
        <v>509</v>
      </c>
      <c r="AU205" s="203">
        <f t="shared" si="157"/>
        <v>1975</v>
      </c>
      <c r="AV205" s="204" t="str">
        <f t="shared" si="158"/>
        <v/>
      </c>
      <c r="AW205" s="205" t="str">
        <f>IF(AV205="Yes",AU205,"")</f>
        <v/>
      </c>
      <c r="AX205" s="205" t="str">
        <f>IF(AW205="","",RANK(AW205,AW$4:AW498,1))</f>
        <v/>
      </c>
      <c r="AY205" s="204" t="str">
        <f>IF(AV205="Yes",SUMIF(AU$4:AU498,AW205,AI$4:AI498),"")</f>
        <v/>
      </c>
      <c r="AZ205" s="204" t="str">
        <f>IF(AY205="","",SUMIF(AX$4:AX498,"&lt;="&amp;AX205,AY$4:AY498))</f>
        <v/>
      </c>
      <c r="BA205" s="202"/>
      <c r="BB205" s="206"/>
      <c r="BC205" s="198"/>
      <c r="BD205" s="206"/>
      <c r="BE205" s="198"/>
      <c r="BF205" s="206"/>
      <c r="BG205" s="198"/>
      <c r="BH205" s="200"/>
      <c r="BI205" s="200"/>
      <c r="BJ205" s="200" t="str">
        <f t="shared" si="160"/>
        <v/>
      </c>
      <c r="BK205" s="198" t="s">
        <v>216</v>
      </c>
      <c r="BL205" s="206">
        <v>27759</v>
      </c>
      <c r="BM205" s="207"/>
      <c r="BN205" s="198"/>
      <c r="BO205" s="199">
        <f t="shared" si="141"/>
        <v>46.666666666666664</v>
      </c>
      <c r="BP205" s="200">
        <f t="shared" si="142"/>
        <v>53.333333333333336</v>
      </c>
      <c r="BQ205" s="200" t="str">
        <f t="shared" si="143"/>
        <v/>
      </c>
      <c r="BR205" s="211">
        <f t="shared" si="144"/>
        <v>100</v>
      </c>
      <c r="BS205" s="199"/>
      <c r="BT205" s="200"/>
      <c r="BU205" s="200"/>
      <c r="BV205" s="211" t="str">
        <f t="shared" si="145"/>
        <v/>
      </c>
      <c r="BW205" s="199" t="str">
        <f t="shared" si="146"/>
        <v/>
      </c>
      <c r="BX205" s="200" t="str">
        <f t="shared" si="147"/>
        <v/>
      </c>
      <c r="BY205" s="200" t="str">
        <f t="shared" si="148"/>
        <v/>
      </c>
      <c r="BZ205" s="200" t="str">
        <f t="shared" si="149"/>
        <v/>
      </c>
      <c r="CA205" s="5"/>
      <c r="CB205" s="16"/>
      <c r="CC205" s="16"/>
      <c r="CD205" s="16"/>
    </row>
    <row r="206" spans="1:82" x14ac:dyDescent="0.25">
      <c r="A206" s="16">
        <v>1</v>
      </c>
      <c r="C206" s="215">
        <v>203</v>
      </c>
      <c r="D206" s="216"/>
      <c r="E206" s="216" t="s">
        <v>5</v>
      </c>
      <c r="F206" s="180"/>
      <c r="G206" s="217"/>
      <c r="H206" s="218"/>
      <c r="I206" s="219"/>
      <c r="J206" s="219"/>
      <c r="K206" s="219" t="str">
        <f t="shared" si="150"/>
        <v/>
      </c>
      <c r="L206" s="218"/>
      <c r="M206" s="219"/>
      <c r="N206" s="219"/>
      <c r="O206" s="219" t="str">
        <f t="shared" si="151"/>
        <v/>
      </c>
      <c r="P206" s="218"/>
      <c r="Q206" s="219"/>
      <c r="R206" s="219"/>
      <c r="S206" s="219" t="str">
        <f t="shared" si="152"/>
        <v/>
      </c>
      <c r="T206" s="218"/>
      <c r="U206" s="219"/>
      <c r="V206" s="219"/>
      <c r="W206" s="219" t="str">
        <f t="shared" si="153"/>
        <v/>
      </c>
      <c r="X206" s="218"/>
      <c r="Y206" s="219"/>
      <c r="Z206" s="219"/>
      <c r="AA206" s="219" t="str">
        <f t="shared" si="154"/>
        <v/>
      </c>
      <c r="AB206" s="218">
        <f>IF(SUM(AB205:AB205)=0,"",SUM(AB205:AB205))</f>
        <v>31.5</v>
      </c>
      <c r="AC206" s="219">
        <f>IF(SUM(AC205:AC205)=0,"",SUM(AC205:AC205))</f>
        <v>36</v>
      </c>
      <c r="AD206" s="219" t="str">
        <f>IF(SUM(AD205:AD205)=0,"",SUM(AD205:AD205))</f>
        <v/>
      </c>
      <c r="AE206" s="219">
        <f t="shared" si="136"/>
        <v>67.5</v>
      </c>
      <c r="AF206" s="218"/>
      <c r="AG206" s="219"/>
      <c r="AH206" s="219"/>
      <c r="AI206" s="219" t="str">
        <f t="shared" si="155"/>
        <v/>
      </c>
      <c r="AJ206" s="219"/>
      <c r="AK206" s="220"/>
      <c r="AL206" s="221">
        <f>COUNT(AE205:AE205)</f>
        <v>1</v>
      </c>
      <c r="AM206" s="217" t="str">
        <f t="shared" si="156"/>
        <v/>
      </c>
      <c r="AN206" s="217" t="s">
        <v>107</v>
      </c>
      <c r="AO206" s="217" t="s">
        <v>108</v>
      </c>
      <c r="AP206" s="217"/>
      <c r="AQ206" s="217"/>
      <c r="AR206" s="217" t="s">
        <v>509</v>
      </c>
      <c r="AS206" s="217"/>
      <c r="AT206" s="217"/>
      <c r="AU206" s="222" t="str">
        <f t="shared" si="157"/>
        <v/>
      </c>
      <c r="AV206" s="254" t="str">
        <f t="shared" si="158"/>
        <v/>
      </c>
      <c r="AW206" s="255"/>
      <c r="AX206" s="255" t="str">
        <f>IF(AW206="","",RANK(AW206,AW$4:AW498,1))</f>
        <v/>
      </c>
      <c r="AY206" s="254" t="str">
        <f>IF(AV206="Yes",SUMIF(AU$4:AU498,AW206,AI$4:AI498),"")</f>
        <v/>
      </c>
      <c r="AZ206" s="254" t="str">
        <f>IF(AY206="","",SUMIF(AX$4:AX498,"&lt;="&amp;AX206,AY$4:AY498))</f>
        <v/>
      </c>
      <c r="BA206" s="221"/>
      <c r="BB206" s="223"/>
      <c r="BC206" s="217"/>
      <c r="BD206" s="223"/>
      <c r="BE206" s="217"/>
      <c r="BF206" s="223"/>
      <c r="BG206" s="217"/>
      <c r="BH206" s="219"/>
      <c r="BI206" s="219"/>
      <c r="BJ206" s="219" t="str">
        <f t="shared" si="160"/>
        <v/>
      </c>
      <c r="BK206" s="217"/>
      <c r="BL206" s="223"/>
      <c r="BM206" s="224"/>
      <c r="BN206" s="217"/>
      <c r="BO206" s="218">
        <f t="shared" si="141"/>
        <v>46.666666666666664</v>
      </c>
      <c r="BP206" s="219">
        <f t="shared" si="142"/>
        <v>53.333333333333336</v>
      </c>
      <c r="BQ206" s="219" t="str">
        <f t="shared" si="143"/>
        <v/>
      </c>
      <c r="BR206" s="225">
        <f t="shared" si="144"/>
        <v>100</v>
      </c>
      <c r="BS206" s="218"/>
      <c r="BT206" s="219"/>
      <c r="BU206" s="219"/>
      <c r="BV206" s="225" t="str">
        <f t="shared" si="145"/>
        <v/>
      </c>
      <c r="BW206" s="218" t="str">
        <f t="shared" si="146"/>
        <v/>
      </c>
      <c r="BX206" s="219" t="str">
        <f t="shared" si="147"/>
        <v/>
      </c>
      <c r="BY206" s="219" t="str">
        <f t="shared" si="148"/>
        <v/>
      </c>
      <c r="BZ206" s="219" t="str">
        <f t="shared" si="149"/>
        <v/>
      </c>
      <c r="CA206" s="5"/>
      <c r="CB206" s="16"/>
      <c r="CC206" s="16"/>
      <c r="CD206" s="16"/>
    </row>
    <row r="207" spans="1:82" x14ac:dyDescent="0.25">
      <c r="A207" s="16">
        <v>1</v>
      </c>
      <c r="C207" s="194">
        <v>204</v>
      </c>
      <c r="D207" s="195"/>
      <c r="E207" s="196" t="s">
        <v>861</v>
      </c>
      <c r="F207" s="197"/>
      <c r="G207" s="198"/>
      <c r="H207" s="199"/>
      <c r="I207" s="200"/>
      <c r="J207" s="200"/>
      <c r="K207" s="200"/>
      <c r="L207" s="199"/>
      <c r="M207" s="200"/>
      <c r="N207" s="200"/>
      <c r="O207" s="200"/>
      <c r="P207" s="199"/>
      <c r="Q207" s="200"/>
      <c r="R207" s="200"/>
      <c r="S207" s="200"/>
      <c r="T207" s="199"/>
      <c r="U207" s="200"/>
      <c r="V207" s="200"/>
      <c r="W207" s="200"/>
      <c r="X207" s="199"/>
      <c r="Y207" s="200"/>
      <c r="Z207" s="200"/>
      <c r="AA207" s="200"/>
      <c r="AB207" s="199"/>
      <c r="AC207" s="200"/>
      <c r="AD207" s="200"/>
      <c r="AE207" s="200"/>
      <c r="AF207" s="199"/>
      <c r="AG207" s="200"/>
      <c r="AH207" s="200"/>
      <c r="AI207" s="200" t="str">
        <f t="shared" si="155"/>
        <v/>
      </c>
      <c r="AJ207" s="200"/>
      <c r="AK207" s="201"/>
      <c r="AL207" s="202"/>
      <c r="AM207" s="198" t="str">
        <f t="shared" si="156"/>
        <v/>
      </c>
      <c r="AN207" s="198"/>
      <c r="AO207" s="198"/>
      <c r="AP207" s="198"/>
      <c r="AQ207" s="198"/>
      <c r="AR207" s="198" t="s">
        <v>509</v>
      </c>
      <c r="AS207" s="198"/>
      <c r="AT207" s="198"/>
      <c r="AU207" s="203" t="str">
        <f t="shared" si="157"/>
        <v/>
      </c>
      <c r="AV207" s="204" t="str">
        <f t="shared" si="158"/>
        <v/>
      </c>
      <c r="AW207" s="205"/>
      <c r="AX207" s="205" t="str">
        <f>IF(AW207="","",RANK(AW207,AW$4:AW498,1))</f>
        <v/>
      </c>
      <c r="AY207" s="204" t="str">
        <f>IF(AV207="Yes",SUMIF(AU$4:AU498,AW207,AI$4:AI498),"")</f>
        <v/>
      </c>
      <c r="AZ207" s="204" t="str">
        <f>IF(AY207="","",SUMIF(AX$4:AX498,"&lt;="&amp;AX207,AY$4:AY498))</f>
        <v/>
      </c>
      <c r="BA207" s="202"/>
      <c r="BB207" s="206"/>
      <c r="BC207" s="198"/>
      <c r="BD207" s="206"/>
      <c r="BE207" s="198"/>
      <c r="BF207" s="206"/>
      <c r="BG207" s="198"/>
      <c r="BH207" s="200"/>
      <c r="BI207" s="200"/>
      <c r="BJ207" s="200" t="str">
        <f t="shared" si="160"/>
        <v/>
      </c>
      <c r="BK207" s="198"/>
      <c r="BL207" s="206"/>
      <c r="BM207" s="207"/>
      <c r="BN207" s="198"/>
      <c r="BO207" s="199" t="str">
        <f t="shared" si="141"/>
        <v/>
      </c>
      <c r="BP207" s="200" t="str">
        <f t="shared" si="142"/>
        <v/>
      </c>
      <c r="BQ207" s="200" t="str">
        <f t="shared" si="143"/>
        <v/>
      </c>
      <c r="BR207" s="211" t="str">
        <f t="shared" si="144"/>
        <v/>
      </c>
      <c r="BS207" s="199"/>
      <c r="BT207" s="200"/>
      <c r="BU207" s="200"/>
      <c r="BV207" s="211" t="str">
        <f t="shared" si="145"/>
        <v/>
      </c>
      <c r="BW207" s="199" t="str">
        <f t="shared" si="146"/>
        <v/>
      </c>
      <c r="BX207" s="200" t="str">
        <f t="shared" si="147"/>
        <v/>
      </c>
      <c r="BY207" s="200" t="str">
        <f t="shared" si="148"/>
        <v/>
      </c>
      <c r="BZ207" s="200" t="str">
        <f t="shared" si="149"/>
        <v/>
      </c>
      <c r="CA207" s="5"/>
      <c r="CB207" s="16"/>
      <c r="CC207" s="16"/>
      <c r="CD207" s="16"/>
    </row>
    <row r="208" spans="1:82" x14ac:dyDescent="0.25">
      <c r="A208" s="16">
        <v>1</v>
      </c>
      <c r="C208" s="194">
        <v>205</v>
      </c>
      <c r="D208" s="195"/>
      <c r="E208" s="212" t="s">
        <v>657</v>
      </c>
      <c r="F208" s="197"/>
      <c r="G208" s="198" t="s">
        <v>2</v>
      </c>
      <c r="H208" s="199"/>
      <c r="I208" s="200"/>
      <c r="J208" s="200"/>
      <c r="K208" s="200"/>
      <c r="L208" s="199"/>
      <c r="M208" s="200"/>
      <c r="N208" s="200"/>
      <c r="O208" s="200"/>
      <c r="P208" s="199"/>
      <c r="Q208" s="200"/>
      <c r="R208" s="200"/>
      <c r="S208" s="200"/>
      <c r="T208" s="199"/>
      <c r="U208" s="200"/>
      <c r="V208" s="200"/>
      <c r="W208" s="200"/>
      <c r="X208" s="199"/>
      <c r="Y208" s="200"/>
      <c r="Z208" s="200"/>
      <c r="AA208" s="200"/>
      <c r="AB208" s="199" t="str">
        <f>IF(H208+L208+P208+T208+X208=0,"",H208+L208+P208+T208+X208)</f>
        <v/>
      </c>
      <c r="AC208" s="200" t="str">
        <f>IF(I208+M208+Q208+U208+Y208=0,"",I208+M208+Q208+U208+Y208)</f>
        <v/>
      </c>
      <c r="AD208" s="200" t="str">
        <f>IF(J208+N208+R208+V208+Z208=0,"",J208+N208+R208+V208+Z208)</f>
        <v/>
      </c>
      <c r="AE208" s="200" t="str">
        <f>IF(SUM(AB208:AD208)=0,"",SUM(AB208:AD208))</f>
        <v/>
      </c>
      <c r="AF208" s="199" t="s">
        <v>509</v>
      </c>
      <c r="AG208" s="200" t="s">
        <v>509</v>
      </c>
      <c r="AH208" s="200" t="s">
        <v>509</v>
      </c>
      <c r="AI208" s="200" t="str">
        <f t="shared" si="155"/>
        <v/>
      </c>
      <c r="AJ208" s="200"/>
      <c r="AK208" s="201"/>
      <c r="AL208" s="202"/>
      <c r="AM208" s="198" t="str">
        <f t="shared" si="156"/>
        <v/>
      </c>
      <c r="AN208" s="198"/>
      <c r="AO208" s="198"/>
      <c r="AP208" s="198"/>
      <c r="AQ208" s="198" t="s">
        <v>672</v>
      </c>
      <c r="AR208" s="198" t="s">
        <v>509</v>
      </c>
      <c r="AS208" s="198"/>
      <c r="AT208" s="198"/>
      <c r="AU208" s="203" t="str">
        <f t="shared" si="157"/>
        <v/>
      </c>
      <c r="AV208" s="204" t="str">
        <f t="shared" si="158"/>
        <v/>
      </c>
      <c r="AW208" s="205"/>
      <c r="AX208" s="205" t="str">
        <f>IF(AW208="","",RANK(AW208,AW$4:AW498,1))</f>
        <v/>
      </c>
      <c r="AY208" s="204" t="str">
        <f>IF(AV208="Yes",SUMIF(AU$4:AU498,AW208,AI$4:AI498),"")</f>
        <v/>
      </c>
      <c r="AZ208" s="204" t="str">
        <f>IF(AY208="","",SUMIF(AX$4:AX498,"&lt;="&amp;AX208,AY$4:AY498))</f>
        <v/>
      </c>
      <c r="BA208" s="202" t="s">
        <v>216</v>
      </c>
      <c r="BB208" s="206">
        <v>27759</v>
      </c>
      <c r="BC208" s="198" t="s">
        <v>2</v>
      </c>
      <c r="BD208" s="206">
        <v>29129</v>
      </c>
      <c r="BE208" s="198" t="s">
        <v>171</v>
      </c>
      <c r="BF208" s="206">
        <v>31163</v>
      </c>
      <c r="BG208" s="198" t="s">
        <v>181</v>
      </c>
      <c r="BH208" s="200">
        <v>33</v>
      </c>
      <c r="BI208" s="200"/>
      <c r="BJ208" s="200" t="str">
        <f t="shared" si="160"/>
        <v/>
      </c>
      <c r="BK208" s="198"/>
      <c r="BL208" s="206"/>
      <c r="BM208" s="207">
        <v>2</v>
      </c>
      <c r="BN208" s="198" t="s">
        <v>478</v>
      </c>
      <c r="BO208" s="199" t="str">
        <f t="shared" si="141"/>
        <v/>
      </c>
      <c r="BP208" s="200" t="str">
        <f t="shared" si="142"/>
        <v/>
      </c>
      <c r="BQ208" s="200" t="str">
        <f t="shared" si="143"/>
        <v/>
      </c>
      <c r="BR208" s="211" t="str">
        <f t="shared" si="144"/>
        <v/>
      </c>
      <c r="BS208" s="199"/>
      <c r="BT208" s="200"/>
      <c r="BU208" s="200"/>
      <c r="BV208" s="211" t="str">
        <f t="shared" si="145"/>
        <v/>
      </c>
      <c r="BW208" s="199" t="str">
        <f t="shared" si="146"/>
        <v/>
      </c>
      <c r="BX208" s="200" t="str">
        <f t="shared" si="147"/>
        <v/>
      </c>
      <c r="BY208" s="200" t="str">
        <f t="shared" si="148"/>
        <v/>
      </c>
      <c r="BZ208" s="200" t="str">
        <f t="shared" si="149"/>
        <v/>
      </c>
      <c r="CA208" s="5"/>
      <c r="CB208" s="16"/>
      <c r="CC208" s="16"/>
      <c r="CD208" s="16"/>
    </row>
    <row r="209" spans="1:82" x14ac:dyDescent="0.25">
      <c r="A209" s="16">
        <v>1</v>
      </c>
      <c r="C209" s="215">
        <v>206</v>
      </c>
      <c r="D209" s="216"/>
      <c r="E209" s="216" t="s">
        <v>5</v>
      </c>
      <c r="F209" s="180"/>
      <c r="G209" s="217"/>
      <c r="H209" s="218"/>
      <c r="I209" s="219"/>
      <c r="J209" s="219"/>
      <c r="K209" s="219"/>
      <c r="L209" s="218"/>
      <c r="M209" s="219"/>
      <c r="N209" s="219"/>
      <c r="O209" s="219"/>
      <c r="P209" s="218"/>
      <c r="Q209" s="219"/>
      <c r="R209" s="219"/>
      <c r="S209" s="219"/>
      <c r="T209" s="218"/>
      <c r="U209" s="219"/>
      <c r="V209" s="219"/>
      <c r="W209" s="219"/>
      <c r="X209" s="218"/>
      <c r="Y209" s="219"/>
      <c r="Z209" s="219"/>
      <c r="AA209" s="219"/>
      <c r="AB209" s="218" t="str">
        <f>IF(SUM(AB208:AB208)=0,"",SUM(AB208:AB208))</f>
        <v/>
      </c>
      <c r="AC209" s="219" t="str">
        <f>IF(SUM(AC208:AC208)=0,"",SUM(AC208:AC208))</f>
        <v/>
      </c>
      <c r="AD209" s="219" t="str">
        <f>IF(SUM(AD208:AD208)=0,"",SUM(AD208:AD208))</f>
        <v/>
      </c>
      <c r="AE209" s="219" t="str">
        <f>IF(SUM(AB209:AD209)=0,"",SUM(AB209:AD209))</f>
        <v/>
      </c>
      <c r="AF209" s="218" t="s">
        <v>509</v>
      </c>
      <c r="AG209" s="219" t="s">
        <v>509</v>
      </c>
      <c r="AH209" s="219" t="s">
        <v>509</v>
      </c>
      <c r="AI209" s="219" t="str">
        <f t="shared" si="155"/>
        <v/>
      </c>
      <c r="AJ209" s="219"/>
      <c r="AK209" s="347"/>
      <c r="AL209" s="221">
        <f>COUNT(AE208:AE208)</f>
        <v>0</v>
      </c>
      <c r="AM209" s="217" t="str">
        <f t="shared" si="156"/>
        <v>Study Only</v>
      </c>
      <c r="AN209" s="217" t="s">
        <v>861</v>
      </c>
      <c r="AO209" s="217"/>
      <c r="AP209" s="217"/>
      <c r="AQ209" s="217"/>
      <c r="AR209" s="217" t="s">
        <v>509</v>
      </c>
      <c r="AS209" s="217"/>
      <c r="AT209" s="217"/>
      <c r="AU209" s="222" t="str">
        <f t="shared" si="157"/>
        <v/>
      </c>
      <c r="AV209" s="254" t="str">
        <f t="shared" si="158"/>
        <v/>
      </c>
      <c r="AW209" s="255"/>
      <c r="AX209" s="255" t="str">
        <f>IF(AW209="","",RANK(AW209,AW$4:AW498,1))</f>
        <v/>
      </c>
      <c r="AY209" s="254" t="str">
        <f>IF(AV209="Yes",SUMIF(AU$4:AU498,AW209,AI$4:AI498),"")</f>
        <v/>
      </c>
      <c r="AZ209" s="254" t="str">
        <f>IF(AY209="","",SUMIF(AX$4:AX498,"&lt;="&amp;AX209,AY$4:AY498))</f>
        <v/>
      </c>
      <c r="BA209" s="221"/>
      <c r="BB209" s="223"/>
      <c r="BC209" s="217"/>
      <c r="BD209" s="223"/>
      <c r="BE209" s="217"/>
      <c r="BF209" s="223"/>
      <c r="BG209" s="217"/>
      <c r="BH209" s="219"/>
      <c r="BI209" s="219"/>
      <c r="BJ209" s="219" t="str">
        <f t="shared" si="160"/>
        <v/>
      </c>
      <c r="BK209" s="217"/>
      <c r="BL209" s="223"/>
      <c r="BM209" s="224"/>
      <c r="BN209" s="217"/>
      <c r="BO209" s="218" t="str">
        <f t="shared" si="141"/>
        <v/>
      </c>
      <c r="BP209" s="219" t="str">
        <f t="shared" si="142"/>
        <v/>
      </c>
      <c r="BQ209" s="219" t="str">
        <f t="shared" si="143"/>
        <v/>
      </c>
      <c r="BR209" s="225" t="str">
        <f t="shared" si="144"/>
        <v/>
      </c>
      <c r="BS209" s="218"/>
      <c r="BT209" s="219"/>
      <c r="BU209" s="219"/>
      <c r="BV209" s="225" t="str">
        <f t="shared" si="145"/>
        <v/>
      </c>
      <c r="BW209" s="218" t="str">
        <f t="shared" si="146"/>
        <v/>
      </c>
      <c r="BX209" s="219" t="str">
        <f t="shared" si="147"/>
        <v/>
      </c>
      <c r="BY209" s="219" t="str">
        <f t="shared" si="148"/>
        <v/>
      </c>
      <c r="BZ209" s="219" t="str">
        <f t="shared" si="149"/>
        <v/>
      </c>
      <c r="CA209" s="5"/>
      <c r="CB209" s="16"/>
      <c r="CC209" s="16"/>
      <c r="CD209" s="16"/>
    </row>
    <row r="210" spans="1:82" x14ac:dyDescent="0.25">
      <c r="A210" s="16">
        <v>1</v>
      </c>
      <c r="C210" s="194">
        <v>207</v>
      </c>
      <c r="D210" s="195"/>
      <c r="E210" s="196" t="s">
        <v>109</v>
      </c>
      <c r="F210" s="197"/>
      <c r="G210" s="198"/>
      <c r="H210" s="199"/>
      <c r="I210" s="200"/>
      <c r="J210" s="200"/>
      <c r="K210" s="200" t="str">
        <f>IF(SUM(H210:J210)=0,"",SUM(H210:J210))</f>
        <v/>
      </c>
      <c r="L210" s="199"/>
      <c r="M210" s="200"/>
      <c r="N210" s="200"/>
      <c r="O210" s="200" t="str">
        <f>IF(SUM(L210:N210)=0,"",SUM(L210:N210))</f>
        <v/>
      </c>
      <c r="P210" s="199"/>
      <c r="Q210" s="200"/>
      <c r="R210" s="200"/>
      <c r="S210" s="200" t="str">
        <f>IF(SUM(P210:R210)=0,"",SUM(P210:R210))</f>
        <v/>
      </c>
      <c r="T210" s="199"/>
      <c r="U210" s="200"/>
      <c r="V210" s="200"/>
      <c r="W210" s="200" t="str">
        <f>IF(SUM(T210:V210)=0,"",SUM(T210:V210))</f>
        <v/>
      </c>
      <c r="X210" s="199"/>
      <c r="Y210" s="200"/>
      <c r="Z210" s="200"/>
      <c r="AA210" s="200" t="str">
        <f>IF(SUM(X210:Z210)=0,"",SUM(X210:Z210))</f>
        <v/>
      </c>
      <c r="AB210" s="199"/>
      <c r="AC210" s="200"/>
      <c r="AD210" s="200"/>
      <c r="AE210" s="200"/>
      <c r="AF210" s="199"/>
      <c r="AG210" s="200"/>
      <c r="AH210" s="200"/>
      <c r="AI210" s="200" t="str">
        <f t="shared" si="155"/>
        <v/>
      </c>
      <c r="AJ210" s="200"/>
      <c r="AK210" s="253"/>
      <c r="AL210" s="202"/>
      <c r="AM210" s="198" t="str">
        <f t="shared" si="156"/>
        <v/>
      </c>
      <c r="AN210" s="198" t="s">
        <v>109</v>
      </c>
      <c r="AO210" s="198"/>
      <c r="AP210" s="198"/>
      <c r="AQ210" s="198"/>
      <c r="AR210" s="198" t="s">
        <v>509</v>
      </c>
      <c r="AS210" s="198"/>
      <c r="AT210" s="198"/>
      <c r="AU210" s="203" t="str">
        <f t="shared" si="157"/>
        <v/>
      </c>
      <c r="AV210" s="204" t="str">
        <f t="shared" si="158"/>
        <v/>
      </c>
      <c r="AW210" s="205"/>
      <c r="AX210" s="205" t="str">
        <f>IF(AW210="","",RANK(AW210,AW$4:AW498,1))</f>
        <v/>
      </c>
      <c r="AY210" s="204" t="str">
        <f>IF(AV210="Yes",SUMIF(AU$4:AU498,AW210,AI$4:AI498),"")</f>
        <v/>
      </c>
      <c r="AZ210" s="204" t="str">
        <f>IF(AY210="","",SUMIF(AX$4:AX498,"&lt;="&amp;AX210,AY$4:AY498))</f>
        <v/>
      </c>
      <c r="BA210" s="202"/>
      <c r="BB210" s="206"/>
      <c r="BC210" s="198"/>
      <c r="BD210" s="206"/>
      <c r="BE210" s="198"/>
      <c r="BF210" s="206"/>
      <c r="BG210" s="198"/>
      <c r="BH210" s="200"/>
      <c r="BI210" s="200"/>
      <c r="BJ210" s="200" t="str">
        <f t="shared" si="160"/>
        <v/>
      </c>
      <c r="BK210" s="198"/>
      <c r="BL210" s="206"/>
      <c r="BM210" s="207"/>
      <c r="BN210" s="198"/>
      <c r="BO210" s="199" t="str">
        <f t="shared" si="141"/>
        <v/>
      </c>
      <c r="BP210" s="200" t="str">
        <f t="shared" si="142"/>
        <v/>
      </c>
      <c r="BQ210" s="200" t="str">
        <f t="shared" si="143"/>
        <v/>
      </c>
      <c r="BR210" s="211" t="str">
        <f t="shared" si="144"/>
        <v/>
      </c>
      <c r="BS210" s="199"/>
      <c r="BT210" s="200"/>
      <c r="BU210" s="200"/>
      <c r="BV210" s="211" t="str">
        <f t="shared" si="145"/>
        <v/>
      </c>
      <c r="BW210" s="199" t="str">
        <f t="shared" si="146"/>
        <v/>
      </c>
      <c r="BX210" s="200" t="str">
        <f t="shared" si="147"/>
        <v/>
      </c>
      <c r="BY210" s="200" t="str">
        <f t="shared" si="148"/>
        <v/>
      </c>
      <c r="BZ210" s="200" t="str">
        <f t="shared" si="149"/>
        <v/>
      </c>
      <c r="CA210" s="5"/>
      <c r="CB210" s="16"/>
      <c r="CC210" s="16"/>
      <c r="CD210" s="16"/>
    </row>
    <row r="211" spans="1:82" x14ac:dyDescent="0.25">
      <c r="A211" s="16">
        <v>1</v>
      </c>
      <c r="C211" s="194">
        <v>208</v>
      </c>
      <c r="D211" s="195"/>
      <c r="E211" s="212" t="s">
        <v>410</v>
      </c>
      <c r="F211" s="197" t="s">
        <v>4</v>
      </c>
      <c r="G211" s="198" t="s">
        <v>4</v>
      </c>
      <c r="H211" s="199"/>
      <c r="I211" s="200"/>
      <c r="J211" s="200"/>
      <c r="K211" s="200" t="str">
        <f>IF(SUM(H211:J211)=0,"",SUM(H211:J211))</f>
        <v/>
      </c>
      <c r="L211" s="199"/>
      <c r="M211" s="200"/>
      <c r="N211" s="200"/>
      <c r="O211" s="200" t="str">
        <f>IF(SUM(L211:N211)=0,"",SUM(L211:N211))</f>
        <v/>
      </c>
      <c r="P211" s="199"/>
      <c r="Q211" s="200"/>
      <c r="R211" s="200"/>
      <c r="S211" s="200" t="str">
        <f>IF(SUM(P211:R211)=0,"",SUM(P211:R211))</f>
        <v/>
      </c>
      <c r="T211" s="199"/>
      <c r="U211" s="200"/>
      <c r="V211" s="200"/>
      <c r="W211" s="200" t="str">
        <f>IF(SUM(T211:V211)=0,"",SUM(T211:V211))</f>
        <v/>
      </c>
      <c r="X211" s="199"/>
      <c r="Y211" s="200">
        <v>17.100000000000001</v>
      </c>
      <c r="Z211" s="200"/>
      <c r="AA211" s="200">
        <f>IF(SUM(X211:Z211)=0,"",SUM(X211:Z211))</f>
        <v>17.100000000000001</v>
      </c>
      <c r="AB211" s="199" t="str">
        <f>IF(H211+L211+P211+T211+X211=0,"",H211+L211+P211+T211+X211)</f>
        <v/>
      </c>
      <c r="AC211" s="200">
        <f>IF(I211+M211+Q211+U211+Y211=0,"",I211+M211+Q211+U211+Y211)</f>
        <v>17.100000000000001</v>
      </c>
      <c r="AD211" s="200" t="str">
        <f>IF(J211+N211+R211+V211+Z211=0,"",J211+N211+R211+V211+Z211)</f>
        <v/>
      </c>
      <c r="AE211" s="200">
        <f>IF(SUM(AB211:AD211)=0,"",SUM(AB211:AD211))</f>
        <v>17.100000000000001</v>
      </c>
      <c r="AF211" s="199" t="s">
        <v>509</v>
      </c>
      <c r="AG211" s="200">
        <v>17.100000000000001</v>
      </c>
      <c r="AH211" s="200" t="s">
        <v>509</v>
      </c>
      <c r="AI211" s="200">
        <f t="shared" si="155"/>
        <v>17.100000000000001</v>
      </c>
      <c r="AJ211" s="200" t="s">
        <v>410</v>
      </c>
      <c r="AK211" s="201">
        <v>188</v>
      </c>
      <c r="AL211" s="202"/>
      <c r="AM211" s="198" t="str">
        <f t="shared" si="156"/>
        <v/>
      </c>
      <c r="AN211" s="198"/>
      <c r="AO211" s="198"/>
      <c r="AP211" s="198"/>
      <c r="AQ211" s="198" t="s">
        <v>411</v>
      </c>
      <c r="AR211" s="198" t="s">
        <v>412</v>
      </c>
      <c r="AS211" s="198" t="s">
        <v>510</v>
      </c>
      <c r="AT211" s="198" t="s">
        <v>496</v>
      </c>
      <c r="AU211" s="203">
        <f t="shared" si="157"/>
        <v>1989</v>
      </c>
      <c r="AV211" s="204" t="str">
        <f t="shared" si="158"/>
        <v>Yes</v>
      </c>
      <c r="AW211" s="205">
        <f>IF(AV211="Yes",AU211,"")</f>
        <v>1989</v>
      </c>
      <c r="AX211" s="205">
        <f>IF(AW211="","",RANK(AW211,AW$4:AW498,1))</f>
        <v>16</v>
      </c>
      <c r="AY211" s="204">
        <f>IF(AV211="Yes",SUMIF(AU$4:AU498,AW211,AI$4:AI498),"")</f>
        <v>17.100000000000001</v>
      </c>
      <c r="AZ211" s="204">
        <f>IF(AY211="","",SUMIF(AX$4:AX498,"&lt;="&amp;AX211,AY$4:AY498))</f>
        <v>8991.9000000000015</v>
      </c>
      <c r="BA211" s="202"/>
      <c r="BB211" s="206"/>
      <c r="BC211" s="198"/>
      <c r="BD211" s="206"/>
      <c r="BE211" s="198"/>
      <c r="BF211" s="206"/>
      <c r="BG211" s="198"/>
      <c r="BH211" s="200"/>
      <c r="BI211" s="200"/>
      <c r="BJ211" s="200" t="str">
        <f t="shared" si="160"/>
        <v/>
      </c>
      <c r="BK211" s="364" t="s">
        <v>1000</v>
      </c>
      <c r="BL211" s="30">
        <v>32731</v>
      </c>
      <c r="BM211" s="207"/>
      <c r="BN211" s="198"/>
      <c r="BO211" s="199" t="str">
        <f t="shared" si="141"/>
        <v/>
      </c>
      <c r="BP211" s="200">
        <f t="shared" si="142"/>
        <v>100</v>
      </c>
      <c r="BQ211" s="200" t="str">
        <f t="shared" si="143"/>
        <v/>
      </c>
      <c r="BR211" s="211">
        <f t="shared" si="144"/>
        <v>100</v>
      </c>
      <c r="BS211" s="199"/>
      <c r="BT211" s="200"/>
      <c r="BU211" s="200"/>
      <c r="BV211" s="211" t="str">
        <f t="shared" si="145"/>
        <v/>
      </c>
      <c r="BW211" s="199" t="str">
        <f t="shared" si="146"/>
        <v/>
      </c>
      <c r="BX211" s="200" t="str">
        <f t="shared" si="147"/>
        <v/>
      </c>
      <c r="BY211" s="200" t="str">
        <f t="shared" si="148"/>
        <v/>
      </c>
      <c r="BZ211" s="200" t="str">
        <f t="shared" si="149"/>
        <v/>
      </c>
      <c r="CA211" s="5"/>
      <c r="CB211" s="16"/>
      <c r="CC211" s="16"/>
      <c r="CD211" s="16"/>
    </row>
    <row r="212" spans="1:82" x14ac:dyDescent="0.25">
      <c r="A212" s="16">
        <v>1</v>
      </c>
      <c r="C212" s="215">
        <v>209</v>
      </c>
      <c r="D212" s="216"/>
      <c r="E212" s="216" t="s">
        <v>5</v>
      </c>
      <c r="F212" s="180"/>
      <c r="G212" s="217"/>
      <c r="H212" s="218"/>
      <c r="I212" s="219"/>
      <c r="J212" s="219"/>
      <c r="K212" s="219" t="str">
        <f>IF(SUM(H212:J212)=0,"",SUM(H212:J212))</f>
        <v/>
      </c>
      <c r="L212" s="218"/>
      <c r="M212" s="219"/>
      <c r="N212" s="219"/>
      <c r="O212" s="219" t="str">
        <f>IF(SUM(L212:N212)=0,"",SUM(L212:N212))</f>
        <v/>
      </c>
      <c r="P212" s="218"/>
      <c r="Q212" s="219"/>
      <c r="R212" s="219"/>
      <c r="S212" s="219" t="str">
        <f>IF(SUM(P212:R212)=0,"",SUM(P212:R212))</f>
        <v/>
      </c>
      <c r="T212" s="218"/>
      <c r="U212" s="219"/>
      <c r="V212" s="219"/>
      <c r="W212" s="219" t="str">
        <f>IF(SUM(T212:V212)=0,"",SUM(T212:V212))</f>
        <v/>
      </c>
      <c r="X212" s="218"/>
      <c r="Y212" s="219"/>
      <c r="Z212" s="219"/>
      <c r="AA212" s="219" t="str">
        <f>IF(SUM(X212:Z212)=0,"",SUM(X212:Z212))</f>
        <v/>
      </c>
      <c r="AB212" s="218" t="str">
        <f>IF(SUM(AB211:AB211)=0,"",SUM(AB211:AB211))</f>
        <v/>
      </c>
      <c r="AC212" s="219">
        <f>IF(SUM(AC211:AC211)=0,"",SUM(AC211:AC211))</f>
        <v>17.100000000000001</v>
      </c>
      <c r="AD212" s="219" t="str">
        <f>IF(SUM(AD211:AD211)=0,"",SUM(AD211:AD211))</f>
        <v/>
      </c>
      <c r="AE212" s="219">
        <f>IF(SUM(AB212:AD212)=0,"",SUM(AB212:AD212))</f>
        <v>17.100000000000001</v>
      </c>
      <c r="AF212" s="218"/>
      <c r="AG212" s="219"/>
      <c r="AH212" s="219"/>
      <c r="AI212" s="219" t="str">
        <f t="shared" si="155"/>
        <v/>
      </c>
      <c r="AJ212" s="219"/>
      <c r="AK212" s="347"/>
      <c r="AL212" s="221">
        <f>COUNT(AE211:AE211)</f>
        <v>1</v>
      </c>
      <c r="AM212" s="217" t="str">
        <f t="shared" si="156"/>
        <v/>
      </c>
      <c r="AN212" s="217" t="s">
        <v>109</v>
      </c>
      <c r="AO212" s="217"/>
      <c r="AP212" s="217"/>
      <c r="AQ212" s="217"/>
      <c r="AR212" s="217" t="s">
        <v>509</v>
      </c>
      <c r="AS212" s="217"/>
      <c r="AT212" s="217"/>
      <c r="AU212" s="222" t="str">
        <f t="shared" si="157"/>
        <v/>
      </c>
      <c r="AV212" s="254" t="str">
        <f t="shared" si="158"/>
        <v/>
      </c>
      <c r="AW212" s="255"/>
      <c r="AX212" s="255" t="str">
        <f>IF(AW212="","",RANK(AW212,AW$4:AW498,1))</f>
        <v/>
      </c>
      <c r="AY212" s="254" t="str">
        <f>IF(AV212="Yes",SUMIF(AU$4:AU498,AW212,AI$4:AI498),"")</f>
        <v/>
      </c>
      <c r="AZ212" s="254" t="str">
        <f>IF(AY212="","",SUMIF(AX$4:AX498,"&lt;="&amp;AX212,AY$4:AY498))</f>
        <v/>
      </c>
      <c r="BA212" s="221"/>
      <c r="BB212" s="223"/>
      <c r="BC212" s="217"/>
      <c r="BD212" s="223"/>
      <c r="BE212" s="217"/>
      <c r="BF212" s="223"/>
      <c r="BG212" s="217"/>
      <c r="BH212" s="219"/>
      <c r="BI212" s="219"/>
      <c r="BJ212" s="219" t="str">
        <f t="shared" si="160"/>
        <v/>
      </c>
      <c r="BK212" s="217"/>
      <c r="BL212" s="223"/>
      <c r="BM212" s="224"/>
      <c r="BN212" s="217"/>
      <c r="BO212" s="218" t="str">
        <f t="shared" si="141"/>
        <v/>
      </c>
      <c r="BP212" s="219">
        <f t="shared" si="142"/>
        <v>100</v>
      </c>
      <c r="BQ212" s="219" t="str">
        <f t="shared" si="143"/>
        <v/>
      </c>
      <c r="BR212" s="225">
        <f t="shared" si="144"/>
        <v>100</v>
      </c>
      <c r="BS212" s="218"/>
      <c r="BT212" s="219"/>
      <c r="BU212" s="219"/>
      <c r="BV212" s="225" t="str">
        <f t="shared" si="145"/>
        <v/>
      </c>
      <c r="BW212" s="218" t="str">
        <f t="shared" si="146"/>
        <v/>
      </c>
      <c r="BX212" s="219" t="str">
        <f t="shared" si="147"/>
        <v/>
      </c>
      <c r="BY212" s="219" t="str">
        <f t="shared" si="148"/>
        <v/>
      </c>
      <c r="BZ212" s="219" t="str">
        <f t="shared" si="149"/>
        <v/>
      </c>
      <c r="CA212" s="5"/>
      <c r="CB212" s="16"/>
      <c r="CC212" s="16"/>
      <c r="CD212" s="16"/>
    </row>
    <row r="213" spans="1:82" x14ac:dyDescent="0.25">
      <c r="A213" s="16">
        <v>1</v>
      </c>
      <c r="C213" s="194">
        <v>210</v>
      </c>
      <c r="D213" s="195"/>
      <c r="E213" s="196" t="s">
        <v>512</v>
      </c>
      <c r="F213" s="197"/>
      <c r="G213" s="228"/>
      <c r="H213" s="199"/>
      <c r="I213" s="200"/>
      <c r="J213" s="200"/>
      <c r="K213" s="200"/>
      <c r="L213" s="199"/>
      <c r="M213" s="200"/>
      <c r="N213" s="200"/>
      <c r="O213" s="200"/>
      <c r="P213" s="199"/>
      <c r="Q213" s="200"/>
      <c r="R213" s="200"/>
      <c r="S213" s="200"/>
      <c r="T213" s="199"/>
      <c r="U213" s="200"/>
      <c r="V213" s="200"/>
      <c r="W213" s="200"/>
      <c r="X213" s="199"/>
      <c r="Y213" s="200"/>
      <c r="Z213" s="200"/>
      <c r="AA213" s="200"/>
      <c r="AB213" s="199"/>
      <c r="AC213" s="200"/>
      <c r="AD213" s="200"/>
      <c r="AE213" s="200"/>
      <c r="AF213" s="199"/>
      <c r="AG213" s="200"/>
      <c r="AH213" s="200"/>
      <c r="AI213" s="200" t="str">
        <f t="shared" si="155"/>
        <v/>
      </c>
      <c r="AJ213" s="200"/>
      <c r="AK213" s="201"/>
      <c r="AL213" s="202"/>
      <c r="AM213" s="198" t="str">
        <f t="shared" si="156"/>
        <v/>
      </c>
      <c r="AN213" s="198"/>
      <c r="AO213" s="198"/>
      <c r="AP213" s="198"/>
      <c r="AQ213" s="198"/>
      <c r="AR213" s="198" t="s">
        <v>509</v>
      </c>
      <c r="AS213" s="198"/>
      <c r="AT213" s="198"/>
      <c r="AU213" s="203" t="str">
        <f t="shared" si="157"/>
        <v/>
      </c>
      <c r="AV213" s="204" t="str">
        <f t="shared" si="158"/>
        <v/>
      </c>
      <c r="AW213" s="205"/>
      <c r="AX213" s="205" t="str">
        <f>IF(AW213="","",RANK(AW213,AW$4:AW498,1))</f>
        <v/>
      </c>
      <c r="AY213" s="204" t="str">
        <f>IF(AV213="Yes",SUMIF(AU$4:AU498,AW213,AI$4:AI498),"")</f>
        <v/>
      </c>
      <c r="AZ213" s="204" t="str">
        <f>IF(AY213="","",SUMIF(AX$4:AX498,"&lt;="&amp;AX213,AY$4:AY498))</f>
        <v/>
      </c>
      <c r="BA213" s="202"/>
      <c r="BB213" s="206"/>
      <c r="BC213" s="198"/>
      <c r="BD213" s="206"/>
      <c r="BE213" s="198"/>
      <c r="BF213" s="206"/>
      <c r="BG213" s="198"/>
      <c r="BH213" s="200"/>
      <c r="BI213" s="200"/>
      <c r="BJ213" s="200" t="str">
        <f t="shared" si="160"/>
        <v/>
      </c>
      <c r="BK213" s="198"/>
      <c r="BL213" s="206"/>
      <c r="BM213" s="207"/>
      <c r="BN213" s="198"/>
      <c r="BO213" s="199" t="str">
        <f t="shared" si="141"/>
        <v/>
      </c>
      <c r="BP213" s="200" t="str">
        <f t="shared" si="142"/>
        <v/>
      </c>
      <c r="BQ213" s="200" t="str">
        <f t="shared" si="143"/>
        <v/>
      </c>
      <c r="BR213" s="211" t="str">
        <f t="shared" si="144"/>
        <v/>
      </c>
      <c r="BS213" s="199"/>
      <c r="BT213" s="200"/>
      <c r="BU213" s="200"/>
      <c r="BV213" s="211" t="str">
        <f t="shared" si="145"/>
        <v/>
      </c>
      <c r="BW213" s="199" t="str">
        <f t="shared" si="146"/>
        <v/>
      </c>
      <c r="BX213" s="200" t="str">
        <f t="shared" si="147"/>
        <v/>
      </c>
      <c r="BY213" s="200" t="str">
        <f t="shared" si="148"/>
        <v/>
      </c>
      <c r="BZ213" s="200" t="str">
        <f t="shared" si="149"/>
        <v/>
      </c>
      <c r="CA213" s="5"/>
      <c r="CB213" s="16"/>
      <c r="CC213" s="16"/>
      <c r="CD213" s="16"/>
    </row>
    <row r="214" spans="1:82" x14ac:dyDescent="0.25">
      <c r="A214" s="16">
        <v>1</v>
      </c>
      <c r="C214" s="194">
        <v>211</v>
      </c>
      <c r="D214" s="195"/>
      <c r="E214" s="212" t="s">
        <v>633</v>
      </c>
      <c r="F214" s="197"/>
      <c r="G214" s="198" t="s">
        <v>170</v>
      </c>
      <c r="H214" s="199"/>
      <c r="I214" s="200"/>
      <c r="J214" s="200"/>
      <c r="K214" s="200"/>
      <c r="L214" s="199"/>
      <c r="M214" s="200"/>
      <c r="N214" s="200"/>
      <c r="O214" s="200"/>
      <c r="P214" s="199"/>
      <c r="Q214" s="200"/>
      <c r="R214" s="200"/>
      <c r="S214" s="200"/>
      <c r="T214" s="199"/>
      <c r="U214" s="200"/>
      <c r="V214" s="200"/>
      <c r="W214" s="200"/>
      <c r="X214" s="199"/>
      <c r="Y214" s="200"/>
      <c r="Z214" s="200"/>
      <c r="AA214" s="200"/>
      <c r="AB214" s="199" t="str">
        <f>IF(H214+L214+P214+T214+X214=0,"",H214+L214+P214+T214+X214)</f>
        <v/>
      </c>
      <c r="AC214" s="200" t="str">
        <f>IF(I214+M214+Q214+U214+Y214=0,"",I214+M214+Q214+U214+Y214)</f>
        <v/>
      </c>
      <c r="AD214" s="200" t="str">
        <f>IF(J214+N214+R214+V214+Z214=0,"",J214+N214+R214+V214+Z214)</f>
        <v/>
      </c>
      <c r="AE214" s="200" t="str">
        <f>IF(SUM(AB214:AD214)=0,"",SUM(AB214:AD214))</f>
        <v/>
      </c>
      <c r="AF214" s="199" t="s">
        <v>509</v>
      </c>
      <c r="AG214" s="200" t="s">
        <v>509</v>
      </c>
      <c r="AH214" s="200" t="s">
        <v>509</v>
      </c>
      <c r="AI214" s="200" t="str">
        <f t="shared" si="155"/>
        <v/>
      </c>
      <c r="AJ214" s="200"/>
      <c r="AK214" s="201"/>
      <c r="AL214" s="202"/>
      <c r="AM214" s="198" t="str">
        <f t="shared" si="156"/>
        <v/>
      </c>
      <c r="AN214" s="198"/>
      <c r="AO214" s="198"/>
      <c r="AP214" s="198"/>
      <c r="AQ214" s="198" t="s">
        <v>671</v>
      </c>
      <c r="AR214" s="198" t="s">
        <v>509</v>
      </c>
      <c r="AS214" s="198"/>
      <c r="AT214" s="198"/>
      <c r="AU214" s="203" t="str">
        <f t="shared" si="157"/>
        <v/>
      </c>
      <c r="AV214" s="204" t="str">
        <f t="shared" si="158"/>
        <v/>
      </c>
      <c r="AW214" s="205"/>
      <c r="AX214" s="205" t="str">
        <f>IF(AW214="","",RANK(AW214,AW$4:AW498,1))</f>
        <v/>
      </c>
      <c r="AY214" s="204" t="str">
        <f>IF(AV214="Yes",SUMIF(AU$4:AU498,AW214,AI$4:AI498),"")</f>
        <v/>
      </c>
      <c r="AZ214" s="204" t="str">
        <f>IF(AY214="","",SUMIF(AX$4:AX498,"&lt;="&amp;AX214,AY$4:AY498))</f>
        <v/>
      </c>
      <c r="BA214" s="202" t="s">
        <v>165</v>
      </c>
      <c r="BB214" s="206">
        <v>25113</v>
      </c>
      <c r="BC214" s="198" t="s">
        <v>170</v>
      </c>
      <c r="BD214" s="206">
        <v>28765</v>
      </c>
      <c r="BE214" s="198" t="s">
        <v>171</v>
      </c>
      <c r="BF214" s="206">
        <v>27285</v>
      </c>
      <c r="BG214" s="198" t="s">
        <v>168</v>
      </c>
      <c r="BH214" s="200">
        <v>236</v>
      </c>
      <c r="BI214" s="200"/>
      <c r="BJ214" s="200" t="str">
        <f t="shared" si="160"/>
        <v/>
      </c>
      <c r="BK214" s="198"/>
      <c r="BL214" s="206"/>
      <c r="BM214" s="207">
        <v>2</v>
      </c>
      <c r="BN214" s="198" t="s">
        <v>778</v>
      </c>
      <c r="BO214" s="199" t="str">
        <f t="shared" si="141"/>
        <v/>
      </c>
      <c r="BP214" s="200" t="str">
        <f t="shared" si="142"/>
        <v/>
      </c>
      <c r="BQ214" s="200" t="str">
        <f t="shared" si="143"/>
        <v/>
      </c>
      <c r="BR214" s="211" t="str">
        <f t="shared" si="144"/>
        <v/>
      </c>
      <c r="BS214" s="199"/>
      <c r="BT214" s="200"/>
      <c r="BU214" s="200"/>
      <c r="BV214" s="211" t="str">
        <f t="shared" si="145"/>
        <v/>
      </c>
      <c r="BW214" s="199" t="str">
        <f t="shared" si="146"/>
        <v/>
      </c>
      <c r="BX214" s="200" t="str">
        <f t="shared" si="147"/>
        <v/>
      </c>
      <c r="BY214" s="200" t="str">
        <f t="shared" si="148"/>
        <v/>
      </c>
      <c r="BZ214" s="200" t="str">
        <f t="shared" si="149"/>
        <v/>
      </c>
      <c r="CA214" s="5"/>
      <c r="CB214" s="16"/>
      <c r="CC214" s="16"/>
      <c r="CD214" s="16"/>
    </row>
    <row r="215" spans="1:82" x14ac:dyDescent="0.25">
      <c r="A215" s="16">
        <v>1</v>
      </c>
      <c r="C215" s="215">
        <v>212</v>
      </c>
      <c r="D215" s="216"/>
      <c r="E215" s="216" t="s">
        <v>5</v>
      </c>
      <c r="F215" s="180"/>
      <c r="G215" s="217"/>
      <c r="H215" s="218"/>
      <c r="I215" s="219"/>
      <c r="J215" s="219"/>
      <c r="K215" s="219"/>
      <c r="L215" s="218"/>
      <c r="M215" s="219"/>
      <c r="N215" s="219"/>
      <c r="O215" s="219"/>
      <c r="P215" s="218"/>
      <c r="Q215" s="219"/>
      <c r="R215" s="219"/>
      <c r="S215" s="219"/>
      <c r="T215" s="218"/>
      <c r="U215" s="219"/>
      <c r="V215" s="219"/>
      <c r="W215" s="219"/>
      <c r="X215" s="218"/>
      <c r="Y215" s="219"/>
      <c r="Z215" s="219"/>
      <c r="AA215" s="219"/>
      <c r="AB215" s="218" t="str">
        <f>IF(SUM(AB214:AB214)=0,"",SUM(AB214:AB214))</f>
        <v/>
      </c>
      <c r="AC215" s="219" t="str">
        <f>IF(SUM(AC214:AC214)=0,"",SUM(AC214:AC214))</f>
        <v/>
      </c>
      <c r="AD215" s="219" t="str">
        <f>IF(SUM(AD214:AD214)=0,"",SUM(AD214:AD214))</f>
        <v/>
      </c>
      <c r="AE215" s="219" t="str">
        <f>IF(SUM(AB215:AD215)=0,"",SUM(AB215:AD215))</f>
        <v/>
      </c>
      <c r="AF215" s="218" t="s">
        <v>509</v>
      </c>
      <c r="AG215" s="219" t="s">
        <v>509</v>
      </c>
      <c r="AH215" s="219" t="s">
        <v>509</v>
      </c>
      <c r="AI215" s="219" t="str">
        <f t="shared" si="155"/>
        <v/>
      </c>
      <c r="AJ215" s="219"/>
      <c r="AK215" s="347"/>
      <c r="AL215" s="221">
        <f>COUNT(AE214:AE214)</f>
        <v>0</v>
      </c>
      <c r="AM215" s="217" t="str">
        <f t="shared" si="156"/>
        <v>Study Only</v>
      </c>
      <c r="AN215" s="217" t="s">
        <v>512</v>
      </c>
      <c r="AO215" s="217"/>
      <c r="AP215" s="217"/>
      <c r="AQ215" s="217"/>
      <c r="AR215" s="217" t="s">
        <v>509</v>
      </c>
      <c r="AS215" s="217"/>
      <c r="AT215" s="217"/>
      <c r="AU215" s="222" t="str">
        <f t="shared" si="157"/>
        <v/>
      </c>
      <c r="AV215" s="254" t="str">
        <f t="shared" si="158"/>
        <v/>
      </c>
      <c r="AW215" s="255"/>
      <c r="AX215" s="255" t="str">
        <f>IF(AW215="","",RANK(AW215,AW$4:AW498,1))</f>
        <v/>
      </c>
      <c r="AY215" s="254" t="str">
        <f>IF(AV215="Yes",SUMIF(AU$4:AU498,AW215,AI$4:AI498),"")</f>
        <v/>
      </c>
      <c r="AZ215" s="254" t="str">
        <f>IF(AY215="","",SUMIF(AX$4:AX498,"&lt;="&amp;AX215,AY$4:AY498))</f>
        <v/>
      </c>
      <c r="BA215" s="221"/>
      <c r="BB215" s="223"/>
      <c r="BC215" s="217"/>
      <c r="BD215" s="223"/>
      <c r="BE215" s="217"/>
      <c r="BF215" s="223"/>
      <c r="BG215" s="217"/>
      <c r="BH215" s="219"/>
      <c r="BI215" s="219"/>
      <c r="BJ215" s="219" t="str">
        <f t="shared" si="160"/>
        <v/>
      </c>
      <c r="BK215" s="217"/>
      <c r="BL215" s="223"/>
      <c r="BM215" s="224"/>
      <c r="BN215" s="217"/>
      <c r="BO215" s="218" t="str">
        <f t="shared" si="141"/>
        <v/>
      </c>
      <c r="BP215" s="219" t="str">
        <f t="shared" si="142"/>
        <v/>
      </c>
      <c r="BQ215" s="219" t="str">
        <f t="shared" si="143"/>
        <v/>
      </c>
      <c r="BR215" s="225" t="str">
        <f t="shared" si="144"/>
        <v/>
      </c>
      <c r="BS215" s="218"/>
      <c r="BT215" s="219"/>
      <c r="BU215" s="219"/>
      <c r="BV215" s="225" t="str">
        <f t="shared" si="145"/>
        <v/>
      </c>
      <c r="BW215" s="218" t="str">
        <f t="shared" si="146"/>
        <v/>
      </c>
      <c r="BX215" s="219" t="str">
        <f t="shared" si="147"/>
        <v/>
      </c>
      <c r="BY215" s="219" t="str">
        <f t="shared" si="148"/>
        <v/>
      </c>
      <c r="BZ215" s="219" t="str">
        <f t="shared" si="149"/>
        <v/>
      </c>
      <c r="CA215" s="5"/>
      <c r="CB215" s="16"/>
      <c r="CC215" s="16"/>
      <c r="CD215" s="16"/>
    </row>
    <row r="216" spans="1:82" x14ac:dyDescent="0.25">
      <c r="A216" s="16">
        <v>1</v>
      </c>
      <c r="C216" s="194">
        <v>213</v>
      </c>
      <c r="D216" s="195"/>
      <c r="E216" s="196" t="s">
        <v>514</v>
      </c>
      <c r="F216" s="197"/>
      <c r="G216" s="198"/>
      <c r="H216" s="199"/>
      <c r="I216" s="200"/>
      <c r="J216" s="200"/>
      <c r="K216" s="200"/>
      <c r="L216" s="199"/>
      <c r="M216" s="200"/>
      <c r="N216" s="200"/>
      <c r="O216" s="200"/>
      <c r="P216" s="199"/>
      <c r="Q216" s="200"/>
      <c r="R216" s="200"/>
      <c r="S216" s="200"/>
      <c r="T216" s="199"/>
      <c r="U216" s="200"/>
      <c r="V216" s="200"/>
      <c r="W216" s="200"/>
      <c r="X216" s="199"/>
      <c r="Y216" s="200"/>
      <c r="Z216" s="200"/>
      <c r="AA216" s="200"/>
      <c r="AB216" s="199"/>
      <c r="AC216" s="200"/>
      <c r="AD216" s="200"/>
      <c r="AE216" s="200"/>
      <c r="AF216" s="199"/>
      <c r="AG216" s="200"/>
      <c r="AH216" s="200"/>
      <c r="AI216" s="200" t="str">
        <f t="shared" si="155"/>
        <v/>
      </c>
      <c r="AJ216" s="200"/>
      <c r="AK216" s="201"/>
      <c r="AL216" s="202"/>
      <c r="AM216" s="198" t="str">
        <f t="shared" si="156"/>
        <v/>
      </c>
      <c r="AN216" s="198"/>
      <c r="AO216" s="198"/>
      <c r="AP216" s="198"/>
      <c r="AQ216" s="198"/>
      <c r="AR216" s="198" t="s">
        <v>509</v>
      </c>
      <c r="AS216" s="198"/>
      <c r="AT216" s="198"/>
      <c r="AU216" s="203" t="str">
        <f t="shared" si="157"/>
        <v/>
      </c>
      <c r="AV216" s="204" t="str">
        <f t="shared" si="158"/>
        <v/>
      </c>
      <c r="AW216" s="205"/>
      <c r="AX216" s="205" t="str">
        <f>IF(AW216="","",RANK(AW216,AW$4:AW498,1))</f>
        <v/>
      </c>
      <c r="AY216" s="204" t="str">
        <f>IF(AV216="Yes",SUMIF(AU$4:AU498,AW216,AI$4:AI498),"")</f>
        <v/>
      </c>
      <c r="AZ216" s="204" t="str">
        <f>IF(AY216="","",SUMIF(AX$4:AX498,"&lt;="&amp;AX216,AY$4:AY498))</f>
        <v/>
      </c>
      <c r="BA216" s="202"/>
      <c r="BB216" s="206"/>
      <c r="BC216" s="198"/>
      <c r="BD216" s="206"/>
      <c r="BE216" s="198"/>
      <c r="BF216" s="206"/>
      <c r="BG216" s="198"/>
      <c r="BH216" s="200"/>
      <c r="BI216" s="200"/>
      <c r="BJ216" s="200" t="str">
        <f t="shared" si="160"/>
        <v/>
      </c>
      <c r="BK216" s="198"/>
      <c r="BL216" s="206"/>
      <c r="BM216" s="207"/>
      <c r="BN216" s="198"/>
      <c r="BO216" s="199" t="str">
        <f t="shared" si="141"/>
        <v/>
      </c>
      <c r="BP216" s="200" t="str">
        <f t="shared" si="142"/>
        <v/>
      </c>
      <c r="BQ216" s="200" t="str">
        <f t="shared" si="143"/>
        <v/>
      </c>
      <c r="BR216" s="211" t="str">
        <f t="shared" si="144"/>
        <v/>
      </c>
      <c r="BS216" s="199"/>
      <c r="BT216" s="200"/>
      <c r="BU216" s="200"/>
      <c r="BV216" s="211" t="str">
        <f t="shared" si="145"/>
        <v/>
      </c>
      <c r="BW216" s="199" t="str">
        <f t="shared" si="146"/>
        <v/>
      </c>
      <c r="BX216" s="200" t="str">
        <f t="shared" si="147"/>
        <v/>
      </c>
      <c r="BY216" s="200" t="str">
        <f t="shared" si="148"/>
        <v/>
      </c>
      <c r="BZ216" s="200" t="str">
        <f t="shared" si="149"/>
        <v/>
      </c>
      <c r="CA216" s="5"/>
      <c r="CB216" s="16"/>
      <c r="CC216" s="16"/>
      <c r="CD216" s="16"/>
    </row>
    <row r="217" spans="1:82" x14ac:dyDescent="0.25">
      <c r="A217" s="16">
        <v>1</v>
      </c>
      <c r="C217" s="194">
        <v>214</v>
      </c>
      <c r="D217" s="195"/>
      <c r="E217" s="212" t="s">
        <v>637</v>
      </c>
      <c r="F217" s="197"/>
      <c r="G217" s="198" t="s">
        <v>170</v>
      </c>
      <c r="H217" s="199"/>
      <c r="I217" s="200"/>
      <c r="J217" s="200"/>
      <c r="K217" s="200"/>
      <c r="L217" s="199"/>
      <c r="M217" s="200"/>
      <c r="N217" s="200"/>
      <c r="O217" s="200"/>
      <c r="P217" s="199"/>
      <c r="Q217" s="200"/>
      <c r="R217" s="200"/>
      <c r="S217" s="200"/>
      <c r="T217" s="199"/>
      <c r="U217" s="200"/>
      <c r="V217" s="200"/>
      <c r="W217" s="200"/>
      <c r="X217" s="199"/>
      <c r="Y217" s="200"/>
      <c r="Z217" s="200"/>
      <c r="AA217" s="200"/>
      <c r="AB217" s="199" t="str">
        <f>IF(H217+L217+P217+T217+X217=0,"",H217+L217+P217+T217+X217)</f>
        <v/>
      </c>
      <c r="AC217" s="200" t="str">
        <f>IF(I217+M217+Q217+U217+Y217=0,"",I217+M217+Q217+U217+Y217)</f>
        <v/>
      </c>
      <c r="AD217" s="200" t="str">
        <f>IF(J217+N217+R217+V217+Z217=0,"",J217+N217+R217+V217+Z217)</f>
        <v/>
      </c>
      <c r="AE217" s="200" t="str">
        <f>IF(SUM(AB217:AD217)=0,"",SUM(AB217:AD217))</f>
        <v/>
      </c>
      <c r="AF217" s="199" t="s">
        <v>509</v>
      </c>
      <c r="AG217" s="200" t="s">
        <v>509</v>
      </c>
      <c r="AH217" s="200" t="s">
        <v>509</v>
      </c>
      <c r="AI217" s="200" t="str">
        <f t="shared" si="155"/>
        <v/>
      </c>
      <c r="AJ217" s="200"/>
      <c r="AK217" s="253"/>
      <c r="AL217" s="202"/>
      <c r="AM217" s="198" t="str">
        <f t="shared" si="156"/>
        <v/>
      </c>
      <c r="AN217" s="198"/>
      <c r="AO217" s="198"/>
      <c r="AP217" s="198"/>
      <c r="AQ217" s="198" t="s">
        <v>194</v>
      </c>
      <c r="AR217" s="198" t="s">
        <v>509</v>
      </c>
      <c r="AS217" s="198"/>
      <c r="AT217" s="198"/>
      <c r="AU217" s="203" t="str">
        <f t="shared" si="157"/>
        <v/>
      </c>
      <c r="AV217" s="204" t="str">
        <f t="shared" si="158"/>
        <v/>
      </c>
      <c r="AW217" s="205"/>
      <c r="AX217" s="205" t="str">
        <f>IF(AW217="","",RANK(AW217,AW$4:AW498,1))</f>
        <v/>
      </c>
      <c r="AY217" s="204" t="str">
        <f>IF(AV217="Yes",SUMIF(AU$4:AU498,AW217,AI$4:AI498),"")</f>
        <v/>
      </c>
      <c r="AZ217" s="204" t="str">
        <f>IF(AY217="","",SUMIF(AX$4:AX498,"&lt;="&amp;AX217,AY$4:AY498))</f>
        <v/>
      </c>
      <c r="BA217" s="202" t="s">
        <v>516</v>
      </c>
      <c r="BB217" s="206">
        <v>25114</v>
      </c>
      <c r="BC217" s="198" t="s">
        <v>170</v>
      </c>
      <c r="BD217" s="206">
        <v>28766</v>
      </c>
      <c r="BE217" s="198" t="s">
        <v>171</v>
      </c>
      <c r="BF217" s="206">
        <v>26431</v>
      </c>
      <c r="BG217" s="198" t="s">
        <v>683</v>
      </c>
      <c r="BH217" s="200">
        <v>81</v>
      </c>
      <c r="BI217" s="200"/>
      <c r="BJ217" s="200" t="str">
        <f t="shared" si="160"/>
        <v/>
      </c>
      <c r="BK217" s="198"/>
      <c r="BL217" s="206"/>
      <c r="BM217" s="207">
        <v>2</v>
      </c>
      <c r="BN217" s="198" t="s">
        <v>778</v>
      </c>
      <c r="BO217" s="199" t="str">
        <f t="shared" si="141"/>
        <v/>
      </c>
      <c r="BP217" s="200" t="str">
        <f t="shared" si="142"/>
        <v/>
      </c>
      <c r="BQ217" s="200" t="str">
        <f t="shared" si="143"/>
        <v/>
      </c>
      <c r="BR217" s="211" t="str">
        <f t="shared" si="144"/>
        <v/>
      </c>
      <c r="BS217" s="199"/>
      <c r="BT217" s="200"/>
      <c r="BU217" s="200"/>
      <c r="BV217" s="211" t="str">
        <f t="shared" si="145"/>
        <v/>
      </c>
      <c r="BW217" s="199" t="str">
        <f t="shared" si="146"/>
        <v/>
      </c>
      <c r="BX217" s="200" t="str">
        <f t="shared" si="147"/>
        <v/>
      </c>
      <c r="BY217" s="200" t="str">
        <f t="shared" si="148"/>
        <v/>
      </c>
      <c r="BZ217" s="200" t="str">
        <f t="shared" si="149"/>
        <v/>
      </c>
      <c r="CA217" s="5"/>
      <c r="CB217" s="16"/>
      <c r="CC217" s="16"/>
      <c r="CD217" s="16"/>
    </row>
    <row r="218" spans="1:82" x14ac:dyDescent="0.25">
      <c r="A218" s="16">
        <v>1</v>
      </c>
      <c r="C218" s="215">
        <v>215</v>
      </c>
      <c r="D218" s="216"/>
      <c r="E218" s="216" t="s">
        <v>5</v>
      </c>
      <c r="F218" s="180"/>
      <c r="G218" s="217"/>
      <c r="H218" s="218"/>
      <c r="I218" s="219"/>
      <c r="J218" s="219"/>
      <c r="K218" s="219"/>
      <c r="L218" s="218"/>
      <c r="M218" s="219"/>
      <c r="N218" s="219"/>
      <c r="O218" s="219"/>
      <c r="P218" s="218"/>
      <c r="Q218" s="219"/>
      <c r="R218" s="219"/>
      <c r="S218" s="219"/>
      <c r="T218" s="218"/>
      <c r="U218" s="219"/>
      <c r="V218" s="219"/>
      <c r="W218" s="219"/>
      <c r="X218" s="218"/>
      <c r="Y218" s="219"/>
      <c r="Z218" s="219"/>
      <c r="AA218" s="219"/>
      <c r="AB218" s="218" t="str">
        <f>IF(SUM(AB217:AB217)=0,"",SUM(AB217:AB217))</f>
        <v/>
      </c>
      <c r="AC218" s="219" t="str">
        <f>IF(SUM(AC217:AC217)=0,"",SUM(AC217:AC217))</f>
        <v/>
      </c>
      <c r="AD218" s="219" t="str">
        <f>IF(SUM(AD217:AD217)=0,"",SUM(AD217:AD217))</f>
        <v/>
      </c>
      <c r="AE218" s="219" t="str">
        <f>IF(SUM(AB218:AD218)=0,"",SUM(AB218:AD218))</f>
        <v/>
      </c>
      <c r="AF218" s="218" t="s">
        <v>509</v>
      </c>
      <c r="AG218" s="219" t="s">
        <v>509</v>
      </c>
      <c r="AH218" s="219" t="s">
        <v>509</v>
      </c>
      <c r="AI218" s="219" t="str">
        <f t="shared" si="155"/>
        <v/>
      </c>
      <c r="AJ218" s="219"/>
      <c r="AK218" s="347"/>
      <c r="AL218" s="221">
        <f>COUNT(AE217:AE217)</f>
        <v>0</v>
      </c>
      <c r="AM218" s="217" t="str">
        <f t="shared" si="156"/>
        <v>Study Only</v>
      </c>
      <c r="AN218" s="217" t="s">
        <v>514</v>
      </c>
      <c r="AO218" s="217"/>
      <c r="AP218" s="217"/>
      <c r="AQ218" s="217"/>
      <c r="AR218" s="217" t="s">
        <v>509</v>
      </c>
      <c r="AS218" s="217"/>
      <c r="AT218" s="217"/>
      <c r="AU218" s="222" t="str">
        <f t="shared" si="157"/>
        <v/>
      </c>
      <c r="AV218" s="254" t="str">
        <f t="shared" si="158"/>
        <v/>
      </c>
      <c r="AW218" s="255"/>
      <c r="AX218" s="255" t="str">
        <f>IF(AW218="","",RANK(AW218,AW$4:AW498,1))</f>
        <v/>
      </c>
      <c r="AY218" s="254" t="str">
        <f>IF(AV218="Yes",SUMIF(AU$4:AU498,AW218,AI$4:AI498),"")</f>
        <v/>
      </c>
      <c r="AZ218" s="254" t="str">
        <f>IF(AY218="","",SUMIF(AX$4:AX498,"&lt;="&amp;AX218,AY$4:AY498))</f>
        <v/>
      </c>
      <c r="BA218" s="221"/>
      <c r="BB218" s="223"/>
      <c r="BC218" s="217"/>
      <c r="BD218" s="223"/>
      <c r="BE218" s="217"/>
      <c r="BF218" s="223"/>
      <c r="BG218" s="217"/>
      <c r="BH218" s="219"/>
      <c r="BI218" s="219"/>
      <c r="BJ218" s="219" t="str">
        <f t="shared" si="160"/>
        <v/>
      </c>
      <c r="BK218" s="217"/>
      <c r="BL218" s="223"/>
      <c r="BM218" s="224"/>
      <c r="BN218" s="217"/>
      <c r="BO218" s="218" t="str">
        <f t="shared" si="141"/>
        <v/>
      </c>
      <c r="BP218" s="219" t="str">
        <f t="shared" si="142"/>
        <v/>
      </c>
      <c r="BQ218" s="219" t="str">
        <f t="shared" si="143"/>
        <v/>
      </c>
      <c r="BR218" s="225" t="str">
        <f t="shared" si="144"/>
        <v/>
      </c>
      <c r="BS218" s="218"/>
      <c r="BT218" s="219"/>
      <c r="BU218" s="219"/>
      <c r="BV218" s="225" t="str">
        <f t="shared" si="145"/>
        <v/>
      </c>
      <c r="BW218" s="218" t="str">
        <f t="shared" si="146"/>
        <v/>
      </c>
      <c r="BX218" s="219" t="str">
        <f t="shared" si="147"/>
        <v/>
      </c>
      <c r="BY218" s="219" t="str">
        <f t="shared" si="148"/>
        <v/>
      </c>
      <c r="BZ218" s="219" t="str">
        <f t="shared" si="149"/>
        <v/>
      </c>
      <c r="CA218" s="5"/>
      <c r="CB218" s="16"/>
      <c r="CC218" s="16"/>
      <c r="CD218" s="16"/>
    </row>
    <row r="219" spans="1:82" x14ac:dyDescent="0.25">
      <c r="A219" s="16">
        <v>1</v>
      </c>
      <c r="C219" s="194">
        <v>216</v>
      </c>
      <c r="D219" s="195"/>
      <c r="E219" s="196" t="s">
        <v>110</v>
      </c>
      <c r="F219" s="197"/>
      <c r="G219" s="198"/>
      <c r="H219" s="199"/>
      <c r="I219" s="200"/>
      <c r="J219" s="200"/>
      <c r="K219" s="200" t="str">
        <f t="shared" ref="K219:K226" si="161">IF(SUM(H219:J219)=0,"",SUM(H219:J219))</f>
        <v/>
      </c>
      <c r="L219" s="199"/>
      <c r="M219" s="200"/>
      <c r="N219" s="200"/>
      <c r="O219" s="200" t="str">
        <f t="shared" ref="O219:O226" si="162">IF(SUM(L219:N219)=0,"",SUM(L219:N219))</f>
        <v/>
      </c>
      <c r="P219" s="199"/>
      <c r="Q219" s="200"/>
      <c r="R219" s="200"/>
      <c r="S219" s="200" t="str">
        <f t="shared" ref="S219:S226" si="163">IF(SUM(P219:R219)=0,"",SUM(P219:R219))</f>
        <v/>
      </c>
      <c r="T219" s="199"/>
      <c r="U219" s="200"/>
      <c r="V219" s="200"/>
      <c r="W219" s="200" t="str">
        <f t="shared" ref="W219:W226" si="164">IF(SUM(T219:V219)=0,"",SUM(T219:V219))</f>
        <v/>
      </c>
      <c r="X219" s="199"/>
      <c r="Y219" s="200"/>
      <c r="Z219" s="200"/>
      <c r="AA219" s="200" t="str">
        <f t="shared" ref="AA219:AA226" si="165">IF(SUM(X219:Z219)=0,"",SUM(X219:Z219))</f>
        <v/>
      </c>
      <c r="AB219" s="199"/>
      <c r="AC219" s="200"/>
      <c r="AD219" s="200"/>
      <c r="AE219" s="200"/>
      <c r="AF219" s="199"/>
      <c r="AG219" s="200"/>
      <c r="AH219" s="200"/>
      <c r="AI219" s="200" t="str">
        <f t="shared" si="155"/>
        <v/>
      </c>
      <c r="AJ219" s="200"/>
      <c r="AK219" s="201"/>
      <c r="AL219" s="202"/>
      <c r="AM219" s="198" t="str">
        <f t="shared" si="156"/>
        <v/>
      </c>
      <c r="AN219" s="198" t="s">
        <v>110</v>
      </c>
      <c r="AO219" s="198"/>
      <c r="AP219" s="198"/>
      <c r="AQ219" s="198"/>
      <c r="AR219" s="198" t="s">
        <v>509</v>
      </c>
      <c r="AS219" s="198"/>
      <c r="AT219" s="198"/>
      <c r="AU219" s="203" t="str">
        <f t="shared" si="157"/>
        <v/>
      </c>
      <c r="AV219" s="204" t="str">
        <f t="shared" si="158"/>
        <v/>
      </c>
      <c r="AW219" s="205"/>
      <c r="AX219" s="205" t="str">
        <f>IF(AW219="","",RANK(AW219,AW$4:AW498,1))</f>
        <v/>
      </c>
      <c r="AY219" s="204" t="str">
        <f>IF(AV219="Yes",SUMIF(AU$4:AU498,AW219,AI$4:AI498),"")</f>
        <v/>
      </c>
      <c r="AZ219" s="204" t="str">
        <f>IF(AY219="","",SUMIF(AX$4:AX498,"&lt;="&amp;AX219,AY$4:AY498))</f>
        <v/>
      </c>
      <c r="BA219" s="202"/>
      <c r="BB219" s="206"/>
      <c r="BC219" s="198"/>
      <c r="BD219" s="206"/>
      <c r="BE219" s="198"/>
      <c r="BF219" s="206"/>
      <c r="BG219" s="198"/>
      <c r="BH219" s="200"/>
      <c r="BI219" s="200"/>
      <c r="BJ219" s="200" t="str">
        <f t="shared" si="160"/>
        <v/>
      </c>
      <c r="BK219" s="198"/>
      <c r="BL219" s="206"/>
      <c r="BM219" s="207"/>
      <c r="BN219" s="198"/>
      <c r="BO219" s="199" t="str">
        <f t="shared" si="141"/>
        <v/>
      </c>
      <c r="BP219" s="200" t="str">
        <f t="shared" si="142"/>
        <v/>
      </c>
      <c r="BQ219" s="200" t="str">
        <f t="shared" si="143"/>
        <v/>
      </c>
      <c r="BR219" s="211" t="str">
        <f t="shared" si="144"/>
        <v/>
      </c>
      <c r="BS219" s="199"/>
      <c r="BT219" s="200"/>
      <c r="BU219" s="200"/>
      <c r="BV219" s="211" t="str">
        <f t="shared" si="145"/>
        <v/>
      </c>
      <c r="BW219" s="199" t="str">
        <f t="shared" si="146"/>
        <v/>
      </c>
      <c r="BX219" s="200" t="str">
        <f t="shared" si="147"/>
        <v/>
      </c>
      <c r="BY219" s="200" t="str">
        <f t="shared" si="148"/>
        <v/>
      </c>
      <c r="BZ219" s="200" t="str">
        <f t="shared" si="149"/>
        <v/>
      </c>
      <c r="CA219" s="5"/>
      <c r="CB219" s="16"/>
      <c r="CC219" s="16"/>
      <c r="CD219" s="16"/>
    </row>
    <row r="220" spans="1:82" x14ac:dyDescent="0.25">
      <c r="A220" s="16">
        <v>1</v>
      </c>
      <c r="C220" s="194">
        <v>217</v>
      </c>
      <c r="D220" s="195">
        <v>154</v>
      </c>
      <c r="E220" s="212" t="s">
        <v>228</v>
      </c>
      <c r="F220" s="197" t="s">
        <v>3</v>
      </c>
      <c r="G220" s="198" t="s">
        <v>3</v>
      </c>
      <c r="H220" s="199"/>
      <c r="I220" s="200"/>
      <c r="J220" s="200"/>
      <c r="K220" s="200" t="str">
        <f t="shared" si="161"/>
        <v/>
      </c>
      <c r="L220" s="199"/>
      <c r="M220" s="200"/>
      <c r="N220" s="200"/>
      <c r="O220" s="200" t="str">
        <f t="shared" si="162"/>
        <v/>
      </c>
      <c r="P220" s="199"/>
      <c r="Q220" s="200"/>
      <c r="R220" s="200"/>
      <c r="S220" s="200" t="str">
        <f t="shared" si="163"/>
        <v/>
      </c>
      <c r="T220" s="199">
        <v>9.1</v>
      </c>
      <c r="U220" s="200"/>
      <c r="V220" s="200">
        <v>10.3</v>
      </c>
      <c r="W220" s="200">
        <f t="shared" si="164"/>
        <v>19.399999999999999</v>
      </c>
      <c r="X220" s="199"/>
      <c r="Y220" s="200"/>
      <c r="Z220" s="200"/>
      <c r="AA220" s="200" t="str">
        <f t="shared" si="165"/>
        <v/>
      </c>
      <c r="AB220" s="199">
        <f>IF(H220+L220+P220+T220+X220=0,"",H220+L220+P220+T220+X220)</f>
        <v>9.1</v>
      </c>
      <c r="AC220" s="200" t="str">
        <f>IF(I220+M220+Q220+U220+Y220=0,"",I220+M220+Q220+U220+Y220)</f>
        <v/>
      </c>
      <c r="AD220" s="200">
        <f>IF(J220+N220+R220+V220+Z220=0,"",J220+N220+R220+V220+Z220)</f>
        <v>10.3</v>
      </c>
      <c r="AE220" s="200">
        <f>IF(SUM(AB220:AD220)=0,"",SUM(AB220:AD220))</f>
        <v>19.399999999999999</v>
      </c>
      <c r="AF220" s="199">
        <v>9.1</v>
      </c>
      <c r="AG220" s="200" t="s">
        <v>509</v>
      </c>
      <c r="AH220" s="200">
        <v>10.3</v>
      </c>
      <c r="AI220" s="200">
        <f t="shared" si="155"/>
        <v>19.399999999999999</v>
      </c>
      <c r="AJ220" s="200" t="s">
        <v>228</v>
      </c>
      <c r="AK220" s="201">
        <v>229</v>
      </c>
      <c r="AL220" s="202"/>
      <c r="AM220" s="198" t="str">
        <f t="shared" si="156"/>
        <v/>
      </c>
      <c r="AN220" s="198"/>
      <c r="AO220" s="198"/>
      <c r="AP220" s="213" t="s">
        <v>742</v>
      </c>
      <c r="AQ220" s="198" t="s">
        <v>46</v>
      </c>
      <c r="AR220" s="198" t="s">
        <v>324</v>
      </c>
      <c r="AS220" s="198"/>
      <c r="AT220" s="198" t="s">
        <v>509</v>
      </c>
      <c r="AU220" s="203">
        <f t="shared" si="157"/>
        <v>1993</v>
      </c>
      <c r="AV220" s="204" t="str">
        <f t="shared" si="158"/>
        <v/>
      </c>
      <c r="AW220" s="205" t="str">
        <f>IF(AV220="Yes",AU220,"")</f>
        <v/>
      </c>
      <c r="AX220" s="205" t="str">
        <f>IF(AW220="","",RANK(AW220,AW$4:AW498,1))</f>
        <v/>
      </c>
      <c r="AY220" s="204" t="str">
        <f>IF(AV220="Yes",SUMIF(AU$4:AU498,AW220,AI$4:AI498),"")</f>
        <v/>
      </c>
      <c r="AZ220" s="204" t="str">
        <f>IF(AY220="","",SUMIF(AX$4:AX498,"&lt;="&amp;AX220,AY$4:AY498))</f>
        <v/>
      </c>
      <c r="BA220" s="202" t="s">
        <v>176</v>
      </c>
      <c r="BB220" s="206">
        <v>28804</v>
      </c>
      <c r="BC220" s="198" t="s">
        <v>3</v>
      </c>
      <c r="BD220" s="206">
        <v>30956</v>
      </c>
      <c r="BE220" s="198"/>
      <c r="BF220" s="206"/>
      <c r="BG220" s="198"/>
      <c r="BH220" s="200">
        <v>19.399999999999999</v>
      </c>
      <c r="BI220" s="200">
        <v>19.399999999999999</v>
      </c>
      <c r="BJ220" s="200">
        <f t="shared" si="160"/>
        <v>100</v>
      </c>
      <c r="BK220" s="198" t="s">
        <v>229</v>
      </c>
      <c r="BL220" s="206">
        <v>34305</v>
      </c>
      <c r="BM220" s="207">
        <v>1</v>
      </c>
      <c r="BN220" s="198"/>
      <c r="BO220" s="199">
        <f t="shared" si="141"/>
        <v>46.907216494845358</v>
      </c>
      <c r="BP220" s="200" t="str">
        <f t="shared" si="142"/>
        <v/>
      </c>
      <c r="BQ220" s="200">
        <f t="shared" si="143"/>
        <v>53.09278350515465</v>
      </c>
      <c r="BR220" s="211">
        <f t="shared" si="144"/>
        <v>100</v>
      </c>
      <c r="BS220" s="199"/>
      <c r="BT220" s="200"/>
      <c r="BU220" s="200"/>
      <c r="BV220" s="211" t="str">
        <f t="shared" si="145"/>
        <v/>
      </c>
      <c r="BW220" s="199" t="str">
        <f t="shared" si="146"/>
        <v/>
      </c>
      <c r="BX220" s="200" t="str">
        <f t="shared" si="147"/>
        <v/>
      </c>
      <c r="BY220" s="200" t="str">
        <f t="shared" si="148"/>
        <v/>
      </c>
      <c r="BZ220" s="200" t="str">
        <f t="shared" si="149"/>
        <v/>
      </c>
      <c r="CA220" s="5"/>
      <c r="CB220" s="16"/>
      <c r="CC220" s="16"/>
      <c r="CD220" s="16"/>
    </row>
    <row r="221" spans="1:82" x14ac:dyDescent="0.25">
      <c r="A221" s="16">
        <v>1</v>
      </c>
      <c r="C221" s="215">
        <v>218</v>
      </c>
      <c r="D221" s="216"/>
      <c r="E221" s="216" t="s">
        <v>5</v>
      </c>
      <c r="F221" s="180"/>
      <c r="G221" s="217"/>
      <c r="H221" s="218"/>
      <c r="I221" s="219"/>
      <c r="J221" s="219"/>
      <c r="K221" s="219" t="str">
        <f t="shared" si="161"/>
        <v/>
      </c>
      <c r="L221" s="218"/>
      <c r="M221" s="219"/>
      <c r="N221" s="219"/>
      <c r="O221" s="219" t="str">
        <f t="shared" si="162"/>
        <v/>
      </c>
      <c r="P221" s="218"/>
      <c r="Q221" s="219"/>
      <c r="R221" s="219"/>
      <c r="S221" s="219" t="str">
        <f t="shared" si="163"/>
        <v/>
      </c>
      <c r="T221" s="218"/>
      <c r="U221" s="219"/>
      <c r="V221" s="219"/>
      <c r="W221" s="219" t="str">
        <f t="shared" si="164"/>
        <v/>
      </c>
      <c r="X221" s="218"/>
      <c r="Y221" s="219"/>
      <c r="Z221" s="219"/>
      <c r="AA221" s="219" t="str">
        <f t="shared" si="165"/>
        <v/>
      </c>
      <c r="AB221" s="218">
        <f>IF(SUM(AB220:AB220)=0,"",SUM(AB220:AB220))</f>
        <v>9.1</v>
      </c>
      <c r="AC221" s="219" t="str">
        <f>IF(SUM(AC220:AC220)=0,"",SUM(AC220:AC220))</f>
        <v/>
      </c>
      <c r="AD221" s="219">
        <f>IF(SUM(AD220:AD220)=0,"",SUM(AD220:AD220))</f>
        <v>10.3</v>
      </c>
      <c r="AE221" s="219">
        <f>IF(SUM(AB221:AD221)=0,"",SUM(AB221:AD221))</f>
        <v>19.399999999999999</v>
      </c>
      <c r="AF221" s="218"/>
      <c r="AG221" s="219"/>
      <c r="AH221" s="219"/>
      <c r="AI221" s="219" t="str">
        <f t="shared" si="155"/>
        <v/>
      </c>
      <c r="AJ221" s="219"/>
      <c r="AK221" s="347"/>
      <c r="AL221" s="221">
        <f>COUNT(AE220:AE220)</f>
        <v>1</v>
      </c>
      <c r="AM221" s="217" t="str">
        <f t="shared" si="156"/>
        <v/>
      </c>
      <c r="AN221" s="217" t="s">
        <v>110</v>
      </c>
      <c r="AO221" s="217"/>
      <c r="AP221" s="217"/>
      <c r="AQ221" s="217"/>
      <c r="AR221" s="217" t="s">
        <v>509</v>
      </c>
      <c r="AS221" s="217"/>
      <c r="AT221" s="217"/>
      <c r="AU221" s="222" t="str">
        <f t="shared" si="157"/>
        <v/>
      </c>
      <c r="AV221" s="254" t="str">
        <f t="shared" si="158"/>
        <v/>
      </c>
      <c r="AW221" s="255"/>
      <c r="AX221" s="255" t="str">
        <f>IF(AW221="","",RANK(AW221,AW$4:AW498,1))</f>
        <v/>
      </c>
      <c r="AY221" s="254" t="str">
        <f>IF(AV221="Yes",SUMIF(AU$4:AU498,AW221,AI$4:AI498),"")</f>
        <v/>
      </c>
      <c r="AZ221" s="254" t="str">
        <f>IF(AY221="","",SUMIF(AX$4:AX498,"&lt;="&amp;AX221,AY$4:AY498))</f>
        <v/>
      </c>
      <c r="BA221" s="221"/>
      <c r="BB221" s="223"/>
      <c r="BC221" s="217"/>
      <c r="BD221" s="223"/>
      <c r="BE221" s="217"/>
      <c r="BF221" s="223"/>
      <c r="BG221" s="217"/>
      <c r="BH221" s="219"/>
      <c r="BI221" s="219"/>
      <c r="BJ221" s="219" t="str">
        <f t="shared" si="160"/>
        <v/>
      </c>
      <c r="BK221" s="217"/>
      <c r="BL221" s="223"/>
      <c r="BM221" s="224"/>
      <c r="BN221" s="217"/>
      <c r="BO221" s="218">
        <f t="shared" si="141"/>
        <v>46.907216494845358</v>
      </c>
      <c r="BP221" s="219" t="str">
        <f t="shared" si="142"/>
        <v/>
      </c>
      <c r="BQ221" s="219">
        <f t="shared" si="143"/>
        <v>53.09278350515465</v>
      </c>
      <c r="BR221" s="225">
        <f t="shared" si="144"/>
        <v>100</v>
      </c>
      <c r="BS221" s="218"/>
      <c r="BT221" s="219"/>
      <c r="BU221" s="219"/>
      <c r="BV221" s="225" t="str">
        <f t="shared" si="145"/>
        <v/>
      </c>
      <c r="BW221" s="218" t="str">
        <f t="shared" si="146"/>
        <v/>
      </c>
      <c r="BX221" s="219" t="str">
        <f t="shared" si="147"/>
        <v/>
      </c>
      <c r="BY221" s="219" t="str">
        <f t="shared" si="148"/>
        <v/>
      </c>
      <c r="BZ221" s="219" t="str">
        <f t="shared" si="149"/>
        <v/>
      </c>
      <c r="CA221" s="5"/>
      <c r="CB221" s="16"/>
      <c r="CC221" s="16"/>
      <c r="CD221" s="16"/>
    </row>
    <row r="222" spans="1:82" x14ac:dyDescent="0.25">
      <c r="A222" s="16">
        <v>1</v>
      </c>
      <c r="C222" s="194">
        <v>219</v>
      </c>
      <c r="D222" s="195"/>
      <c r="E222" s="196" t="s">
        <v>111</v>
      </c>
      <c r="F222" s="197"/>
      <c r="G222" s="198"/>
      <c r="H222" s="199"/>
      <c r="I222" s="200"/>
      <c r="J222" s="200"/>
      <c r="K222" s="200" t="str">
        <f t="shared" si="161"/>
        <v/>
      </c>
      <c r="L222" s="199"/>
      <c r="M222" s="200"/>
      <c r="N222" s="200"/>
      <c r="O222" s="200" t="str">
        <f t="shared" si="162"/>
        <v/>
      </c>
      <c r="P222" s="199"/>
      <c r="Q222" s="200"/>
      <c r="R222" s="200"/>
      <c r="S222" s="200" t="str">
        <f t="shared" si="163"/>
        <v/>
      </c>
      <c r="T222" s="199"/>
      <c r="U222" s="200"/>
      <c r="V222" s="200"/>
      <c r="W222" s="200" t="str">
        <f t="shared" si="164"/>
        <v/>
      </c>
      <c r="X222" s="199"/>
      <c r="Y222" s="200"/>
      <c r="Z222" s="200"/>
      <c r="AA222" s="200" t="str">
        <f t="shared" si="165"/>
        <v/>
      </c>
      <c r="AB222" s="199"/>
      <c r="AC222" s="200"/>
      <c r="AD222" s="200"/>
      <c r="AE222" s="200"/>
      <c r="AF222" s="199"/>
      <c r="AG222" s="200"/>
      <c r="AH222" s="200"/>
      <c r="AI222" s="200" t="str">
        <f t="shared" si="155"/>
        <v/>
      </c>
      <c r="AJ222" s="200"/>
      <c r="AK222" s="201"/>
      <c r="AL222" s="202"/>
      <c r="AM222" s="198" t="str">
        <f t="shared" si="156"/>
        <v/>
      </c>
      <c r="AN222" s="198" t="s">
        <v>111</v>
      </c>
      <c r="AO222" s="198"/>
      <c r="AP222" s="198"/>
      <c r="AQ222" s="198"/>
      <c r="AR222" s="198" t="s">
        <v>509</v>
      </c>
      <c r="AS222" s="198"/>
      <c r="AT222" s="198"/>
      <c r="AU222" s="203" t="str">
        <f t="shared" si="157"/>
        <v/>
      </c>
      <c r="AV222" s="204" t="str">
        <f t="shared" si="158"/>
        <v/>
      </c>
      <c r="AW222" s="205"/>
      <c r="AX222" s="205" t="str">
        <f>IF(AW222="","",RANK(AW222,AW$4:AW498,1))</f>
        <v/>
      </c>
      <c r="AY222" s="204" t="str">
        <f>IF(AV222="Yes",SUMIF(AU$4:AU498,AW222,AI$4:AI498),"")</f>
        <v/>
      </c>
      <c r="AZ222" s="204" t="str">
        <f>IF(AY222="","",SUMIF(AX$4:AX498,"&lt;="&amp;AX222,AY$4:AY498))</f>
        <v/>
      </c>
      <c r="BA222" s="202"/>
      <c r="BB222" s="206"/>
      <c r="BC222" s="198"/>
      <c r="BD222" s="206"/>
      <c r="BE222" s="198"/>
      <c r="BF222" s="206"/>
      <c r="BG222" s="198"/>
      <c r="BH222" s="200"/>
      <c r="BI222" s="200"/>
      <c r="BJ222" s="200" t="str">
        <f t="shared" si="160"/>
        <v/>
      </c>
      <c r="BK222" s="198"/>
      <c r="BL222" s="206"/>
      <c r="BM222" s="207"/>
      <c r="BN222" s="198"/>
      <c r="BO222" s="199" t="str">
        <f t="shared" si="141"/>
        <v/>
      </c>
      <c r="BP222" s="200" t="str">
        <f t="shared" si="142"/>
        <v/>
      </c>
      <c r="BQ222" s="200" t="str">
        <f t="shared" si="143"/>
        <v/>
      </c>
      <c r="BR222" s="211" t="str">
        <f t="shared" si="144"/>
        <v/>
      </c>
      <c r="BS222" s="199"/>
      <c r="BT222" s="200"/>
      <c r="BU222" s="200"/>
      <c r="BV222" s="211" t="str">
        <f t="shared" si="145"/>
        <v/>
      </c>
      <c r="BW222" s="199" t="str">
        <f t="shared" si="146"/>
        <v/>
      </c>
      <c r="BX222" s="200" t="str">
        <f t="shared" si="147"/>
        <v/>
      </c>
      <c r="BY222" s="200" t="str">
        <f t="shared" si="148"/>
        <v/>
      </c>
      <c r="BZ222" s="200" t="str">
        <f t="shared" si="149"/>
        <v/>
      </c>
      <c r="CA222" s="5"/>
      <c r="CB222" s="16"/>
      <c r="CC222" s="16"/>
      <c r="CD222" s="16"/>
    </row>
    <row r="223" spans="1:82" x14ac:dyDescent="0.25">
      <c r="A223" s="16">
        <v>1</v>
      </c>
      <c r="C223" s="194">
        <v>220</v>
      </c>
      <c r="D223" s="195">
        <v>58</v>
      </c>
      <c r="E223" s="212" t="s">
        <v>112</v>
      </c>
      <c r="F223" s="197" t="s">
        <v>3</v>
      </c>
      <c r="G223" s="198" t="s">
        <v>3</v>
      </c>
      <c r="H223" s="199"/>
      <c r="I223" s="200"/>
      <c r="J223" s="200"/>
      <c r="K223" s="200" t="str">
        <f t="shared" si="161"/>
        <v/>
      </c>
      <c r="L223" s="199"/>
      <c r="M223" s="200"/>
      <c r="N223" s="200"/>
      <c r="O223" s="200" t="str">
        <f t="shared" si="162"/>
        <v/>
      </c>
      <c r="P223" s="199"/>
      <c r="Q223" s="200"/>
      <c r="R223" s="200"/>
      <c r="S223" s="200" t="str">
        <f t="shared" si="163"/>
        <v/>
      </c>
      <c r="T223" s="199"/>
      <c r="U223" s="200">
        <v>19</v>
      </c>
      <c r="V223" s="200"/>
      <c r="W223" s="200">
        <f t="shared" si="164"/>
        <v>19</v>
      </c>
      <c r="X223" s="199"/>
      <c r="Y223" s="200"/>
      <c r="Z223" s="200"/>
      <c r="AA223" s="200" t="str">
        <f t="shared" si="165"/>
        <v/>
      </c>
      <c r="AB223" s="199" t="str">
        <f>IF(H223+L223+P223+T223+X223=0,"",H223+L223+P223+T223+X223)</f>
        <v/>
      </c>
      <c r="AC223" s="200">
        <f>IF(I223+M223+Q223+U223+Y223=0,"",I223+M223+Q223+U223+Y223)</f>
        <v>19</v>
      </c>
      <c r="AD223" s="200" t="str">
        <f>IF(J223+N223+R223+V223+Z223=0,"",J223+N223+R223+V223+Z223)</f>
        <v/>
      </c>
      <c r="AE223" s="200">
        <f>IF(SUM(AB223:AD223)=0,"",SUM(AB223:AD223))</f>
        <v>19</v>
      </c>
      <c r="AF223" s="199" t="s">
        <v>509</v>
      </c>
      <c r="AG223" s="200">
        <v>19</v>
      </c>
      <c r="AH223" s="200" t="s">
        <v>509</v>
      </c>
      <c r="AI223" s="200">
        <f t="shared" si="155"/>
        <v>19</v>
      </c>
      <c r="AJ223" s="200" t="s">
        <v>112</v>
      </c>
      <c r="AK223" s="201">
        <v>108</v>
      </c>
      <c r="AL223" s="202"/>
      <c r="AM223" s="198" t="str">
        <f t="shared" si="156"/>
        <v/>
      </c>
      <c r="AN223" s="198"/>
      <c r="AO223" s="198"/>
      <c r="AP223" s="213" t="s">
        <v>689</v>
      </c>
      <c r="AQ223" s="198" t="s">
        <v>47</v>
      </c>
      <c r="AR223" s="198" t="s">
        <v>324</v>
      </c>
      <c r="AS223" s="198"/>
      <c r="AT223" s="198" t="s">
        <v>509</v>
      </c>
      <c r="AU223" s="203">
        <f t="shared" si="157"/>
        <v>1986</v>
      </c>
      <c r="AV223" s="204" t="str">
        <f t="shared" si="158"/>
        <v/>
      </c>
      <c r="AW223" s="205" t="str">
        <f>IF(AV223="Yes",AU223,"")</f>
        <v/>
      </c>
      <c r="AX223" s="205" t="str">
        <f>IF(AW223="","",RANK(AW223,AW$4:AW498,1))</f>
        <v/>
      </c>
      <c r="AY223" s="204" t="str">
        <f>IF(AV223="Yes",SUMIF(AU$4:AU498,AW223,AI$4:AI498),"")</f>
        <v/>
      </c>
      <c r="AZ223" s="204" t="str">
        <f>IF(AY223="","",SUMIF(AX$4:AX498,"&lt;="&amp;AX223,AY$4:AY498))</f>
        <v/>
      </c>
      <c r="BA223" s="202"/>
      <c r="BB223" s="206"/>
      <c r="BC223" s="198"/>
      <c r="BD223" s="206"/>
      <c r="BE223" s="198"/>
      <c r="BF223" s="206"/>
      <c r="BG223" s="198"/>
      <c r="BH223" s="200"/>
      <c r="BI223" s="200"/>
      <c r="BJ223" s="200" t="str">
        <f t="shared" si="160"/>
        <v/>
      </c>
      <c r="BK223" s="198" t="s">
        <v>198</v>
      </c>
      <c r="BL223" s="206">
        <v>31715</v>
      </c>
      <c r="BM223" s="207"/>
      <c r="BN223" s="198"/>
      <c r="BO223" s="199" t="str">
        <f t="shared" si="141"/>
        <v/>
      </c>
      <c r="BP223" s="200">
        <f t="shared" si="142"/>
        <v>100</v>
      </c>
      <c r="BQ223" s="200" t="str">
        <f t="shared" si="143"/>
        <v/>
      </c>
      <c r="BR223" s="211">
        <f t="shared" si="144"/>
        <v>100</v>
      </c>
      <c r="BS223" s="199"/>
      <c r="BT223" s="200"/>
      <c r="BU223" s="200"/>
      <c r="BV223" s="211" t="str">
        <f t="shared" si="145"/>
        <v/>
      </c>
      <c r="BW223" s="199" t="str">
        <f t="shared" si="146"/>
        <v/>
      </c>
      <c r="BX223" s="200" t="str">
        <f t="shared" si="147"/>
        <v/>
      </c>
      <c r="BY223" s="200" t="str">
        <f t="shared" si="148"/>
        <v/>
      </c>
      <c r="BZ223" s="200" t="str">
        <f t="shared" si="149"/>
        <v/>
      </c>
      <c r="CA223" s="5"/>
      <c r="CB223" s="16"/>
      <c r="CC223" s="16"/>
      <c r="CD223" s="16"/>
    </row>
    <row r="224" spans="1:82" x14ac:dyDescent="0.25">
      <c r="A224" s="16">
        <v>1</v>
      </c>
      <c r="C224" s="215">
        <v>221</v>
      </c>
      <c r="D224" s="216"/>
      <c r="E224" s="216" t="s">
        <v>5</v>
      </c>
      <c r="F224" s="180"/>
      <c r="G224" s="217"/>
      <c r="H224" s="218"/>
      <c r="I224" s="219"/>
      <c r="J224" s="219"/>
      <c r="K224" s="219" t="str">
        <f t="shared" si="161"/>
        <v/>
      </c>
      <c r="L224" s="218"/>
      <c r="M224" s="219"/>
      <c r="N224" s="219"/>
      <c r="O224" s="219" t="str">
        <f t="shared" si="162"/>
        <v/>
      </c>
      <c r="P224" s="218"/>
      <c r="Q224" s="219"/>
      <c r="R224" s="219"/>
      <c r="S224" s="219" t="str">
        <f t="shared" si="163"/>
        <v/>
      </c>
      <c r="T224" s="218"/>
      <c r="U224" s="219"/>
      <c r="V224" s="219"/>
      <c r="W224" s="219" t="str">
        <f t="shared" si="164"/>
        <v/>
      </c>
      <c r="X224" s="218"/>
      <c r="Y224" s="219"/>
      <c r="Z224" s="219"/>
      <c r="AA224" s="219" t="str">
        <f t="shared" si="165"/>
        <v/>
      </c>
      <c r="AB224" s="218" t="str">
        <f>IF(SUM(AB223:AB223)=0,"",SUM(AB223:AB223))</f>
        <v/>
      </c>
      <c r="AC224" s="219">
        <f>IF(SUM(AC223:AC223)=0,"",SUM(AC223:AC223))</f>
        <v>19</v>
      </c>
      <c r="AD224" s="219" t="str">
        <f>IF(SUM(AD223:AD223)=0,"",SUM(AD223:AD223))</f>
        <v/>
      </c>
      <c r="AE224" s="219">
        <f>IF(SUM(AB224:AD224)=0,"",SUM(AB224:AD224))</f>
        <v>19</v>
      </c>
      <c r="AF224" s="218"/>
      <c r="AG224" s="219"/>
      <c r="AH224" s="219"/>
      <c r="AI224" s="219" t="str">
        <f t="shared" si="155"/>
        <v/>
      </c>
      <c r="AJ224" s="219"/>
      <c r="AK224" s="347"/>
      <c r="AL224" s="221">
        <f>COUNT(AE223:AE223)</f>
        <v>1</v>
      </c>
      <c r="AM224" s="217" t="str">
        <f t="shared" si="156"/>
        <v/>
      </c>
      <c r="AN224" s="217" t="s">
        <v>111</v>
      </c>
      <c r="AO224" s="217"/>
      <c r="AP224" s="217"/>
      <c r="AQ224" s="217"/>
      <c r="AR224" s="217" t="s">
        <v>509</v>
      </c>
      <c r="AS224" s="217"/>
      <c r="AT224" s="217"/>
      <c r="AU224" s="222" t="str">
        <f t="shared" si="157"/>
        <v/>
      </c>
      <c r="AV224" s="254" t="str">
        <f t="shared" si="158"/>
        <v/>
      </c>
      <c r="AW224" s="255"/>
      <c r="AX224" s="255" t="str">
        <f>IF(AW224="","",RANK(AW224,AW$4:AW498,1))</f>
        <v/>
      </c>
      <c r="AY224" s="254" t="str">
        <f>IF(AV224="Yes",SUMIF(AU$4:AU498,AW224,AI$4:AI498),"")</f>
        <v/>
      </c>
      <c r="AZ224" s="254" t="str">
        <f>IF(AY224="","",SUMIF(AX$4:AX498,"&lt;="&amp;AX224,AY$4:AY498))</f>
        <v/>
      </c>
      <c r="BA224" s="221"/>
      <c r="BB224" s="223"/>
      <c r="BC224" s="217"/>
      <c r="BD224" s="223"/>
      <c r="BE224" s="217"/>
      <c r="BF224" s="223"/>
      <c r="BG224" s="217"/>
      <c r="BH224" s="219"/>
      <c r="BI224" s="219"/>
      <c r="BJ224" s="219" t="str">
        <f t="shared" si="160"/>
        <v/>
      </c>
      <c r="BK224" s="217"/>
      <c r="BL224" s="223"/>
      <c r="BM224" s="224"/>
      <c r="BN224" s="217"/>
      <c r="BO224" s="218" t="str">
        <f t="shared" si="141"/>
        <v/>
      </c>
      <c r="BP224" s="219">
        <f t="shared" si="142"/>
        <v>100</v>
      </c>
      <c r="BQ224" s="219" t="str">
        <f t="shared" si="143"/>
        <v/>
      </c>
      <c r="BR224" s="225">
        <f t="shared" si="144"/>
        <v>100</v>
      </c>
      <c r="BS224" s="218"/>
      <c r="BT224" s="219"/>
      <c r="BU224" s="219"/>
      <c r="BV224" s="225" t="str">
        <f t="shared" si="145"/>
        <v/>
      </c>
      <c r="BW224" s="218" t="str">
        <f t="shared" si="146"/>
        <v/>
      </c>
      <c r="BX224" s="219" t="str">
        <f t="shared" si="147"/>
        <v/>
      </c>
      <c r="BY224" s="219" t="str">
        <f t="shared" si="148"/>
        <v/>
      </c>
      <c r="BZ224" s="219" t="str">
        <f t="shared" si="149"/>
        <v/>
      </c>
      <c r="CA224" s="5"/>
      <c r="CB224" s="16"/>
      <c r="CC224" s="16"/>
      <c r="CD224" s="16"/>
    </row>
    <row r="225" spans="1:82" x14ac:dyDescent="0.25">
      <c r="A225" s="16">
        <v>1</v>
      </c>
      <c r="C225" s="194">
        <v>222</v>
      </c>
      <c r="D225" s="195"/>
      <c r="E225" s="257" t="s">
        <v>113</v>
      </c>
      <c r="F225" s="197"/>
      <c r="G225" s="198"/>
      <c r="H225" s="199"/>
      <c r="I225" s="200"/>
      <c r="J225" s="200"/>
      <c r="K225" s="200" t="str">
        <f t="shared" si="161"/>
        <v/>
      </c>
      <c r="L225" s="199"/>
      <c r="M225" s="200"/>
      <c r="N225" s="200"/>
      <c r="O225" s="200" t="str">
        <f t="shared" si="162"/>
        <v/>
      </c>
      <c r="P225" s="199"/>
      <c r="Q225" s="200"/>
      <c r="R225" s="200"/>
      <c r="S225" s="200" t="str">
        <f t="shared" si="163"/>
        <v/>
      </c>
      <c r="T225" s="199"/>
      <c r="U225" s="200"/>
      <c r="V225" s="200"/>
      <c r="W225" s="200" t="str">
        <f t="shared" si="164"/>
        <v/>
      </c>
      <c r="X225" s="199"/>
      <c r="Y225" s="200"/>
      <c r="Z225" s="200"/>
      <c r="AA225" s="200" t="str">
        <f t="shared" si="165"/>
        <v/>
      </c>
      <c r="AB225" s="199"/>
      <c r="AC225" s="200"/>
      <c r="AD225" s="200"/>
      <c r="AE225" s="200"/>
      <c r="AF225" s="199"/>
      <c r="AG225" s="200"/>
      <c r="AH225" s="200"/>
      <c r="AI225" s="200" t="str">
        <f t="shared" si="155"/>
        <v/>
      </c>
      <c r="AJ225" s="200"/>
      <c r="AK225" s="201"/>
      <c r="AL225" s="202"/>
      <c r="AM225" s="198" t="str">
        <f t="shared" si="156"/>
        <v/>
      </c>
      <c r="AN225" s="198" t="s">
        <v>113</v>
      </c>
      <c r="AO225" s="198"/>
      <c r="AP225" s="198"/>
      <c r="AQ225" s="198"/>
      <c r="AR225" s="198" t="s">
        <v>509</v>
      </c>
      <c r="AS225" s="198"/>
      <c r="AT225" s="198"/>
      <c r="AU225" s="203" t="str">
        <f t="shared" si="157"/>
        <v/>
      </c>
      <c r="AV225" s="204" t="str">
        <f t="shared" si="158"/>
        <v/>
      </c>
      <c r="AW225" s="205"/>
      <c r="AX225" s="205" t="str">
        <f>IF(AW225="","",RANK(AW225,AW$4:AW498,1))</f>
        <v/>
      </c>
      <c r="AY225" s="204" t="str">
        <f>IF(AV225="Yes",SUMIF(AU$4:AU498,AW225,AI$4:AI498),"")</f>
        <v/>
      </c>
      <c r="AZ225" s="204" t="str">
        <f>IF(AY225="","",SUMIF(AX$4:AX498,"&lt;="&amp;AX225,AY$4:AY498))</f>
        <v/>
      </c>
      <c r="BA225" s="202"/>
      <c r="BB225" s="206"/>
      <c r="BC225" s="198"/>
      <c r="BD225" s="206"/>
      <c r="BE225" s="198"/>
      <c r="BF225" s="206"/>
      <c r="BG225" s="198"/>
      <c r="BH225" s="200"/>
      <c r="BI225" s="200"/>
      <c r="BJ225" s="200" t="str">
        <f t="shared" si="160"/>
        <v/>
      </c>
      <c r="BK225" s="198"/>
      <c r="BL225" s="206"/>
      <c r="BM225" s="207"/>
      <c r="BN225" s="198"/>
      <c r="BO225" s="199" t="str">
        <f t="shared" si="141"/>
        <v/>
      </c>
      <c r="BP225" s="200" t="str">
        <f t="shared" si="142"/>
        <v/>
      </c>
      <c r="BQ225" s="200" t="str">
        <f t="shared" si="143"/>
        <v/>
      </c>
      <c r="BR225" s="211" t="str">
        <f t="shared" si="144"/>
        <v/>
      </c>
      <c r="BS225" s="199"/>
      <c r="BT225" s="200"/>
      <c r="BU225" s="200"/>
      <c r="BV225" s="211" t="str">
        <f t="shared" si="145"/>
        <v/>
      </c>
      <c r="BW225" s="199" t="str">
        <f t="shared" si="146"/>
        <v/>
      </c>
      <c r="BX225" s="200" t="str">
        <f t="shared" si="147"/>
        <v/>
      </c>
      <c r="BY225" s="200" t="str">
        <f t="shared" si="148"/>
        <v/>
      </c>
      <c r="BZ225" s="200" t="str">
        <f t="shared" si="149"/>
        <v/>
      </c>
      <c r="CA225" s="5"/>
      <c r="CB225" s="16"/>
      <c r="CC225" s="16"/>
      <c r="CD225" s="16"/>
    </row>
    <row r="226" spans="1:82" x14ac:dyDescent="0.25">
      <c r="A226" s="16">
        <v>1</v>
      </c>
      <c r="C226" s="194">
        <v>223</v>
      </c>
      <c r="D226" s="195"/>
      <c r="E226" s="212" t="s">
        <v>588</v>
      </c>
      <c r="F226" s="197" t="s">
        <v>4</v>
      </c>
      <c r="G226" s="198" t="s">
        <v>4</v>
      </c>
      <c r="H226" s="199"/>
      <c r="I226" s="200"/>
      <c r="J226" s="200"/>
      <c r="K226" s="200" t="str">
        <f t="shared" si="161"/>
        <v/>
      </c>
      <c r="L226" s="199"/>
      <c r="M226" s="200"/>
      <c r="N226" s="200"/>
      <c r="O226" s="200" t="str">
        <f t="shared" si="162"/>
        <v/>
      </c>
      <c r="P226" s="199"/>
      <c r="Q226" s="200"/>
      <c r="R226" s="200"/>
      <c r="S226" s="200" t="str">
        <f t="shared" si="163"/>
        <v/>
      </c>
      <c r="T226" s="199"/>
      <c r="U226" s="200"/>
      <c r="V226" s="200"/>
      <c r="W226" s="200" t="str">
        <f t="shared" si="164"/>
        <v/>
      </c>
      <c r="X226" s="199">
        <v>92.5</v>
      </c>
      <c r="Y226" s="200"/>
      <c r="Z226" s="200"/>
      <c r="AA226" s="200">
        <f t="shared" si="165"/>
        <v>92.5</v>
      </c>
      <c r="AB226" s="199">
        <f t="shared" ref="AB226:AD227" si="166">IF(H226+L226+P226+T226+X226=0,"",H226+L226+P226+T226+X226)</f>
        <v>92.5</v>
      </c>
      <c r="AC226" s="200" t="str">
        <f t="shared" si="166"/>
        <v/>
      </c>
      <c r="AD226" s="200" t="str">
        <f t="shared" si="166"/>
        <v/>
      </c>
      <c r="AE226" s="200">
        <f>IF(SUM(AB226:AD226)=0,"",SUM(AB226:AD226))</f>
        <v>92.5</v>
      </c>
      <c r="AF226" s="199">
        <v>92.5</v>
      </c>
      <c r="AG226" s="200" t="s">
        <v>509</v>
      </c>
      <c r="AH226" s="200" t="s">
        <v>509</v>
      </c>
      <c r="AI226" s="200">
        <f t="shared" si="155"/>
        <v>92.5</v>
      </c>
      <c r="AJ226" s="200" t="s">
        <v>588</v>
      </c>
      <c r="AK226" s="201">
        <v>18</v>
      </c>
      <c r="AL226" s="202"/>
      <c r="AM226" s="198" t="str">
        <f t="shared" si="156"/>
        <v/>
      </c>
      <c r="AN226" s="198"/>
      <c r="AO226" s="198"/>
      <c r="AP226" s="213" t="s">
        <v>731</v>
      </c>
      <c r="AQ226" s="198" t="s">
        <v>48</v>
      </c>
      <c r="AR226" s="198" t="s">
        <v>333</v>
      </c>
      <c r="AS226" s="198" t="s">
        <v>510</v>
      </c>
      <c r="AT226" s="198" t="s">
        <v>496</v>
      </c>
      <c r="AU226" s="203">
        <f t="shared" si="157"/>
        <v>1970</v>
      </c>
      <c r="AV226" s="204" t="str">
        <f t="shared" si="158"/>
        <v>Yes</v>
      </c>
      <c r="AW226" s="205">
        <f>IF(AV226="Yes",AU226,"")</f>
        <v>1970</v>
      </c>
      <c r="AX226" s="205">
        <f>IF(AW226="","",RANK(AW226,AW$4:AW498,1))</f>
        <v>2</v>
      </c>
      <c r="AY226" s="204">
        <f>IF(AV226="Yes",SUMIF(AU$4:AU498,AW226,AI$4:AI498),"")</f>
        <v>92.5</v>
      </c>
      <c r="AZ226" s="204">
        <f>IF(AY226="","",SUMIF(AX$4:AX498,"&lt;="&amp;AX226,AY$4:AY498))</f>
        <v>867.69999999999993</v>
      </c>
      <c r="BA226" s="202"/>
      <c r="BB226" s="206"/>
      <c r="BC226" s="198"/>
      <c r="BD226" s="206"/>
      <c r="BE226" s="198"/>
      <c r="BF226" s="206"/>
      <c r="BG226" s="198"/>
      <c r="BH226" s="200"/>
      <c r="BI226" s="200"/>
      <c r="BJ226" s="200" t="str">
        <f t="shared" si="160"/>
        <v/>
      </c>
      <c r="BK226" s="5" t="s">
        <v>1001</v>
      </c>
      <c r="BL226" s="206">
        <v>25768</v>
      </c>
      <c r="BM226" s="207"/>
      <c r="BN226" s="198"/>
      <c r="BO226" s="199">
        <f t="shared" si="141"/>
        <v>100</v>
      </c>
      <c r="BP226" s="200" t="str">
        <f t="shared" si="142"/>
        <v/>
      </c>
      <c r="BQ226" s="200" t="str">
        <f t="shared" si="143"/>
        <v/>
      </c>
      <c r="BR226" s="211">
        <f t="shared" si="144"/>
        <v>100</v>
      </c>
      <c r="BS226" s="199"/>
      <c r="BT226" s="200"/>
      <c r="BU226" s="200"/>
      <c r="BV226" s="211" t="str">
        <f t="shared" si="145"/>
        <v/>
      </c>
      <c r="BW226" s="199" t="str">
        <f t="shared" si="146"/>
        <v/>
      </c>
      <c r="BX226" s="200" t="str">
        <f t="shared" si="147"/>
        <v/>
      </c>
      <c r="BY226" s="200" t="str">
        <f t="shared" si="148"/>
        <v/>
      </c>
      <c r="BZ226" s="200" t="str">
        <f t="shared" si="149"/>
        <v/>
      </c>
      <c r="CA226" s="5"/>
      <c r="CB226" s="16"/>
      <c r="CC226" s="16"/>
      <c r="CD226" s="16"/>
    </row>
    <row r="227" spans="1:82" x14ac:dyDescent="0.25">
      <c r="A227" s="16">
        <v>1</v>
      </c>
      <c r="C227" s="194">
        <v>224</v>
      </c>
      <c r="D227" s="195"/>
      <c r="E227" s="212" t="s">
        <v>634</v>
      </c>
      <c r="F227" s="197"/>
      <c r="G227" s="198" t="s">
        <v>170</v>
      </c>
      <c r="H227" s="199"/>
      <c r="I227" s="200"/>
      <c r="J227" s="200"/>
      <c r="K227" s="200"/>
      <c r="L227" s="199"/>
      <c r="M227" s="200"/>
      <c r="N227" s="200"/>
      <c r="O227" s="200"/>
      <c r="P227" s="199"/>
      <c r="Q227" s="200"/>
      <c r="R227" s="200"/>
      <c r="S227" s="200"/>
      <c r="T227" s="199"/>
      <c r="U227" s="200"/>
      <c r="V227" s="200"/>
      <c r="W227" s="200"/>
      <c r="X227" s="199"/>
      <c r="Y227" s="200"/>
      <c r="Z227" s="200"/>
      <c r="AA227" s="200"/>
      <c r="AB227" s="199" t="str">
        <f t="shared" si="166"/>
        <v/>
      </c>
      <c r="AC227" s="200" t="str">
        <f t="shared" si="166"/>
        <v/>
      </c>
      <c r="AD227" s="200" t="str">
        <f t="shared" si="166"/>
        <v/>
      </c>
      <c r="AE227" s="200" t="str">
        <f>IF(SUM(AB227:AD227)=0,"",SUM(AB227:AD227))</f>
        <v/>
      </c>
      <c r="AF227" s="199" t="s">
        <v>509</v>
      </c>
      <c r="AG227" s="200" t="s">
        <v>509</v>
      </c>
      <c r="AH227" s="200" t="s">
        <v>509</v>
      </c>
      <c r="AI227" s="200" t="str">
        <f t="shared" si="155"/>
        <v/>
      </c>
      <c r="AJ227" s="200"/>
      <c r="AK227" s="201"/>
      <c r="AL227" s="202"/>
      <c r="AM227" s="198" t="str">
        <f t="shared" si="156"/>
        <v/>
      </c>
      <c r="AN227" s="198"/>
      <c r="AO227" s="198"/>
      <c r="AP227" s="198"/>
      <c r="AQ227" s="198" t="s">
        <v>48</v>
      </c>
      <c r="AR227" s="198" t="s">
        <v>509</v>
      </c>
      <c r="AS227" s="198"/>
      <c r="AT227" s="198"/>
      <c r="AU227" s="203" t="str">
        <f t="shared" si="157"/>
        <v/>
      </c>
      <c r="AV227" s="204" t="str">
        <f t="shared" si="158"/>
        <v/>
      </c>
      <c r="AW227" s="205"/>
      <c r="AX227" s="205" t="str">
        <f>IF(AW227="","",RANK(AW227,AW$4:AW498,1))</f>
        <v/>
      </c>
      <c r="AY227" s="204" t="str">
        <f>IF(AV227="Yes",SUMIF(AU$4:AU498,AW227,AI$4:AI498),"")</f>
        <v/>
      </c>
      <c r="AZ227" s="204" t="str">
        <f>IF(AY227="","",SUMIF(AX$4:AX498,"&lt;="&amp;AX227,AY$4:AY498))</f>
        <v/>
      </c>
      <c r="BA227" s="202" t="s">
        <v>165</v>
      </c>
      <c r="BB227" s="206">
        <v>25113</v>
      </c>
      <c r="BC227" s="198" t="s">
        <v>170</v>
      </c>
      <c r="BD227" s="206">
        <v>28765</v>
      </c>
      <c r="BE227" s="198" t="s">
        <v>171</v>
      </c>
      <c r="BF227" s="206">
        <v>28268</v>
      </c>
      <c r="BG227" s="198" t="s">
        <v>683</v>
      </c>
      <c r="BH227" s="200">
        <v>327</v>
      </c>
      <c r="BI227" s="200"/>
      <c r="BJ227" s="200" t="str">
        <f t="shared" si="160"/>
        <v/>
      </c>
      <c r="BK227" s="198"/>
      <c r="BL227" s="206"/>
      <c r="BM227" s="207">
        <v>2</v>
      </c>
      <c r="BN227" s="198" t="s">
        <v>778</v>
      </c>
      <c r="BO227" s="199" t="str">
        <f t="shared" ref="BO227:BO238" si="167">IF(AB227="","",(AB227/AE227)*100)</f>
        <v/>
      </c>
      <c r="BP227" s="200" t="str">
        <f t="shared" ref="BP227:BP238" si="168">IF(AC227="","",(AC227/AE227)*100)</f>
        <v/>
      </c>
      <c r="BQ227" s="200" t="str">
        <f t="shared" ref="BQ227:BQ238" si="169">IF(AD227="","",(AD227/AE227)*100)</f>
        <v/>
      </c>
      <c r="BR227" s="211" t="str">
        <f t="shared" ref="BR227:BR238" si="170">IF(AE227="","",SUM(BO227:BQ227))</f>
        <v/>
      </c>
      <c r="BS227" s="199"/>
      <c r="BT227" s="200"/>
      <c r="BU227" s="200"/>
      <c r="BV227" s="211" t="str">
        <f t="shared" ref="BV227:BV238" si="171">IF(SUM(BS227:BU227)=0,"",SUM(BS227:BU227))</f>
        <v/>
      </c>
      <c r="BW227" s="199" t="str">
        <f t="shared" ref="BW227:BW238" si="172">IF(ISBLANK(BS227),"",BS227/BV227*100)</f>
        <v/>
      </c>
      <c r="BX227" s="200" t="str">
        <f t="shared" ref="BX227:BX238" si="173">IF(ISBLANK(BT227),"",BT227/BV227*100)</f>
        <v/>
      </c>
      <c r="BY227" s="200" t="str">
        <f t="shared" ref="BY227:BY238" si="174">IF(ISBLANK(BU227),"",BU227/BV227*100)</f>
        <v/>
      </c>
      <c r="BZ227" s="200" t="str">
        <f t="shared" ref="BZ227:BZ238" si="175">IF(BV227="","",SUM(BW227:BY227))</f>
        <v/>
      </c>
      <c r="CA227" s="5"/>
      <c r="CB227" s="16"/>
      <c r="CC227" s="16"/>
      <c r="CD227" s="16"/>
    </row>
    <row r="228" spans="1:82" x14ac:dyDescent="0.25">
      <c r="A228" s="16">
        <v>1</v>
      </c>
      <c r="C228" s="194">
        <v>225</v>
      </c>
      <c r="D228" s="195"/>
      <c r="E228" s="212" t="s">
        <v>526</v>
      </c>
      <c r="F228" s="197"/>
      <c r="G228" s="198" t="s">
        <v>2</v>
      </c>
      <c r="H228" s="199"/>
      <c r="I228" s="200"/>
      <c r="J228" s="200"/>
      <c r="K228" s="200"/>
      <c r="L228" s="199"/>
      <c r="M228" s="200"/>
      <c r="N228" s="200"/>
      <c r="O228" s="200"/>
      <c r="P228" s="199"/>
      <c r="Q228" s="200"/>
      <c r="R228" s="200"/>
      <c r="S228" s="200"/>
      <c r="T228" s="199"/>
      <c r="U228" s="200"/>
      <c r="V228" s="200"/>
      <c r="W228" s="200"/>
      <c r="X228" s="199"/>
      <c r="Y228" s="200"/>
      <c r="Z228" s="200"/>
      <c r="AA228" s="200"/>
      <c r="AB228" s="199"/>
      <c r="AC228" s="200"/>
      <c r="AD228" s="200"/>
      <c r="AE228" s="200"/>
      <c r="AF228" s="199"/>
      <c r="AG228" s="200"/>
      <c r="AH228" s="200"/>
      <c r="AI228" s="200" t="str">
        <f t="shared" si="155"/>
        <v/>
      </c>
      <c r="AJ228" s="200"/>
      <c r="AK228" s="253"/>
      <c r="AL228" s="202"/>
      <c r="AM228" s="198" t="str">
        <f t="shared" si="156"/>
        <v/>
      </c>
      <c r="AN228" s="198"/>
      <c r="AO228" s="198"/>
      <c r="AP228" s="198"/>
      <c r="AQ228" s="198" t="s">
        <v>48</v>
      </c>
      <c r="AR228" s="198" t="s">
        <v>509</v>
      </c>
      <c r="AS228" s="198"/>
      <c r="AT228" s="198"/>
      <c r="AU228" s="203" t="str">
        <f t="shared" si="157"/>
        <v/>
      </c>
      <c r="AV228" s="204" t="str">
        <f t="shared" si="158"/>
        <v/>
      </c>
      <c r="AW228" s="205"/>
      <c r="AX228" s="205" t="str">
        <f>IF(AW228="","",RANK(AW228,AW$4:AW498,1))</f>
        <v/>
      </c>
      <c r="AY228" s="204" t="str">
        <f>IF(AV228="Yes",SUMIF(AU$4:AU498,AW228,AI$4:AI498),"")</f>
        <v/>
      </c>
      <c r="AZ228" s="204" t="str">
        <f>IF(AY228="","",SUMIF(AX$4:AX498,"&lt;="&amp;AX228,AY$4:AY498))</f>
        <v/>
      </c>
      <c r="BA228" s="202" t="s">
        <v>318</v>
      </c>
      <c r="BB228" s="206">
        <v>41992</v>
      </c>
      <c r="BC228" s="198" t="s">
        <v>2</v>
      </c>
      <c r="BD228" s="206" t="s">
        <v>570</v>
      </c>
      <c r="BE228" s="198" t="s">
        <v>319</v>
      </c>
      <c r="BF228" s="206"/>
      <c r="BG228" s="198"/>
      <c r="BH228" s="200">
        <v>11.3</v>
      </c>
      <c r="BI228" s="200"/>
      <c r="BJ228" s="200" t="str">
        <f t="shared" si="160"/>
        <v/>
      </c>
      <c r="BK228" s="198"/>
      <c r="BL228" s="206"/>
      <c r="BM228" s="207">
        <v>3</v>
      </c>
      <c r="BN228" s="198" t="s">
        <v>680</v>
      </c>
      <c r="BO228" s="199" t="str">
        <f t="shared" si="167"/>
        <v/>
      </c>
      <c r="BP228" s="200" t="str">
        <f t="shared" si="168"/>
        <v/>
      </c>
      <c r="BQ228" s="200" t="str">
        <f t="shared" si="169"/>
        <v/>
      </c>
      <c r="BR228" s="211" t="str">
        <f t="shared" si="170"/>
        <v/>
      </c>
      <c r="BS228" s="199"/>
      <c r="BT228" s="200"/>
      <c r="BU228" s="200"/>
      <c r="BV228" s="211" t="str">
        <f t="shared" si="171"/>
        <v/>
      </c>
      <c r="BW228" s="199" t="str">
        <f t="shared" si="172"/>
        <v/>
      </c>
      <c r="BX228" s="200" t="str">
        <f t="shared" si="173"/>
        <v/>
      </c>
      <c r="BY228" s="200" t="str">
        <f t="shared" si="174"/>
        <v/>
      </c>
      <c r="BZ228" s="200" t="str">
        <f t="shared" si="175"/>
        <v/>
      </c>
      <c r="CA228" s="5"/>
      <c r="CB228" s="16"/>
      <c r="CC228" s="16"/>
      <c r="CD228" s="16"/>
    </row>
    <row r="229" spans="1:82" x14ac:dyDescent="0.25">
      <c r="A229" s="16">
        <v>1</v>
      </c>
      <c r="C229" s="215">
        <v>226</v>
      </c>
      <c r="D229" s="216"/>
      <c r="E229" s="216" t="s">
        <v>5</v>
      </c>
      <c r="F229" s="180"/>
      <c r="G229" s="217"/>
      <c r="H229" s="218"/>
      <c r="I229" s="219"/>
      <c r="J229" s="219"/>
      <c r="K229" s="219" t="str">
        <f>IF(SUM(H229:J229)=0,"",SUM(H229:J229))</f>
        <v/>
      </c>
      <c r="L229" s="218"/>
      <c r="M229" s="219"/>
      <c r="N229" s="219"/>
      <c r="O229" s="219" t="str">
        <f>IF(SUM(L229:N229)=0,"",SUM(L229:N229))</f>
        <v/>
      </c>
      <c r="P229" s="218"/>
      <c r="Q229" s="219"/>
      <c r="R229" s="219"/>
      <c r="S229" s="219" t="str">
        <f>IF(SUM(P229:R229)=0,"",SUM(P229:R229))</f>
        <v/>
      </c>
      <c r="T229" s="218"/>
      <c r="U229" s="219"/>
      <c r="V229" s="219"/>
      <c r="W229" s="219" t="str">
        <f>IF(SUM(T229:V229)=0,"",SUM(T229:V229))</f>
        <v/>
      </c>
      <c r="X229" s="218"/>
      <c r="Y229" s="219"/>
      <c r="Z229" s="219"/>
      <c r="AA229" s="219" t="str">
        <f>IF(SUM(X229:Z229)=0,"",SUM(X229:Z229))</f>
        <v/>
      </c>
      <c r="AB229" s="218">
        <f>IF(SUM(AB226:AB226)=0,"",SUM(AB226:AB226))</f>
        <v>92.5</v>
      </c>
      <c r="AC229" s="219" t="str">
        <f>IF(SUM(AC226:AC226)=0,"",SUM(AC226:AC226))</f>
        <v/>
      </c>
      <c r="AD229" s="219" t="str">
        <f>IF(SUM(AD226:AD226)=0,"",SUM(AD226:AD226))</f>
        <v/>
      </c>
      <c r="AE229" s="219">
        <f>IF(SUM(AB229:AD229)=0,"",SUM(AB229:AD229))</f>
        <v>92.5</v>
      </c>
      <c r="AF229" s="218"/>
      <c r="AG229" s="219"/>
      <c r="AH229" s="219"/>
      <c r="AI229" s="219" t="str">
        <f t="shared" si="155"/>
        <v/>
      </c>
      <c r="AJ229" s="219"/>
      <c r="AK229" s="347"/>
      <c r="AL229" s="221">
        <f>COUNT(AE226:AE228)</f>
        <v>1</v>
      </c>
      <c r="AM229" s="217" t="str">
        <f t="shared" si="156"/>
        <v/>
      </c>
      <c r="AN229" s="217" t="s">
        <v>113</v>
      </c>
      <c r="AO229" s="217"/>
      <c r="AP229" s="217"/>
      <c r="AQ229" s="217"/>
      <c r="AR229" s="217" t="s">
        <v>509</v>
      </c>
      <c r="AS229" s="217"/>
      <c r="AT229" s="217"/>
      <c r="AU229" s="222" t="str">
        <f t="shared" si="157"/>
        <v/>
      </c>
      <c r="AV229" s="254" t="str">
        <f t="shared" si="158"/>
        <v/>
      </c>
      <c r="AW229" s="255"/>
      <c r="AX229" s="255" t="str">
        <f>IF(AW229="","",RANK(AW229,AW$4:AW498,1))</f>
        <v/>
      </c>
      <c r="AY229" s="254" t="str">
        <f>IF(AV229="Yes",SUMIF(AU$4:AU498,AW229,AI$4:AI498),"")</f>
        <v/>
      </c>
      <c r="AZ229" s="254" t="str">
        <f>IF(AY229="","",SUMIF(AX$4:AX498,"&lt;="&amp;AX229,AY$4:AY498))</f>
        <v/>
      </c>
      <c r="BA229" s="221"/>
      <c r="BB229" s="223"/>
      <c r="BC229" s="217"/>
      <c r="BD229" s="223"/>
      <c r="BE229" s="217"/>
      <c r="BF229" s="223"/>
      <c r="BG229" s="217"/>
      <c r="BH229" s="219"/>
      <c r="BI229" s="219"/>
      <c r="BJ229" s="219" t="str">
        <f t="shared" si="160"/>
        <v/>
      </c>
      <c r="BK229" s="217"/>
      <c r="BL229" s="223"/>
      <c r="BM229" s="224"/>
      <c r="BN229" s="217"/>
      <c r="BO229" s="218">
        <f t="shared" si="167"/>
        <v>100</v>
      </c>
      <c r="BP229" s="219" t="str">
        <f t="shared" si="168"/>
        <v/>
      </c>
      <c r="BQ229" s="219" t="str">
        <f t="shared" si="169"/>
        <v/>
      </c>
      <c r="BR229" s="225">
        <f t="shared" si="170"/>
        <v>100</v>
      </c>
      <c r="BS229" s="218"/>
      <c r="BT229" s="219"/>
      <c r="BU229" s="219"/>
      <c r="BV229" s="225" t="str">
        <f t="shared" si="171"/>
        <v/>
      </c>
      <c r="BW229" s="218" t="str">
        <f t="shared" si="172"/>
        <v/>
      </c>
      <c r="BX229" s="219" t="str">
        <f t="shared" si="173"/>
        <v/>
      </c>
      <c r="BY229" s="219" t="str">
        <f t="shared" si="174"/>
        <v/>
      </c>
      <c r="BZ229" s="219" t="str">
        <f t="shared" si="175"/>
        <v/>
      </c>
      <c r="CA229" s="5"/>
      <c r="CB229" s="16"/>
      <c r="CC229" s="16"/>
      <c r="CD229" s="16"/>
    </row>
    <row r="230" spans="1:82" x14ac:dyDescent="0.25">
      <c r="A230" s="16">
        <v>1</v>
      </c>
      <c r="C230" s="194">
        <v>227</v>
      </c>
      <c r="D230" s="195"/>
      <c r="E230" s="257" t="s">
        <v>515</v>
      </c>
      <c r="F230" s="197"/>
      <c r="G230" s="198"/>
      <c r="H230" s="199"/>
      <c r="I230" s="200"/>
      <c r="J230" s="200"/>
      <c r="K230" s="200"/>
      <c r="L230" s="199"/>
      <c r="M230" s="200"/>
      <c r="N230" s="200"/>
      <c r="O230" s="200"/>
      <c r="P230" s="199"/>
      <c r="Q230" s="200"/>
      <c r="R230" s="200"/>
      <c r="S230" s="200"/>
      <c r="T230" s="199"/>
      <c r="U230" s="200"/>
      <c r="V230" s="200"/>
      <c r="W230" s="200"/>
      <c r="X230" s="199"/>
      <c r="Y230" s="200"/>
      <c r="Z230" s="200"/>
      <c r="AA230" s="200"/>
      <c r="AB230" s="199"/>
      <c r="AC230" s="200"/>
      <c r="AD230" s="200"/>
      <c r="AE230" s="200"/>
      <c r="AF230" s="199"/>
      <c r="AG230" s="200"/>
      <c r="AH230" s="200"/>
      <c r="AI230" s="200" t="str">
        <f t="shared" si="155"/>
        <v/>
      </c>
      <c r="AJ230" s="200"/>
      <c r="AK230" s="201"/>
      <c r="AL230" s="202"/>
      <c r="AM230" s="198" t="str">
        <f t="shared" si="156"/>
        <v/>
      </c>
      <c r="AN230" s="198"/>
      <c r="AO230" s="198"/>
      <c r="AP230" s="198"/>
      <c r="AQ230" s="198"/>
      <c r="AR230" s="198" t="s">
        <v>509</v>
      </c>
      <c r="AS230" s="198"/>
      <c r="AT230" s="198"/>
      <c r="AU230" s="203" t="str">
        <f t="shared" si="157"/>
        <v/>
      </c>
      <c r="AV230" s="204" t="str">
        <f t="shared" si="158"/>
        <v/>
      </c>
      <c r="AW230" s="205"/>
      <c r="AX230" s="205" t="str">
        <f>IF(AW230="","",RANK(AW230,AW$4:AW498,1))</f>
        <v/>
      </c>
      <c r="AY230" s="204" t="str">
        <f>IF(AV230="Yes",SUMIF(AU$4:AU498,AW230,AI$4:AI498),"")</f>
        <v/>
      </c>
      <c r="AZ230" s="204" t="str">
        <f>IF(AY230="","",SUMIF(AX$4:AX498,"&lt;="&amp;AX230,AY$4:AY498))</f>
        <v/>
      </c>
      <c r="BA230" s="202"/>
      <c r="BB230" s="206"/>
      <c r="BC230" s="198"/>
      <c r="BD230" s="206"/>
      <c r="BE230" s="198"/>
      <c r="BF230" s="206"/>
      <c r="BG230" s="198"/>
      <c r="BH230" s="200"/>
      <c r="BI230" s="200"/>
      <c r="BJ230" s="200" t="str">
        <f t="shared" si="160"/>
        <v/>
      </c>
      <c r="BK230" s="198"/>
      <c r="BL230" s="206"/>
      <c r="BM230" s="207"/>
      <c r="BN230" s="198"/>
      <c r="BO230" s="199" t="str">
        <f t="shared" si="167"/>
        <v/>
      </c>
      <c r="BP230" s="200" t="str">
        <f t="shared" si="168"/>
        <v/>
      </c>
      <c r="BQ230" s="200" t="str">
        <f t="shared" si="169"/>
        <v/>
      </c>
      <c r="BR230" s="211" t="str">
        <f t="shared" si="170"/>
        <v/>
      </c>
      <c r="BS230" s="199"/>
      <c r="BT230" s="200"/>
      <c r="BU230" s="200"/>
      <c r="BV230" s="211" t="str">
        <f t="shared" si="171"/>
        <v/>
      </c>
      <c r="BW230" s="199" t="str">
        <f t="shared" si="172"/>
        <v/>
      </c>
      <c r="BX230" s="200" t="str">
        <f t="shared" si="173"/>
        <v/>
      </c>
      <c r="BY230" s="200" t="str">
        <f t="shared" si="174"/>
        <v/>
      </c>
      <c r="BZ230" s="200" t="str">
        <f t="shared" si="175"/>
        <v/>
      </c>
      <c r="CA230" s="5"/>
      <c r="CB230" s="16"/>
      <c r="CC230" s="16"/>
      <c r="CD230" s="16"/>
    </row>
    <row r="231" spans="1:82" x14ac:dyDescent="0.25">
      <c r="A231" s="16">
        <v>1</v>
      </c>
      <c r="C231" s="194">
        <v>228</v>
      </c>
      <c r="D231" s="195"/>
      <c r="E231" s="212" t="s">
        <v>862</v>
      </c>
      <c r="F231" s="197"/>
      <c r="G231" s="198" t="s">
        <v>2</v>
      </c>
      <c r="H231" s="199"/>
      <c r="I231" s="200"/>
      <c r="J231" s="200"/>
      <c r="K231" s="200"/>
      <c r="L231" s="199"/>
      <c r="M231" s="200"/>
      <c r="N231" s="200"/>
      <c r="O231" s="200"/>
      <c r="P231" s="199"/>
      <c r="Q231" s="200"/>
      <c r="R231" s="200"/>
      <c r="S231" s="200"/>
      <c r="T231" s="199"/>
      <c r="U231" s="200"/>
      <c r="V231" s="200"/>
      <c r="W231" s="200"/>
      <c r="X231" s="199"/>
      <c r="Y231" s="200"/>
      <c r="Z231" s="200"/>
      <c r="AA231" s="200"/>
      <c r="AB231" s="199" t="str">
        <f>IF(H231+L231+P231+T231+X231=0,"",H231+L231+P231+T231+X231)</f>
        <v/>
      </c>
      <c r="AC231" s="200" t="str">
        <f>IF(I231+M231+Q231+U231+Y231=0,"",I231+M231+Q231+U231+Y231)</f>
        <v/>
      </c>
      <c r="AD231" s="200" t="str">
        <f>IF(J231+N231+R231+V231+Z231=0,"",J231+N231+R231+V231+Z231)</f>
        <v/>
      </c>
      <c r="AE231" s="200" t="str">
        <f>IF(SUM(AB231:AD231)=0,"",SUM(AB231:AD231))</f>
        <v/>
      </c>
      <c r="AF231" s="199" t="s">
        <v>509</v>
      </c>
      <c r="AG231" s="200" t="s">
        <v>509</v>
      </c>
      <c r="AH231" s="200" t="s">
        <v>509</v>
      </c>
      <c r="AI231" s="200" t="str">
        <f t="shared" si="155"/>
        <v/>
      </c>
      <c r="AJ231" s="200"/>
      <c r="AK231" s="201"/>
      <c r="AL231" s="202"/>
      <c r="AM231" s="198" t="str">
        <f t="shared" si="156"/>
        <v/>
      </c>
      <c r="AN231" s="198"/>
      <c r="AO231" s="198"/>
      <c r="AP231" s="198"/>
      <c r="AQ231" s="198" t="s">
        <v>670</v>
      </c>
      <c r="AR231" s="198" t="s">
        <v>509</v>
      </c>
      <c r="AS231" s="198"/>
      <c r="AT231" s="198"/>
      <c r="AU231" s="203" t="str">
        <f t="shared" si="157"/>
        <v/>
      </c>
      <c r="AV231" s="204" t="str">
        <f t="shared" si="158"/>
        <v/>
      </c>
      <c r="AW231" s="205"/>
      <c r="AX231" s="205" t="str">
        <f>IF(AW231="","",RANK(AW231,AW$4:AW498,1))</f>
        <v/>
      </c>
      <c r="AY231" s="204" t="str">
        <f>IF(AV231="Yes",SUMIF(AU$4:AU498,AW231,AI$4:AI498),"")</f>
        <v/>
      </c>
      <c r="AZ231" s="204" t="str">
        <f>IF(AY231="","",SUMIF(AX$4:AX498,"&lt;="&amp;AX231,AY$4:AY498))</f>
        <v/>
      </c>
      <c r="BA231" s="202" t="s">
        <v>165</v>
      </c>
      <c r="BB231" s="206">
        <v>25113</v>
      </c>
      <c r="BC231" s="198" t="s">
        <v>2</v>
      </c>
      <c r="BD231" s="206">
        <v>28765</v>
      </c>
      <c r="BE231" s="198" t="s">
        <v>171</v>
      </c>
      <c r="BF231" s="206">
        <v>29130</v>
      </c>
      <c r="BG231" s="198" t="s">
        <v>683</v>
      </c>
      <c r="BH231" s="200">
        <v>49</v>
      </c>
      <c r="BI231" s="200"/>
      <c r="BJ231" s="200" t="str">
        <f t="shared" si="160"/>
        <v/>
      </c>
      <c r="BK231" s="198"/>
      <c r="BL231" s="206"/>
      <c r="BM231" s="207">
        <v>2</v>
      </c>
      <c r="BN231" s="198"/>
      <c r="BO231" s="199" t="str">
        <f t="shared" si="167"/>
        <v/>
      </c>
      <c r="BP231" s="200" t="str">
        <f t="shared" si="168"/>
        <v/>
      </c>
      <c r="BQ231" s="200" t="str">
        <f t="shared" si="169"/>
        <v/>
      </c>
      <c r="BR231" s="211" t="str">
        <f t="shared" si="170"/>
        <v/>
      </c>
      <c r="BS231" s="199"/>
      <c r="BT231" s="200"/>
      <c r="BU231" s="200"/>
      <c r="BV231" s="211" t="str">
        <f t="shared" si="171"/>
        <v/>
      </c>
      <c r="BW231" s="199" t="str">
        <f t="shared" si="172"/>
        <v/>
      </c>
      <c r="BX231" s="200" t="str">
        <f t="shared" si="173"/>
        <v/>
      </c>
      <c r="BY231" s="200" t="str">
        <f t="shared" si="174"/>
        <v/>
      </c>
      <c r="BZ231" s="200" t="str">
        <f t="shared" si="175"/>
        <v/>
      </c>
      <c r="CA231" s="5"/>
      <c r="CB231" s="16"/>
      <c r="CC231" s="16"/>
      <c r="CD231" s="16"/>
    </row>
    <row r="232" spans="1:82" x14ac:dyDescent="0.25">
      <c r="A232" s="16">
        <v>1</v>
      </c>
      <c r="C232" s="215">
        <v>229</v>
      </c>
      <c r="D232" s="216"/>
      <c r="E232" s="216" t="s">
        <v>5</v>
      </c>
      <c r="F232" s="180"/>
      <c r="G232" s="217"/>
      <c r="H232" s="218"/>
      <c r="I232" s="219"/>
      <c r="J232" s="219"/>
      <c r="K232" s="219"/>
      <c r="L232" s="218"/>
      <c r="M232" s="219"/>
      <c r="N232" s="219"/>
      <c r="O232" s="219"/>
      <c r="P232" s="218"/>
      <c r="Q232" s="219"/>
      <c r="R232" s="219"/>
      <c r="S232" s="219"/>
      <c r="T232" s="218"/>
      <c r="U232" s="219"/>
      <c r="V232" s="219"/>
      <c r="W232" s="219"/>
      <c r="X232" s="218"/>
      <c r="Y232" s="219"/>
      <c r="Z232" s="219"/>
      <c r="AA232" s="219"/>
      <c r="AB232" s="218" t="str">
        <f>IF(SUM(AB231:AB231)=0,"",SUM(AB231:AB231))</f>
        <v/>
      </c>
      <c r="AC232" s="219" t="str">
        <f>IF(SUM(AC231:AC231)=0,"",SUM(AC231:AC231))</f>
        <v/>
      </c>
      <c r="AD232" s="219" t="str">
        <f>IF(SUM(AD231:AD231)=0,"",SUM(AD231:AD231))</f>
        <v/>
      </c>
      <c r="AE232" s="219" t="str">
        <f>IF(SUM(AB232:AD232)=0,"",SUM(AB232:AD232))</f>
        <v/>
      </c>
      <c r="AF232" s="218" t="s">
        <v>509</v>
      </c>
      <c r="AG232" s="219" t="s">
        <v>509</v>
      </c>
      <c r="AH232" s="219" t="s">
        <v>509</v>
      </c>
      <c r="AI232" s="219" t="str">
        <f t="shared" si="155"/>
        <v/>
      </c>
      <c r="AJ232" s="219"/>
      <c r="AK232" s="220"/>
      <c r="AL232" s="221">
        <f>COUNT(AE231:AE231)</f>
        <v>0</v>
      </c>
      <c r="AM232" s="217" t="str">
        <f t="shared" si="156"/>
        <v>Study Only</v>
      </c>
      <c r="AN232" s="217" t="s">
        <v>515</v>
      </c>
      <c r="AO232" s="217"/>
      <c r="AP232" s="217"/>
      <c r="AQ232" s="217"/>
      <c r="AR232" s="217" t="s">
        <v>509</v>
      </c>
      <c r="AS232" s="217"/>
      <c r="AT232" s="217"/>
      <c r="AU232" s="222" t="str">
        <f t="shared" si="157"/>
        <v/>
      </c>
      <c r="AV232" s="254" t="str">
        <f t="shared" si="158"/>
        <v/>
      </c>
      <c r="AW232" s="255"/>
      <c r="AX232" s="255" t="str">
        <f>IF(AW232="","",RANK(AW232,AW$4:AW498,1))</f>
        <v/>
      </c>
      <c r="AY232" s="254" t="str">
        <f>IF(AV232="Yes",SUMIF(AU$4:AU498,AW232,AI$4:AI498),"")</f>
        <v/>
      </c>
      <c r="AZ232" s="254" t="str">
        <f>IF(AY232="","",SUMIF(AX$4:AX498,"&lt;="&amp;AX232,AY$4:AY498))</f>
        <v/>
      </c>
      <c r="BA232" s="221"/>
      <c r="BB232" s="223"/>
      <c r="BC232" s="217"/>
      <c r="BD232" s="223"/>
      <c r="BE232" s="217"/>
      <c r="BF232" s="223"/>
      <c r="BG232" s="217"/>
      <c r="BH232" s="219"/>
      <c r="BI232" s="219"/>
      <c r="BJ232" s="219" t="str">
        <f t="shared" si="160"/>
        <v/>
      </c>
      <c r="BK232" s="217"/>
      <c r="BL232" s="223"/>
      <c r="BM232" s="224"/>
      <c r="BN232" s="217"/>
      <c r="BO232" s="218" t="str">
        <f t="shared" si="167"/>
        <v/>
      </c>
      <c r="BP232" s="219" t="str">
        <f t="shared" si="168"/>
        <v/>
      </c>
      <c r="BQ232" s="219" t="str">
        <f t="shared" si="169"/>
        <v/>
      </c>
      <c r="BR232" s="225" t="str">
        <f t="shared" si="170"/>
        <v/>
      </c>
      <c r="BS232" s="218"/>
      <c r="BT232" s="219"/>
      <c r="BU232" s="219"/>
      <c r="BV232" s="225" t="str">
        <f t="shared" si="171"/>
        <v/>
      </c>
      <c r="BW232" s="218" t="str">
        <f t="shared" si="172"/>
        <v/>
      </c>
      <c r="BX232" s="219" t="str">
        <f t="shared" si="173"/>
        <v/>
      </c>
      <c r="BY232" s="219" t="str">
        <f t="shared" si="174"/>
        <v/>
      </c>
      <c r="BZ232" s="219" t="str">
        <f t="shared" si="175"/>
        <v/>
      </c>
      <c r="CA232" s="5"/>
      <c r="CB232" s="16"/>
      <c r="CC232" s="16"/>
      <c r="CD232" s="16"/>
    </row>
    <row r="233" spans="1:82" x14ac:dyDescent="0.25">
      <c r="A233" s="16">
        <v>1</v>
      </c>
      <c r="C233" s="194">
        <v>230</v>
      </c>
      <c r="D233" s="195"/>
      <c r="E233" s="196" t="s">
        <v>114</v>
      </c>
      <c r="F233" s="197"/>
      <c r="G233" s="198"/>
      <c r="H233" s="199"/>
      <c r="I233" s="200"/>
      <c r="J233" s="200"/>
      <c r="K233" s="200" t="str">
        <f>IF(SUM(H233:J233)=0,"",SUM(H233:J233))</f>
        <v/>
      </c>
      <c r="L233" s="199"/>
      <c r="M233" s="200"/>
      <c r="N233" s="200"/>
      <c r="O233" s="200" t="str">
        <f>IF(SUM(L233:N233)=0,"",SUM(L233:N233))</f>
        <v/>
      </c>
      <c r="P233" s="199"/>
      <c r="Q233" s="200"/>
      <c r="R233" s="200"/>
      <c r="S233" s="200" t="str">
        <f>IF(SUM(P233:R233)=0,"",SUM(P233:R233))</f>
        <v/>
      </c>
      <c r="T233" s="199"/>
      <c r="U233" s="200"/>
      <c r="V233" s="200"/>
      <c r="W233" s="200" t="str">
        <f>IF(SUM(T233:V233)=0,"",SUM(T233:V233))</f>
        <v/>
      </c>
      <c r="X233" s="199"/>
      <c r="Y233" s="200"/>
      <c r="Z233" s="200"/>
      <c r="AA233" s="200" t="str">
        <f>IF(SUM(X233:Z233)=0,"",SUM(X233:Z233))</f>
        <v/>
      </c>
      <c r="AB233" s="199"/>
      <c r="AC233" s="200"/>
      <c r="AD233" s="200"/>
      <c r="AE233" s="200" t="str">
        <f>IF(SUM(AB233:AD233)=0,"",SUM(AB233:AD233))</f>
        <v/>
      </c>
      <c r="AF233" s="199"/>
      <c r="AG233" s="200"/>
      <c r="AH233" s="200"/>
      <c r="AI233" s="200" t="str">
        <f t="shared" si="155"/>
        <v/>
      </c>
      <c r="AJ233" s="200"/>
      <c r="AK233" s="201"/>
      <c r="AL233" s="202"/>
      <c r="AM233" s="198" t="str">
        <f t="shared" si="156"/>
        <v/>
      </c>
      <c r="AN233" s="198" t="s">
        <v>114</v>
      </c>
      <c r="AO233" s="198"/>
      <c r="AP233" s="198"/>
      <c r="AQ233" s="198"/>
      <c r="AR233" s="198" t="s">
        <v>509</v>
      </c>
      <c r="AS233" s="198"/>
      <c r="AT233" s="198"/>
      <c r="AU233" s="203" t="str">
        <f t="shared" si="157"/>
        <v/>
      </c>
      <c r="AV233" s="204" t="str">
        <f t="shared" si="158"/>
        <v/>
      </c>
      <c r="AW233" s="205"/>
      <c r="AX233" s="205" t="str">
        <f>IF(AW233="","",RANK(AW233,AW$4:AW498,1))</f>
        <v/>
      </c>
      <c r="AY233" s="204" t="str">
        <f>IF(AV233="Yes",SUMIF(AU$4:AU498,AW233,AI$4:AI498),"")</f>
        <v/>
      </c>
      <c r="AZ233" s="204" t="str">
        <f>IF(AY233="","",SUMIF(AX$4:AX498,"&lt;="&amp;AX233,AY$4:AY498))</f>
        <v/>
      </c>
      <c r="BA233" s="202"/>
      <c r="BB233" s="206"/>
      <c r="BC233" s="198"/>
      <c r="BD233" s="206"/>
      <c r="BE233" s="198"/>
      <c r="BF233" s="206"/>
      <c r="BG233" s="198"/>
      <c r="BH233" s="200"/>
      <c r="BI233" s="200"/>
      <c r="BJ233" s="200" t="str">
        <f t="shared" si="160"/>
        <v/>
      </c>
      <c r="BK233" s="198"/>
      <c r="BL233" s="206"/>
      <c r="BM233" s="207"/>
      <c r="BN233" s="198"/>
      <c r="BO233" s="199" t="str">
        <f t="shared" si="167"/>
        <v/>
      </c>
      <c r="BP233" s="200" t="str">
        <f t="shared" si="168"/>
        <v/>
      </c>
      <c r="BQ233" s="200" t="str">
        <f t="shared" si="169"/>
        <v/>
      </c>
      <c r="BR233" s="211" t="str">
        <f t="shared" si="170"/>
        <v/>
      </c>
      <c r="BS233" s="199"/>
      <c r="BT233" s="200"/>
      <c r="BU233" s="200"/>
      <c r="BV233" s="211" t="str">
        <f t="shared" si="171"/>
        <v/>
      </c>
      <c r="BW233" s="199" t="str">
        <f t="shared" si="172"/>
        <v/>
      </c>
      <c r="BX233" s="200" t="str">
        <f t="shared" si="173"/>
        <v/>
      </c>
      <c r="BY233" s="200" t="str">
        <f t="shared" si="174"/>
        <v/>
      </c>
      <c r="BZ233" s="200" t="str">
        <f t="shared" si="175"/>
        <v/>
      </c>
      <c r="CA233" s="5"/>
      <c r="CB233" s="16"/>
      <c r="CC233" s="16"/>
      <c r="CD233" s="16"/>
    </row>
    <row r="234" spans="1:82" x14ac:dyDescent="0.25">
      <c r="A234" s="16">
        <v>1</v>
      </c>
      <c r="C234" s="194">
        <v>231</v>
      </c>
      <c r="D234" s="195"/>
      <c r="E234" s="212" t="s">
        <v>525</v>
      </c>
      <c r="F234" s="197"/>
      <c r="G234" s="198" t="s">
        <v>2</v>
      </c>
      <c r="H234" s="199"/>
      <c r="I234" s="200"/>
      <c r="J234" s="200"/>
      <c r="K234" s="200"/>
      <c r="L234" s="199"/>
      <c r="M234" s="200"/>
      <c r="N234" s="200"/>
      <c r="O234" s="200"/>
      <c r="P234" s="199"/>
      <c r="Q234" s="200"/>
      <c r="R234" s="200"/>
      <c r="S234" s="200"/>
      <c r="T234" s="199"/>
      <c r="U234" s="200"/>
      <c r="V234" s="200"/>
      <c r="W234" s="200"/>
      <c r="X234" s="199"/>
      <c r="Y234" s="200"/>
      <c r="Z234" s="200"/>
      <c r="AA234" s="200"/>
      <c r="AB234" s="199"/>
      <c r="AC234" s="200"/>
      <c r="AD234" s="200"/>
      <c r="AE234" s="200"/>
      <c r="AF234" s="199"/>
      <c r="AG234" s="200"/>
      <c r="AH234" s="200"/>
      <c r="AI234" s="200" t="str">
        <f t="shared" si="155"/>
        <v/>
      </c>
      <c r="AJ234" s="200"/>
      <c r="AK234" s="201"/>
      <c r="AL234" s="202"/>
      <c r="AM234" s="198" t="str">
        <f t="shared" si="156"/>
        <v/>
      </c>
      <c r="AN234" s="198"/>
      <c r="AO234" s="198"/>
      <c r="AP234" s="198"/>
      <c r="AQ234" s="198" t="s">
        <v>49</v>
      </c>
      <c r="AR234" s="198" t="s">
        <v>509</v>
      </c>
      <c r="AS234" s="198"/>
      <c r="AT234" s="198"/>
      <c r="AU234" s="203" t="str">
        <f t="shared" si="157"/>
        <v/>
      </c>
      <c r="AV234" s="204" t="str">
        <f t="shared" si="158"/>
        <v/>
      </c>
      <c r="AW234" s="205"/>
      <c r="AX234" s="205" t="str">
        <f>IF(AW234="","",RANK(AW234,AW$4:AW498,1))</f>
        <v/>
      </c>
      <c r="AY234" s="204" t="str">
        <f>IF(AV234="Yes",SUMIF(AU$4:AU498,AW234,AI$4:AI498),"")</f>
        <v/>
      </c>
      <c r="AZ234" s="204" t="str">
        <f>IF(AY234="","",SUMIF(AX$4:AX498,"&lt;="&amp;AX234,AY$4:AY498))</f>
        <v/>
      </c>
      <c r="BA234" s="202" t="s">
        <v>318</v>
      </c>
      <c r="BB234" s="206">
        <v>41992</v>
      </c>
      <c r="BC234" s="198" t="s">
        <v>2</v>
      </c>
      <c r="BD234" s="206" t="s">
        <v>570</v>
      </c>
      <c r="BE234" s="198" t="s">
        <v>319</v>
      </c>
      <c r="BF234" s="206"/>
      <c r="BG234" s="198"/>
      <c r="BH234" s="200">
        <v>32.5</v>
      </c>
      <c r="BI234" s="200"/>
      <c r="BJ234" s="200" t="str">
        <f t="shared" si="160"/>
        <v/>
      </c>
      <c r="BK234" s="198"/>
      <c r="BL234" s="206"/>
      <c r="BM234" s="207">
        <v>3</v>
      </c>
      <c r="BN234" s="198" t="s">
        <v>680</v>
      </c>
      <c r="BO234" s="199" t="str">
        <f t="shared" si="167"/>
        <v/>
      </c>
      <c r="BP234" s="200" t="str">
        <f t="shared" si="168"/>
        <v/>
      </c>
      <c r="BQ234" s="200" t="str">
        <f t="shared" si="169"/>
        <v/>
      </c>
      <c r="BR234" s="211" t="str">
        <f t="shared" si="170"/>
        <v/>
      </c>
      <c r="BS234" s="199"/>
      <c r="BT234" s="200"/>
      <c r="BU234" s="200"/>
      <c r="BV234" s="211" t="str">
        <f t="shared" si="171"/>
        <v/>
      </c>
      <c r="BW234" s="199" t="str">
        <f t="shared" si="172"/>
        <v/>
      </c>
      <c r="BX234" s="200" t="str">
        <f t="shared" si="173"/>
        <v/>
      </c>
      <c r="BY234" s="200" t="str">
        <f t="shared" si="174"/>
        <v/>
      </c>
      <c r="BZ234" s="200" t="str">
        <f t="shared" si="175"/>
        <v/>
      </c>
      <c r="CA234" s="5"/>
      <c r="CB234" s="16"/>
      <c r="CC234" s="16"/>
      <c r="CD234" s="16"/>
    </row>
    <row r="235" spans="1:82" x14ac:dyDescent="0.25">
      <c r="A235" s="16">
        <v>1</v>
      </c>
      <c r="C235" s="194">
        <v>232</v>
      </c>
      <c r="D235" s="195">
        <v>160</v>
      </c>
      <c r="E235" s="212" t="s">
        <v>905</v>
      </c>
      <c r="F235" s="197" t="s">
        <v>2</v>
      </c>
      <c r="G235" s="198" t="s">
        <v>2</v>
      </c>
      <c r="H235" s="199"/>
      <c r="I235" s="200"/>
      <c r="J235" s="200"/>
      <c r="K235" s="200" t="str">
        <f>IF(SUM(H235:J235)=0,"",SUM(H235:J235))</f>
        <v/>
      </c>
      <c r="L235" s="199"/>
      <c r="M235" s="200"/>
      <c r="N235" s="200"/>
      <c r="O235" s="200" t="str">
        <f>IF(SUM(L235:N235)=0,"",SUM(L235:N235))</f>
        <v/>
      </c>
      <c r="P235" s="199"/>
      <c r="Q235" s="200">
        <v>14.9</v>
      </c>
      <c r="R235" s="200">
        <v>14.1</v>
      </c>
      <c r="S235" s="200">
        <f>IF(SUM(P235:R235)=0,"",SUM(P235:R235))</f>
        <v>29</v>
      </c>
      <c r="T235" s="199"/>
      <c r="U235" s="200"/>
      <c r="V235" s="200"/>
      <c r="W235" s="200" t="str">
        <f>IF(SUM(T235:V235)=0,"",SUM(T235:V235))</f>
        <v/>
      </c>
      <c r="X235" s="199"/>
      <c r="Y235" s="200"/>
      <c r="Z235" s="200"/>
      <c r="AA235" s="200" t="str">
        <f>IF(SUM(X235:Z235)=0,"",SUM(X235:Z235))</f>
        <v/>
      </c>
      <c r="AB235" s="199" t="str">
        <f t="shared" ref="AB235:AD238" si="176">IF(H235+L235+P235+T235+X235=0,"",H235+L235+P235+T235+X235)</f>
        <v/>
      </c>
      <c r="AC235" s="200">
        <f t="shared" si="176"/>
        <v>14.9</v>
      </c>
      <c r="AD235" s="200">
        <f t="shared" si="176"/>
        <v>14.1</v>
      </c>
      <c r="AE235" s="200">
        <f>IF(SUM(AB235:AD235)=0,"",SUM(AB235:AD235))</f>
        <v>29</v>
      </c>
      <c r="AF235" s="199" t="s">
        <v>509</v>
      </c>
      <c r="AG235" s="200">
        <v>14.9</v>
      </c>
      <c r="AH235" s="200">
        <v>14.1</v>
      </c>
      <c r="AI235" s="200">
        <f t="shared" si="155"/>
        <v>29</v>
      </c>
      <c r="AJ235" s="200" t="s">
        <v>905</v>
      </c>
      <c r="AK235" s="201">
        <v>241</v>
      </c>
      <c r="AL235" s="202"/>
      <c r="AM235" s="198" t="str">
        <f t="shared" si="156"/>
        <v/>
      </c>
      <c r="AN235" s="198"/>
      <c r="AO235" s="198" t="s">
        <v>775</v>
      </c>
      <c r="AP235" s="213" t="s">
        <v>743</v>
      </c>
      <c r="AQ235" s="198" t="s">
        <v>49</v>
      </c>
      <c r="AR235" s="198" t="s">
        <v>438</v>
      </c>
      <c r="AS235" s="198"/>
      <c r="AT235" s="198" t="s">
        <v>509</v>
      </c>
      <c r="AU235" s="203">
        <f t="shared" si="157"/>
        <v>1999</v>
      </c>
      <c r="AV235" s="204" t="str">
        <f t="shared" si="158"/>
        <v>Yes</v>
      </c>
      <c r="AW235" s="205">
        <f>IF(AV235="Yes",AU235,"")</f>
        <v>1999</v>
      </c>
      <c r="AX235" s="205">
        <f>IF(AW235="","",RANK(AW235,AW$4:AW498,1))</f>
        <v>24</v>
      </c>
      <c r="AY235" s="204">
        <f>IF(AV235="Yes",SUMIF(AU$4:AU498,AW235,AI$4:AI498),"")</f>
        <v>29</v>
      </c>
      <c r="AZ235" s="204">
        <f>IF(AY235="","",SUMIF(AX$4:AX498,"&lt;="&amp;AX235,AY$4:AY498))</f>
        <v>10979.000000000002</v>
      </c>
      <c r="BA235" s="202" t="s">
        <v>200</v>
      </c>
      <c r="BB235" s="206">
        <v>33205</v>
      </c>
      <c r="BC235" s="198" t="s">
        <v>2</v>
      </c>
      <c r="BD235" s="206">
        <v>34607</v>
      </c>
      <c r="BE235" s="198"/>
      <c r="BF235" s="206"/>
      <c r="BG235" s="198"/>
      <c r="BH235" s="200">
        <v>29</v>
      </c>
      <c r="BI235" s="200">
        <v>29</v>
      </c>
      <c r="BJ235" s="200">
        <f t="shared" si="160"/>
        <v>100</v>
      </c>
      <c r="BK235" s="198" t="s">
        <v>279</v>
      </c>
      <c r="BL235" s="206">
        <v>36259</v>
      </c>
      <c r="BM235" s="207">
        <v>1</v>
      </c>
      <c r="BN235" s="198"/>
      <c r="BO235" s="208" t="str">
        <f t="shared" si="167"/>
        <v/>
      </c>
      <c r="BP235" s="209">
        <f t="shared" si="168"/>
        <v>51.379310344827587</v>
      </c>
      <c r="BQ235" s="209">
        <f t="shared" si="169"/>
        <v>48.620689655172413</v>
      </c>
      <c r="BR235" s="210">
        <f t="shared" si="170"/>
        <v>100</v>
      </c>
      <c r="BS235" s="199"/>
      <c r="BT235" s="200">
        <v>14.9</v>
      </c>
      <c r="BU235" s="200">
        <v>14.1</v>
      </c>
      <c r="BV235" s="211">
        <f t="shared" si="171"/>
        <v>29</v>
      </c>
      <c r="BW235" s="208" t="str">
        <f t="shared" si="172"/>
        <v/>
      </c>
      <c r="BX235" s="209">
        <f t="shared" si="173"/>
        <v>51.379310344827587</v>
      </c>
      <c r="BY235" s="209">
        <f t="shared" si="174"/>
        <v>48.620689655172413</v>
      </c>
      <c r="BZ235" s="209">
        <f t="shared" si="175"/>
        <v>100</v>
      </c>
      <c r="CA235" s="16"/>
      <c r="CB235" s="16"/>
      <c r="CC235" s="16"/>
      <c r="CD235" s="16"/>
    </row>
    <row r="236" spans="1:82" x14ac:dyDescent="0.25">
      <c r="A236" s="16">
        <v>1</v>
      </c>
      <c r="C236" s="194">
        <v>233</v>
      </c>
      <c r="D236" s="195">
        <v>207</v>
      </c>
      <c r="E236" s="212" t="s">
        <v>313</v>
      </c>
      <c r="F236" s="197" t="s">
        <v>2</v>
      </c>
      <c r="G236" s="198" t="s">
        <v>2</v>
      </c>
      <c r="H236" s="199"/>
      <c r="I236" s="200"/>
      <c r="J236" s="200"/>
      <c r="K236" s="200" t="str">
        <f>IF(SUM(H236:J236)=0,"",SUM(H236:J236))</f>
        <v/>
      </c>
      <c r="L236" s="199"/>
      <c r="M236" s="200"/>
      <c r="N236" s="200"/>
      <c r="O236" s="200" t="str">
        <f>IF(SUM(L236:N236)=0,"",SUM(L236:N236))</f>
        <v/>
      </c>
      <c r="P236" s="199"/>
      <c r="Q236" s="200">
        <v>26</v>
      </c>
      <c r="R236" s="200">
        <v>14</v>
      </c>
      <c r="S236" s="200">
        <f>IF(SUM(P236:R236)=0,"",SUM(P236:R236))</f>
        <v>40</v>
      </c>
      <c r="T236" s="199"/>
      <c r="U236" s="200"/>
      <c r="V236" s="200"/>
      <c r="W236" s="200" t="str">
        <f>IF(SUM(T236:V236)=0,"",SUM(T236:V236))</f>
        <v/>
      </c>
      <c r="X236" s="199"/>
      <c r="Y236" s="200"/>
      <c r="Z236" s="200"/>
      <c r="AA236" s="200" t="str">
        <f>IF(SUM(X236:Z236)=0,"",SUM(X236:Z236))</f>
        <v/>
      </c>
      <c r="AB236" s="199" t="str">
        <f t="shared" si="176"/>
        <v/>
      </c>
      <c r="AC236" s="200">
        <f t="shared" si="176"/>
        <v>26</v>
      </c>
      <c r="AD236" s="200">
        <f t="shared" si="176"/>
        <v>14</v>
      </c>
      <c r="AE236" s="200">
        <f>IF(SUM(AB236:AD236)=0,"",SUM(AB236:AD236))</f>
        <v>40</v>
      </c>
      <c r="AF236" s="199" t="s">
        <v>509</v>
      </c>
      <c r="AG236" s="200">
        <v>26</v>
      </c>
      <c r="AH236" s="200">
        <v>14</v>
      </c>
      <c r="AI236" s="200">
        <f t="shared" si="155"/>
        <v>40</v>
      </c>
      <c r="AJ236" s="200" t="s">
        <v>313</v>
      </c>
      <c r="AK236" s="201">
        <v>290</v>
      </c>
      <c r="AL236" s="202"/>
      <c r="AM236" s="198" t="str">
        <f t="shared" si="156"/>
        <v/>
      </c>
      <c r="AN236" s="198"/>
      <c r="AO236" s="198"/>
      <c r="AP236" s="213" t="s">
        <v>744</v>
      </c>
      <c r="AQ236" s="198" t="s">
        <v>49</v>
      </c>
      <c r="AR236" s="198" t="s">
        <v>341</v>
      </c>
      <c r="AS236" s="198"/>
      <c r="AT236" s="198" t="s">
        <v>509</v>
      </c>
      <c r="AU236" s="203">
        <f t="shared" si="157"/>
        <v>2009</v>
      </c>
      <c r="AV236" s="204" t="str">
        <f t="shared" si="158"/>
        <v/>
      </c>
      <c r="AW236" s="205" t="str">
        <f>IF(AV236="Yes",AU236,"")</f>
        <v/>
      </c>
      <c r="AX236" s="205" t="str">
        <f>IF(AW236="","",RANK(AW236,AW$4:AW498,1))</f>
        <v/>
      </c>
      <c r="AY236" s="204" t="str">
        <f>IF(AV236="Yes",SUMIF(AU$4:AU498,AW236,AI$4:AI498),"")</f>
        <v/>
      </c>
      <c r="AZ236" s="204" t="str">
        <f>IF(AY236="","",SUMIF(AX$4:AX498,"&lt;="&amp;AX236,AY$4:AY498))</f>
        <v/>
      </c>
      <c r="BA236" s="202" t="s">
        <v>312</v>
      </c>
      <c r="BB236" s="206">
        <v>36818</v>
      </c>
      <c r="BC236" s="198" t="s">
        <v>2</v>
      </c>
      <c r="BD236" s="206">
        <v>37913</v>
      </c>
      <c r="BE236" s="198"/>
      <c r="BF236" s="206"/>
      <c r="BG236" s="198"/>
      <c r="BH236" s="200">
        <v>22</v>
      </c>
      <c r="BI236" s="200">
        <v>40</v>
      </c>
      <c r="BJ236" s="200">
        <f t="shared" si="160"/>
        <v>181.81818181818181</v>
      </c>
      <c r="BK236" s="198" t="s">
        <v>299</v>
      </c>
      <c r="BL236" s="206">
        <v>39902</v>
      </c>
      <c r="BM236" s="207">
        <v>1</v>
      </c>
      <c r="BN236" s="198"/>
      <c r="BO236" s="208" t="str">
        <f t="shared" si="167"/>
        <v/>
      </c>
      <c r="BP236" s="209">
        <f t="shared" si="168"/>
        <v>65</v>
      </c>
      <c r="BQ236" s="209">
        <f t="shared" si="169"/>
        <v>35</v>
      </c>
      <c r="BR236" s="210">
        <f t="shared" si="170"/>
        <v>100</v>
      </c>
      <c r="BS236" s="199"/>
      <c r="BT236" s="200">
        <v>26</v>
      </c>
      <c r="BU236" s="200">
        <v>14</v>
      </c>
      <c r="BV236" s="211">
        <f t="shared" si="171"/>
        <v>40</v>
      </c>
      <c r="BW236" s="208" t="str">
        <f t="shared" si="172"/>
        <v/>
      </c>
      <c r="BX236" s="209">
        <f t="shared" si="173"/>
        <v>65</v>
      </c>
      <c r="BY236" s="209">
        <f t="shared" si="174"/>
        <v>35</v>
      </c>
      <c r="BZ236" s="209">
        <f t="shared" si="175"/>
        <v>100</v>
      </c>
      <c r="CA236" s="16"/>
      <c r="CB236" s="16"/>
      <c r="CC236" s="16"/>
      <c r="CD236" s="16"/>
    </row>
    <row r="237" spans="1:82" x14ac:dyDescent="0.25">
      <c r="A237" s="16">
        <v>1</v>
      </c>
      <c r="C237" s="194">
        <v>234</v>
      </c>
      <c r="D237" s="195"/>
      <c r="E237" s="212" t="s">
        <v>430</v>
      </c>
      <c r="F237" s="197" t="s">
        <v>4</v>
      </c>
      <c r="G237" s="198" t="s">
        <v>4</v>
      </c>
      <c r="H237" s="199"/>
      <c r="I237" s="200"/>
      <c r="J237" s="200"/>
      <c r="K237" s="200" t="str">
        <f>IF(SUM(H237:J237)=0,"",SUM(H237:J237))</f>
        <v/>
      </c>
      <c r="L237" s="199"/>
      <c r="M237" s="200"/>
      <c r="N237" s="200"/>
      <c r="O237" s="200" t="str">
        <f>IF(SUM(L237:N237)=0,"",SUM(L237:N237))</f>
        <v/>
      </c>
      <c r="P237" s="199"/>
      <c r="Q237" s="200"/>
      <c r="R237" s="200"/>
      <c r="S237" s="200" t="str">
        <f>IF(SUM(P237:R237)=0,"",SUM(P237:R237))</f>
        <v/>
      </c>
      <c r="T237" s="199"/>
      <c r="U237" s="200"/>
      <c r="V237" s="200"/>
      <c r="W237" s="200" t="str">
        <f>IF(SUM(T237:V237)=0,"",SUM(T237:V237))</f>
        <v/>
      </c>
      <c r="X237" s="199">
        <v>2.6</v>
      </c>
      <c r="Y237" s="200">
        <v>42.9</v>
      </c>
      <c r="Z237" s="200">
        <v>32.6</v>
      </c>
      <c r="AA237" s="200">
        <f>IF(SUM(X237:Z237)=0,"",SUM(X237:Z237))</f>
        <v>78.099999999999994</v>
      </c>
      <c r="AB237" s="199">
        <f t="shared" si="176"/>
        <v>2.6</v>
      </c>
      <c r="AC237" s="200">
        <f t="shared" si="176"/>
        <v>42.9</v>
      </c>
      <c r="AD237" s="200">
        <f t="shared" si="176"/>
        <v>32.6</v>
      </c>
      <c r="AE237" s="200">
        <f>IF(SUM(AB237:AD237)=0,"",SUM(AB237:AD237))</f>
        <v>78.099999999999994</v>
      </c>
      <c r="AF237" s="199"/>
      <c r="AG237" s="200">
        <v>18.899999999999999</v>
      </c>
      <c r="AH237" s="200">
        <v>24.4</v>
      </c>
      <c r="AI237" s="200">
        <f t="shared" si="155"/>
        <v>43.3</v>
      </c>
      <c r="AJ237" s="200" t="s">
        <v>430</v>
      </c>
      <c r="AK237" s="201">
        <v>225</v>
      </c>
      <c r="AL237" s="202"/>
      <c r="AM237" s="198" t="str">
        <f t="shared" si="156"/>
        <v/>
      </c>
      <c r="AN237" s="198"/>
      <c r="AO237" s="198"/>
      <c r="AP237" s="213" t="s">
        <v>745</v>
      </c>
      <c r="AQ237" s="198" t="s">
        <v>49</v>
      </c>
      <c r="AR237" s="198" t="s">
        <v>431</v>
      </c>
      <c r="AS237" s="198" t="s">
        <v>510</v>
      </c>
      <c r="AT237" s="198" t="s">
        <v>496</v>
      </c>
      <c r="AU237" s="203">
        <f t="shared" si="157"/>
        <v>1993</v>
      </c>
      <c r="AV237" s="204" t="str">
        <f t="shared" si="158"/>
        <v/>
      </c>
      <c r="AW237" s="205" t="str">
        <f>IF(AV237="Yes",AU237,"")</f>
        <v/>
      </c>
      <c r="AX237" s="205" t="str">
        <f>IF(AW237="","",RANK(AW237,AW$4:AW498,1))</f>
        <v/>
      </c>
      <c r="AY237" s="204" t="str">
        <f>IF(AV237="Yes",SUMIF(AU$4:AU498,AW237,AI$4:AI498),"")</f>
        <v/>
      </c>
      <c r="AZ237" s="204" t="str">
        <f>IF(AY237="","",SUMIF(AX$4:AX498,"&lt;="&amp;AX237,AY$4:AY498))</f>
        <v/>
      </c>
      <c r="BA237" s="202"/>
      <c r="BB237" s="206"/>
      <c r="BC237" s="198"/>
      <c r="BD237" s="206"/>
      <c r="BE237" s="198"/>
      <c r="BF237" s="206"/>
      <c r="BG237" s="198"/>
      <c r="BH237" s="200"/>
      <c r="BI237" s="200"/>
      <c r="BJ237" s="200" t="str">
        <f t="shared" si="160"/>
        <v/>
      </c>
      <c r="BK237" s="364" t="s">
        <v>1002</v>
      </c>
      <c r="BL237" s="206">
        <v>34275</v>
      </c>
      <c r="BM237" s="207"/>
      <c r="BN237" s="198"/>
      <c r="BO237" s="208">
        <f t="shared" si="167"/>
        <v>3.3290653008962869</v>
      </c>
      <c r="BP237" s="209">
        <f t="shared" si="168"/>
        <v>54.929577464788736</v>
      </c>
      <c r="BQ237" s="209">
        <f t="shared" si="169"/>
        <v>41.741357234314982</v>
      </c>
      <c r="BR237" s="210">
        <f t="shared" si="170"/>
        <v>100</v>
      </c>
      <c r="BS237" s="199">
        <v>2.6</v>
      </c>
      <c r="BT237" s="200">
        <v>42.9</v>
      </c>
      <c r="BU237" s="200">
        <v>32.6</v>
      </c>
      <c r="BV237" s="211">
        <f t="shared" si="171"/>
        <v>78.099999999999994</v>
      </c>
      <c r="BW237" s="208">
        <f t="shared" si="172"/>
        <v>3.3290653008962869</v>
      </c>
      <c r="BX237" s="209">
        <f t="shared" si="173"/>
        <v>54.929577464788736</v>
      </c>
      <c r="BY237" s="209">
        <f t="shared" si="174"/>
        <v>41.741357234314982</v>
      </c>
      <c r="BZ237" s="209">
        <f t="shared" si="175"/>
        <v>100</v>
      </c>
      <c r="CA237" s="16"/>
      <c r="CB237" s="16"/>
      <c r="CC237" s="16"/>
      <c r="CD237" s="16"/>
    </row>
    <row r="238" spans="1:82" x14ac:dyDescent="0.25">
      <c r="A238" s="16">
        <v>1</v>
      </c>
      <c r="C238" s="194">
        <v>235</v>
      </c>
      <c r="D238" s="195"/>
      <c r="E238" s="212" t="s">
        <v>430</v>
      </c>
      <c r="F238" s="197"/>
      <c r="G238" s="198" t="s">
        <v>4</v>
      </c>
      <c r="H238" s="199"/>
      <c r="I238" s="200"/>
      <c r="J238" s="200"/>
      <c r="K238" s="200"/>
      <c r="L238" s="199"/>
      <c r="M238" s="200"/>
      <c r="N238" s="200"/>
      <c r="O238" s="200"/>
      <c r="P238" s="199"/>
      <c r="Q238" s="200"/>
      <c r="R238" s="200"/>
      <c r="S238" s="200"/>
      <c r="T238" s="199"/>
      <c r="U238" s="200"/>
      <c r="V238" s="200"/>
      <c r="W238" s="200"/>
      <c r="X238" s="199"/>
      <c r="Y238" s="200"/>
      <c r="Z238" s="200"/>
      <c r="AA238" s="200"/>
      <c r="AB238" s="199" t="str">
        <f t="shared" si="176"/>
        <v/>
      </c>
      <c r="AC238" s="200" t="str">
        <f t="shared" si="176"/>
        <v/>
      </c>
      <c r="AD238" s="200" t="str">
        <f t="shared" si="176"/>
        <v/>
      </c>
      <c r="AE238" s="200" t="str">
        <f>IF(SUM(AB238:AD238)=0,"",SUM(AB238:AD238))</f>
        <v/>
      </c>
      <c r="AF238" s="199">
        <v>2.6</v>
      </c>
      <c r="AG238" s="200">
        <v>24</v>
      </c>
      <c r="AH238" s="200">
        <v>8.1999999999999993</v>
      </c>
      <c r="AI238" s="200">
        <f t="shared" si="155"/>
        <v>34.799999999999997</v>
      </c>
      <c r="AJ238" s="200"/>
      <c r="AK238" s="201">
        <v>226</v>
      </c>
      <c r="AL238" s="202"/>
      <c r="AM238" s="198" t="str">
        <f t="shared" si="156"/>
        <v/>
      </c>
      <c r="AN238" s="198"/>
      <c r="AO238" s="198"/>
      <c r="AP238" s="198"/>
      <c r="AQ238" s="198" t="s">
        <v>49</v>
      </c>
      <c r="AR238" s="198" t="s">
        <v>431</v>
      </c>
      <c r="AS238" s="198"/>
      <c r="AT238" s="198"/>
      <c r="AU238" s="203">
        <f t="shared" si="157"/>
        <v>2004</v>
      </c>
      <c r="AV238" s="204" t="str">
        <f t="shared" si="158"/>
        <v>Yes</v>
      </c>
      <c r="AW238" s="205">
        <f>IF(AV238="Yes",AU238,"")</f>
        <v>2004</v>
      </c>
      <c r="AX238" s="205">
        <f>IF(AW238="","",RANK(AW238,AW$4:AW498,1))</f>
        <v>27</v>
      </c>
      <c r="AY238" s="204">
        <f>IF(AV238="Yes",SUMIF(AU$4:AU498,AW238,AI$4:AI498),"")</f>
        <v>34.799999999999997</v>
      </c>
      <c r="AZ238" s="204">
        <f>IF(AY238="","",SUMIF(AX$4:AX498,"&lt;="&amp;AX238,AY$4:AY498))</f>
        <v>11385.6</v>
      </c>
      <c r="BA238" s="202"/>
      <c r="BB238" s="206"/>
      <c r="BC238" s="198"/>
      <c r="BD238" s="206"/>
      <c r="BE238" s="198"/>
      <c r="BF238" s="206"/>
      <c r="BG238" s="198"/>
      <c r="BH238" s="200"/>
      <c r="BI238" s="200"/>
      <c r="BJ238" s="200" t="str">
        <f t="shared" si="160"/>
        <v/>
      </c>
      <c r="BK238" s="364" t="s">
        <v>1003</v>
      </c>
      <c r="BL238" s="206">
        <v>38258</v>
      </c>
      <c r="BM238" s="207"/>
      <c r="BN238" s="198"/>
      <c r="BO238" s="199" t="str">
        <f t="shared" si="167"/>
        <v/>
      </c>
      <c r="BP238" s="200" t="str">
        <f t="shared" si="168"/>
        <v/>
      </c>
      <c r="BQ238" s="200" t="str">
        <f t="shared" si="169"/>
        <v/>
      </c>
      <c r="BR238" s="211" t="str">
        <f t="shared" si="170"/>
        <v/>
      </c>
      <c r="BS238" s="199"/>
      <c r="BT238" s="200"/>
      <c r="BU238" s="200"/>
      <c r="BV238" s="211" t="str">
        <f t="shared" si="171"/>
        <v/>
      </c>
      <c r="BW238" s="199" t="str">
        <f t="shared" si="172"/>
        <v/>
      </c>
      <c r="BX238" s="200" t="str">
        <f t="shared" si="173"/>
        <v/>
      </c>
      <c r="BY238" s="200" t="str">
        <f t="shared" si="174"/>
        <v/>
      </c>
      <c r="BZ238" s="200" t="str">
        <f t="shared" si="175"/>
        <v/>
      </c>
      <c r="CA238" s="16"/>
      <c r="CB238" s="16"/>
      <c r="CC238" s="16"/>
      <c r="CD238" s="16"/>
    </row>
    <row r="239" spans="1:82" x14ac:dyDescent="0.25">
      <c r="A239" s="16">
        <v>1</v>
      </c>
      <c r="C239" s="194">
        <v>236</v>
      </c>
      <c r="D239" s="195"/>
      <c r="E239" s="197" t="s">
        <v>878</v>
      </c>
      <c r="F239" s="197"/>
      <c r="G239" s="198"/>
      <c r="H239" s="199"/>
      <c r="I239" s="200"/>
      <c r="J239" s="200"/>
      <c r="K239" s="200"/>
      <c r="L239" s="199"/>
      <c r="M239" s="200"/>
      <c r="N239" s="200"/>
      <c r="O239" s="200"/>
      <c r="P239" s="199"/>
      <c r="Q239" s="200"/>
      <c r="R239" s="200"/>
      <c r="S239" s="200"/>
      <c r="T239" s="199"/>
      <c r="U239" s="200"/>
      <c r="V239" s="200"/>
      <c r="W239" s="200"/>
      <c r="X239" s="199"/>
      <c r="Y239" s="200"/>
      <c r="Z239" s="200"/>
      <c r="AA239" s="200"/>
      <c r="AB239" s="199"/>
      <c r="AC239" s="200"/>
      <c r="AD239" s="200"/>
      <c r="AE239" s="200"/>
      <c r="AF239" s="199">
        <v>2.6</v>
      </c>
      <c r="AG239" s="200">
        <v>42.9</v>
      </c>
      <c r="AH239" s="200">
        <v>32.6</v>
      </c>
      <c r="AI239" s="200">
        <f t="shared" si="155"/>
        <v>78.099999999999994</v>
      </c>
      <c r="AJ239" s="200" t="s">
        <v>878</v>
      </c>
      <c r="AK239" s="253">
        <v>227</v>
      </c>
      <c r="AL239" s="202"/>
      <c r="AM239" s="198" t="str">
        <f t="shared" si="156"/>
        <v/>
      </c>
      <c r="AN239" s="198"/>
      <c r="AO239" s="198"/>
      <c r="AP239" s="198"/>
      <c r="AQ239" s="198"/>
      <c r="AR239" s="198"/>
      <c r="AS239" s="198"/>
      <c r="AT239" s="198"/>
      <c r="AU239" s="203" t="str">
        <f t="shared" si="157"/>
        <v/>
      </c>
      <c r="AV239" s="204" t="str">
        <f t="shared" si="158"/>
        <v/>
      </c>
      <c r="AW239" s="205"/>
      <c r="AX239" s="205" t="str">
        <f>IF(AW239="","",RANK(AW239,AW$4:AW498,1))</f>
        <v/>
      </c>
      <c r="AY239" s="204" t="str">
        <f>IF(AV239="Yes",SUMIF(AU$4:AU498,AW239,AI$4:AI498),"")</f>
        <v/>
      </c>
      <c r="AZ239" s="204" t="str">
        <f>IF(AY239="","",SUMIF(AX$4:AX498,"&lt;="&amp;AX239,AY$4:AY498))</f>
        <v/>
      </c>
      <c r="BA239" s="202"/>
      <c r="BB239" s="206"/>
      <c r="BC239" s="198"/>
      <c r="BD239" s="206"/>
      <c r="BE239" s="198"/>
      <c r="BF239" s="206"/>
      <c r="BG239" s="198"/>
      <c r="BH239" s="200"/>
      <c r="BI239" s="200"/>
      <c r="BJ239" s="200" t="str">
        <f t="shared" si="160"/>
        <v/>
      </c>
      <c r="BK239" s="198"/>
      <c r="BL239" s="206"/>
      <c r="BM239" s="207"/>
      <c r="BN239" s="198"/>
      <c r="BO239" s="199"/>
      <c r="BP239" s="200"/>
      <c r="BQ239" s="200"/>
      <c r="BR239" s="211"/>
      <c r="BS239" s="199"/>
      <c r="BT239" s="200"/>
      <c r="BU239" s="200"/>
      <c r="BV239" s="211"/>
      <c r="BW239" s="199"/>
      <c r="BX239" s="200"/>
      <c r="BY239" s="200"/>
      <c r="BZ239" s="200"/>
      <c r="CA239" s="16"/>
      <c r="CB239" s="16"/>
      <c r="CC239" s="16"/>
      <c r="CD239" s="16"/>
    </row>
    <row r="240" spans="1:82" x14ac:dyDescent="0.25">
      <c r="A240" s="16">
        <v>1</v>
      </c>
      <c r="C240" s="215">
        <v>237</v>
      </c>
      <c r="D240" s="216"/>
      <c r="E240" s="216" t="s">
        <v>5</v>
      </c>
      <c r="F240" s="180"/>
      <c r="G240" s="217"/>
      <c r="H240" s="218"/>
      <c r="I240" s="219"/>
      <c r="J240" s="219"/>
      <c r="K240" s="219" t="str">
        <f t="shared" ref="K240:K257" si="177">IF(SUM(H240:J240)=0,"",SUM(H240:J240))</f>
        <v/>
      </c>
      <c r="L240" s="218"/>
      <c r="M240" s="219"/>
      <c r="N240" s="219"/>
      <c r="O240" s="219" t="str">
        <f t="shared" ref="O240:O257" si="178">IF(SUM(L240:N240)=0,"",SUM(L240:N240))</f>
        <v/>
      </c>
      <c r="P240" s="218"/>
      <c r="Q240" s="219"/>
      <c r="R240" s="219"/>
      <c r="S240" s="219" t="str">
        <f t="shared" ref="S240:S257" si="179">IF(SUM(P240:R240)=0,"",SUM(P240:R240))</f>
        <v/>
      </c>
      <c r="T240" s="218"/>
      <c r="U240" s="219"/>
      <c r="V240" s="219"/>
      <c r="W240" s="219" t="str">
        <f t="shared" ref="W240:W257" si="180">IF(SUM(T240:V240)=0,"",SUM(T240:V240))</f>
        <v/>
      </c>
      <c r="X240" s="218"/>
      <c r="Y240" s="219"/>
      <c r="Z240" s="219"/>
      <c r="AA240" s="219" t="str">
        <f t="shared" ref="AA240:AA257" si="181">IF(SUM(X240:Z240)=0,"",SUM(X240:Z240))</f>
        <v/>
      </c>
      <c r="AB240" s="218">
        <f>IF(SUM(AB235:AB237)=0,"",SUM(AB235:AB237))</f>
        <v>2.6</v>
      </c>
      <c r="AC240" s="219">
        <f>IF(SUM(AC235:AC237)=0,"",SUM(AC235:AC237))</f>
        <v>83.8</v>
      </c>
      <c r="AD240" s="219">
        <f>IF(SUM(AD235:AD237)=0,"",SUM(AD235:AD237))</f>
        <v>60.7</v>
      </c>
      <c r="AE240" s="219">
        <f t="shared" ref="AE240:AE257" si="182">IF(SUM(AB240:AD240)=0,"",SUM(AB240:AD240))</f>
        <v>147.1</v>
      </c>
      <c r="AF240" s="218"/>
      <c r="AG240" s="219"/>
      <c r="AH240" s="219"/>
      <c r="AI240" s="219" t="str">
        <f t="shared" si="155"/>
        <v/>
      </c>
      <c r="AJ240" s="219"/>
      <c r="AK240" s="347"/>
      <c r="AL240" s="221">
        <f>COUNT(AE234:AE237)</f>
        <v>3</v>
      </c>
      <c r="AM240" s="217" t="str">
        <f t="shared" si="156"/>
        <v/>
      </c>
      <c r="AN240" s="217" t="s">
        <v>114</v>
      </c>
      <c r="AO240" s="217"/>
      <c r="AP240" s="217"/>
      <c r="AQ240" s="217"/>
      <c r="AR240" s="217" t="s">
        <v>509</v>
      </c>
      <c r="AS240" s="217"/>
      <c r="AT240" s="217"/>
      <c r="AU240" s="222" t="str">
        <f t="shared" si="157"/>
        <v/>
      </c>
      <c r="AV240" s="254" t="str">
        <f t="shared" si="158"/>
        <v/>
      </c>
      <c r="AW240" s="255"/>
      <c r="AX240" s="255" t="str">
        <f>IF(AW240="","",RANK(AW240,AW$4:AW498,1))</f>
        <v/>
      </c>
      <c r="AY240" s="254" t="str">
        <f>IF(AV240="Yes",SUMIF(AU$4:AU498,AW240,AI$4:AI498),"")</f>
        <v/>
      </c>
      <c r="AZ240" s="254" t="str">
        <f>IF(AY240="","",SUMIF(AX$4:AX498,"&lt;="&amp;AX240,AY$4:AY498))</f>
        <v/>
      </c>
      <c r="BA240" s="221"/>
      <c r="BB240" s="223"/>
      <c r="BC240" s="217"/>
      <c r="BD240" s="223"/>
      <c r="BE240" s="217"/>
      <c r="BF240" s="223"/>
      <c r="BG240" s="217"/>
      <c r="BH240" s="219"/>
      <c r="BI240" s="219"/>
      <c r="BJ240" s="219" t="str">
        <f t="shared" si="160"/>
        <v/>
      </c>
      <c r="BK240" s="217"/>
      <c r="BL240" s="223"/>
      <c r="BM240" s="224"/>
      <c r="BN240" s="217"/>
      <c r="BO240" s="218">
        <f t="shared" ref="BO240:BO271" si="183">IF(AB240="","",(AB240/AE240)*100)</f>
        <v>1.7675050985723999</v>
      </c>
      <c r="BP240" s="219">
        <f t="shared" ref="BP240:BP271" si="184">IF(AC240="","",(AC240/AE240)*100)</f>
        <v>56.968048946295035</v>
      </c>
      <c r="BQ240" s="219">
        <f t="shared" ref="BQ240:BQ271" si="185">IF(AD240="","",(AD240/AE240)*100)</f>
        <v>41.264445955132565</v>
      </c>
      <c r="BR240" s="225">
        <f t="shared" ref="BR240:BR271" si="186">IF(AE240="","",SUM(BO240:BQ240))</f>
        <v>100</v>
      </c>
      <c r="BS240" s="218"/>
      <c r="BT240" s="219"/>
      <c r="BU240" s="219"/>
      <c r="BV240" s="225" t="str">
        <f t="shared" ref="BV240:BV271" si="187">IF(SUM(BS240:BU240)=0,"",SUM(BS240:BU240))</f>
        <v/>
      </c>
      <c r="BW240" s="218" t="str">
        <f t="shared" ref="BW240:BW271" si="188">IF(ISBLANK(BS240),"",BS240/BV240*100)</f>
        <v/>
      </c>
      <c r="BX240" s="219" t="str">
        <f t="shared" ref="BX240:BX271" si="189">IF(ISBLANK(BT240),"",BT240/BV240*100)</f>
        <v/>
      </c>
      <c r="BY240" s="219" t="str">
        <f t="shared" ref="BY240:BY271" si="190">IF(ISBLANK(BU240),"",BU240/BV240*100)</f>
        <v/>
      </c>
      <c r="BZ240" s="219" t="str">
        <f t="shared" ref="BZ240:BZ271" si="191">IF(BV240="","",SUM(BW240:BY240))</f>
        <v/>
      </c>
      <c r="CA240" s="16"/>
      <c r="CB240" s="16"/>
      <c r="CC240" s="16"/>
      <c r="CD240" s="16"/>
    </row>
    <row r="241" spans="1:82" x14ac:dyDescent="0.25">
      <c r="A241" s="16">
        <v>1</v>
      </c>
      <c r="C241" s="194">
        <v>238</v>
      </c>
      <c r="D241" s="195"/>
      <c r="E241" s="196" t="s">
        <v>115</v>
      </c>
      <c r="F241" s="197"/>
      <c r="G241" s="198"/>
      <c r="H241" s="199"/>
      <c r="I241" s="200"/>
      <c r="J241" s="200"/>
      <c r="K241" s="200" t="str">
        <f t="shared" si="177"/>
        <v/>
      </c>
      <c r="L241" s="199"/>
      <c r="M241" s="200"/>
      <c r="N241" s="200"/>
      <c r="O241" s="200" t="str">
        <f t="shared" si="178"/>
        <v/>
      </c>
      <c r="P241" s="199"/>
      <c r="Q241" s="200"/>
      <c r="R241" s="200"/>
      <c r="S241" s="200" t="str">
        <f t="shared" si="179"/>
        <v/>
      </c>
      <c r="T241" s="199"/>
      <c r="U241" s="200"/>
      <c r="V241" s="200"/>
      <c r="W241" s="200" t="str">
        <f t="shared" si="180"/>
        <v/>
      </c>
      <c r="X241" s="199"/>
      <c r="Y241" s="200"/>
      <c r="Z241" s="200"/>
      <c r="AA241" s="200" t="str">
        <f t="shared" si="181"/>
        <v/>
      </c>
      <c r="AB241" s="199"/>
      <c r="AC241" s="200"/>
      <c r="AD241" s="200"/>
      <c r="AE241" s="200" t="str">
        <f t="shared" si="182"/>
        <v/>
      </c>
      <c r="AF241" s="199"/>
      <c r="AG241" s="200"/>
      <c r="AH241" s="200"/>
      <c r="AI241" s="200" t="str">
        <f t="shared" si="155"/>
        <v/>
      </c>
      <c r="AJ241" s="200"/>
      <c r="AK241" s="201"/>
      <c r="AL241" s="202"/>
      <c r="AM241" s="198" t="str">
        <f t="shared" si="156"/>
        <v/>
      </c>
      <c r="AN241" s="198" t="s">
        <v>115</v>
      </c>
      <c r="AO241" s="198"/>
      <c r="AP241" s="198"/>
      <c r="AQ241" s="198"/>
      <c r="AR241" s="198" t="s">
        <v>509</v>
      </c>
      <c r="AS241" s="198"/>
      <c r="AT241" s="198"/>
      <c r="AU241" s="203" t="str">
        <f t="shared" si="157"/>
        <v/>
      </c>
      <c r="AV241" s="204" t="str">
        <f t="shared" si="158"/>
        <v/>
      </c>
      <c r="AW241" s="205"/>
      <c r="AX241" s="205" t="str">
        <f>IF(AW241="","",RANK(AW241,AW$4:AW498,1))</f>
        <v/>
      </c>
      <c r="AY241" s="204" t="str">
        <f>IF(AV241="Yes",SUMIF(AU$4:AU498,AW241,AI$4:AI498),"")</f>
        <v/>
      </c>
      <c r="AZ241" s="204" t="str">
        <f>IF(AY241="","",SUMIF(AX$4:AX498,"&lt;="&amp;AX241,AY$4:AY498))</f>
        <v/>
      </c>
      <c r="BA241" s="202"/>
      <c r="BB241" s="206"/>
      <c r="BC241" s="198"/>
      <c r="BD241" s="206"/>
      <c r="BE241" s="198"/>
      <c r="BF241" s="206"/>
      <c r="BG241" s="198"/>
      <c r="BH241" s="200"/>
      <c r="BI241" s="200"/>
      <c r="BJ241" s="200" t="str">
        <f t="shared" si="160"/>
        <v/>
      </c>
      <c r="BK241" s="198"/>
      <c r="BL241" s="206"/>
      <c r="BM241" s="207"/>
      <c r="BN241" s="198"/>
      <c r="BO241" s="199" t="str">
        <f t="shared" si="183"/>
        <v/>
      </c>
      <c r="BP241" s="200" t="str">
        <f t="shared" si="184"/>
        <v/>
      </c>
      <c r="BQ241" s="200" t="str">
        <f t="shared" si="185"/>
        <v/>
      </c>
      <c r="BR241" s="211" t="str">
        <f t="shared" si="186"/>
        <v/>
      </c>
      <c r="BS241" s="199"/>
      <c r="BT241" s="200"/>
      <c r="BU241" s="200"/>
      <c r="BV241" s="211" t="str">
        <f t="shared" si="187"/>
        <v/>
      </c>
      <c r="BW241" s="199" t="str">
        <f t="shared" si="188"/>
        <v/>
      </c>
      <c r="BX241" s="200" t="str">
        <f t="shared" si="189"/>
        <v/>
      </c>
      <c r="BY241" s="200" t="str">
        <f t="shared" si="190"/>
        <v/>
      </c>
      <c r="BZ241" s="200" t="str">
        <f t="shared" si="191"/>
        <v/>
      </c>
      <c r="CA241" s="16"/>
      <c r="CB241" s="16"/>
      <c r="CC241" s="16"/>
      <c r="CD241" s="16"/>
    </row>
    <row r="242" spans="1:82" x14ac:dyDescent="0.25">
      <c r="A242" s="16">
        <v>1</v>
      </c>
      <c r="C242" s="194">
        <v>239</v>
      </c>
      <c r="D242" s="195">
        <v>52</v>
      </c>
      <c r="E242" s="212" t="s">
        <v>196</v>
      </c>
      <c r="F242" s="197" t="s">
        <v>3</v>
      </c>
      <c r="G242" s="198" t="s">
        <v>3</v>
      </c>
      <c r="H242" s="199"/>
      <c r="I242" s="200"/>
      <c r="J242" s="200"/>
      <c r="K242" s="200" t="str">
        <f t="shared" si="177"/>
        <v/>
      </c>
      <c r="L242" s="199"/>
      <c r="M242" s="200"/>
      <c r="N242" s="200"/>
      <c r="O242" s="200" t="str">
        <f t="shared" si="178"/>
        <v/>
      </c>
      <c r="P242" s="199"/>
      <c r="Q242" s="200"/>
      <c r="R242" s="200"/>
      <c r="S242" s="200" t="str">
        <f t="shared" si="179"/>
        <v/>
      </c>
      <c r="T242" s="199"/>
      <c r="U242" s="200">
        <v>23</v>
      </c>
      <c r="V242" s="200"/>
      <c r="W242" s="200">
        <f t="shared" si="180"/>
        <v>23</v>
      </c>
      <c r="X242" s="199"/>
      <c r="Y242" s="200"/>
      <c r="Z242" s="200"/>
      <c r="AA242" s="200" t="str">
        <f t="shared" si="181"/>
        <v/>
      </c>
      <c r="AB242" s="199" t="str">
        <f t="shared" ref="AB242:AB257" si="192">IF(H242+L242+P242+T242+X242=0,"",H242+L242+P242+T242+X242)</f>
        <v/>
      </c>
      <c r="AC242" s="200">
        <f t="shared" ref="AC242:AC257" si="193">IF(I242+M242+Q242+U242+Y242=0,"",I242+M242+Q242+U242+Y242)</f>
        <v>23</v>
      </c>
      <c r="AD242" s="200" t="str">
        <f t="shared" ref="AD242:AD257" si="194">IF(J242+N242+R242+V242+Z242=0,"",J242+N242+R242+V242+Z242)</f>
        <v/>
      </c>
      <c r="AE242" s="200">
        <f t="shared" si="182"/>
        <v>23</v>
      </c>
      <c r="AF242" s="199" t="s">
        <v>509</v>
      </c>
      <c r="AG242" s="200">
        <v>23</v>
      </c>
      <c r="AH242" s="200" t="s">
        <v>509</v>
      </c>
      <c r="AI242" s="200">
        <f t="shared" si="155"/>
        <v>23</v>
      </c>
      <c r="AJ242" s="200" t="s">
        <v>196</v>
      </c>
      <c r="AK242" s="201">
        <v>99</v>
      </c>
      <c r="AL242" s="202"/>
      <c r="AM242" s="198" t="str">
        <f t="shared" si="156"/>
        <v/>
      </c>
      <c r="AN242" s="198"/>
      <c r="AO242" s="198"/>
      <c r="AP242" s="213" t="s">
        <v>735</v>
      </c>
      <c r="AQ242" s="198" t="s">
        <v>50</v>
      </c>
      <c r="AR242" s="198" t="s">
        <v>324</v>
      </c>
      <c r="AS242" s="198"/>
      <c r="AT242" s="198" t="s">
        <v>509</v>
      </c>
      <c r="AU242" s="203">
        <f t="shared" si="157"/>
        <v>1984</v>
      </c>
      <c r="AV242" s="204" t="str">
        <f t="shared" si="158"/>
        <v/>
      </c>
      <c r="AW242" s="205" t="str">
        <f t="shared" ref="AW242:AW257" si="195">IF(AV242="Yes",AU242,"")</f>
        <v/>
      </c>
      <c r="AX242" s="205" t="str">
        <f>IF(AW242="","",RANK(AW242,AW$4:AW498,1))</f>
        <v/>
      </c>
      <c r="AY242" s="204" t="str">
        <f>IF(AV242="Yes",SUMIF(AU$4:AU498,AW242,AI$4:AI498),"")</f>
        <v/>
      </c>
      <c r="AZ242" s="204" t="str">
        <f>IF(AY242="","",SUMIF(AX$4:AX498,"&lt;="&amp;AX242,AY$4:AY498))</f>
        <v/>
      </c>
      <c r="BA242" s="202" t="s">
        <v>195</v>
      </c>
      <c r="BB242" s="206">
        <v>27397</v>
      </c>
      <c r="BC242" s="198" t="s">
        <v>3</v>
      </c>
      <c r="BD242" s="206">
        <v>29130</v>
      </c>
      <c r="BE242" s="198"/>
      <c r="BF242" s="206"/>
      <c r="BG242" s="198"/>
      <c r="BH242" s="200">
        <v>165</v>
      </c>
      <c r="BI242" s="200">
        <v>23</v>
      </c>
      <c r="BJ242" s="200">
        <f t="shared" si="160"/>
        <v>13.939393939393941</v>
      </c>
      <c r="BK242" s="198" t="s">
        <v>197</v>
      </c>
      <c r="BL242" s="206">
        <v>30959</v>
      </c>
      <c r="BM242" s="207">
        <v>1</v>
      </c>
      <c r="BN242" s="198"/>
      <c r="BO242" s="199" t="str">
        <f t="shared" si="183"/>
        <v/>
      </c>
      <c r="BP242" s="200">
        <f t="shared" si="184"/>
        <v>100</v>
      </c>
      <c r="BQ242" s="200" t="str">
        <f t="shared" si="185"/>
        <v/>
      </c>
      <c r="BR242" s="211">
        <f t="shared" si="186"/>
        <v>100</v>
      </c>
      <c r="BS242" s="199"/>
      <c r="BT242" s="200"/>
      <c r="BU242" s="200"/>
      <c r="BV242" s="211" t="str">
        <f t="shared" si="187"/>
        <v/>
      </c>
      <c r="BW242" s="199" t="str">
        <f t="shared" si="188"/>
        <v/>
      </c>
      <c r="BX242" s="200" t="str">
        <f t="shared" si="189"/>
        <v/>
      </c>
      <c r="BY242" s="200" t="str">
        <f t="shared" si="190"/>
        <v/>
      </c>
      <c r="BZ242" s="200" t="str">
        <f t="shared" si="191"/>
        <v/>
      </c>
      <c r="CA242" s="16"/>
      <c r="CB242" s="16"/>
      <c r="CC242" s="16"/>
      <c r="CD242" s="16"/>
    </row>
    <row r="243" spans="1:82" x14ac:dyDescent="0.25">
      <c r="A243" s="16">
        <v>1</v>
      </c>
      <c r="C243" s="194">
        <v>240</v>
      </c>
      <c r="D243" s="195">
        <v>119</v>
      </c>
      <c r="E243" s="212" t="s">
        <v>116</v>
      </c>
      <c r="F243" s="197" t="s">
        <v>3</v>
      </c>
      <c r="G243" s="198" t="s">
        <v>3</v>
      </c>
      <c r="H243" s="199"/>
      <c r="I243" s="200"/>
      <c r="J243" s="200"/>
      <c r="K243" s="200" t="str">
        <f t="shared" si="177"/>
        <v/>
      </c>
      <c r="L243" s="199"/>
      <c r="M243" s="200"/>
      <c r="N243" s="200"/>
      <c r="O243" s="200" t="str">
        <f t="shared" si="178"/>
        <v/>
      </c>
      <c r="P243" s="199"/>
      <c r="Q243" s="200"/>
      <c r="R243" s="200"/>
      <c r="S243" s="200" t="str">
        <f t="shared" si="179"/>
        <v/>
      </c>
      <c r="T243" s="199"/>
      <c r="U243" s="200">
        <v>6.5</v>
      </c>
      <c r="V243" s="200"/>
      <c r="W243" s="200">
        <f t="shared" si="180"/>
        <v>6.5</v>
      </c>
      <c r="X243" s="199"/>
      <c r="Y243" s="200"/>
      <c r="Z243" s="200"/>
      <c r="AA243" s="200" t="str">
        <f t="shared" si="181"/>
        <v/>
      </c>
      <c r="AB243" s="199" t="str">
        <f t="shared" si="192"/>
        <v/>
      </c>
      <c r="AC243" s="200">
        <f t="shared" si="193"/>
        <v>6.5</v>
      </c>
      <c r="AD243" s="200" t="str">
        <f t="shared" si="194"/>
        <v/>
      </c>
      <c r="AE243" s="200">
        <f t="shared" si="182"/>
        <v>6.5</v>
      </c>
      <c r="AF243" s="199" t="s">
        <v>509</v>
      </c>
      <c r="AG243" s="200">
        <v>6.5</v>
      </c>
      <c r="AH243" s="200" t="s">
        <v>509</v>
      </c>
      <c r="AI243" s="200">
        <f t="shared" si="155"/>
        <v>6.5</v>
      </c>
      <c r="AJ243" s="200" t="s">
        <v>116</v>
      </c>
      <c r="AK243" s="253">
        <v>195</v>
      </c>
      <c r="AL243" s="202"/>
      <c r="AM243" s="198" t="str">
        <f t="shared" si="156"/>
        <v/>
      </c>
      <c r="AN243" s="198"/>
      <c r="AO243" s="198"/>
      <c r="AP243" s="213" t="s">
        <v>746</v>
      </c>
      <c r="AQ243" s="198" t="s">
        <v>50</v>
      </c>
      <c r="AR243" s="198" t="s">
        <v>324</v>
      </c>
      <c r="AS243" s="198"/>
      <c r="AT243" s="198" t="s">
        <v>509</v>
      </c>
      <c r="AU243" s="203">
        <f t="shared" si="157"/>
        <v>1992</v>
      </c>
      <c r="AV243" s="204" t="str">
        <f t="shared" si="158"/>
        <v/>
      </c>
      <c r="AW243" s="205" t="str">
        <f t="shared" si="195"/>
        <v/>
      </c>
      <c r="AX243" s="205" t="str">
        <f>IF(AW243="","",RANK(AW243,AW$4:AW498,1))</f>
        <v/>
      </c>
      <c r="AY243" s="204" t="str">
        <f>IF(AV243="Yes",SUMIF(AU$4:AU498,AW243,AI$4:AI498),"")</f>
        <v/>
      </c>
      <c r="AZ243" s="204" t="str">
        <f>IF(AY243="","",SUMIF(AX$4:AX498,"&lt;="&amp;AX243,AY$4:AY498))</f>
        <v/>
      </c>
      <c r="BA243" s="202"/>
      <c r="BB243" s="206"/>
      <c r="BC243" s="198"/>
      <c r="BD243" s="206"/>
      <c r="BE243" s="198"/>
      <c r="BF243" s="206"/>
      <c r="BG243" s="198"/>
      <c r="BH243" s="200"/>
      <c r="BI243" s="200"/>
      <c r="BJ243" s="200" t="str">
        <f t="shared" si="160"/>
        <v/>
      </c>
      <c r="BK243" s="198" t="s">
        <v>207</v>
      </c>
      <c r="BL243" s="206">
        <v>33666</v>
      </c>
      <c r="BM243" s="207"/>
      <c r="BN243" s="198"/>
      <c r="BO243" s="199" t="str">
        <f t="shared" si="183"/>
        <v/>
      </c>
      <c r="BP243" s="200">
        <f t="shared" si="184"/>
        <v>100</v>
      </c>
      <c r="BQ243" s="200" t="str">
        <f t="shared" si="185"/>
        <v/>
      </c>
      <c r="BR243" s="211">
        <f t="shared" si="186"/>
        <v>100</v>
      </c>
      <c r="BS243" s="199"/>
      <c r="BT243" s="200"/>
      <c r="BU243" s="200"/>
      <c r="BV243" s="211" t="str">
        <f t="shared" si="187"/>
        <v/>
      </c>
      <c r="BW243" s="199" t="str">
        <f t="shared" si="188"/>
        <v/>
      </c>
      <c r="BX243" s="200" t="str">
        <f t="shared" si="189"/>
        <v/>
      </c>
      <c r="BY243" s="200" t="str">
        <f t="shared" si="190"/>
        <v/>
      </c>
      <c r="BZ243" s="200" t="str">
        <f t="shared" si="191"/>
        <v/>
      </c>
      <c r="CA243" s="16"/>
      <c r="CB243" s="16"/>
      <c r="CC243" s="16"/>
      <c r="CD243" s="16"/>
    </row>
    <row r="244" spans="1:82" x14ac:dyDescent="0.25">
      <c r="A244" s="16">
        <v>1</v>
      </c>
      <c r="C244" s="194">
        <v>241</v>
      </c>
      <c r="D244" s="195">
        <v>120</v>
      </c>
      <c r="E244" s="212" t="s">
        <v>417</v>
      </c>
      <c r="F244" s="197" t="s">
        <v>3</v>
      </c>
      <c r="G244" s="198" t="s">
        <v>3</v>
      </c>
      <c r="H244" s="199"/>
      <c r="I244" s="200"/>
      <c r="J244" s="200"/>
      <c r="K244" s="200" t="str">
        <f t="shared" si="177"/>
        <v/>
      </c>
      <c r="L244" s="199"/>
      <c r="M244" s="200"/>
      <c r="N244" s="200"/>
      <c r="O244" s="200" t="str">
        <f t="shared" si="178"/>
        <v/>
      </c>
      <c r="P244" s="199"/>
      <c r="Q244" s="200"/>
      <c r="R244" s="200"/>
      <c r="S244" s="200" t="str">
        <f t="shared" si="179"/>
        <v/>
      </c>
      <c r="T244" s="199"/>
      <c r="U244" s="200">
        <v>14</v>
      </c>
      <c r="V244" s="200"/>
      <c r="W244" s="200">
        <f t="shared" si="180"/>
        <v>14</v>
      </c>
      <c r="X244" s="199"/>
      <c r="Y244" s="200"/>
      <c r="Z244" s="200"/>
      <c r="AA244" s="200" t="str">
        <f t="shared" si="181"/>
        <v/>
      </c>
      <c r="AB244" s="199" t="str">
        <f t="shared" si="192"/>
        <v/>
      </c>
      <c r="AC244" s="200">
        <f t="shared" si="193"/>
        <v>14</v>
      </c>
      <c r="AD244" s="200" t="str">
        <f t="shared" si="194"/>
        <v/>
      </c>
      <c r="AE244" s="200">
        <f t="shared" si="182"/>
        <v>14</v>
      </c>
      <c r="AF244" s="199" t="s">
        <v>509</v>
      </c>
      <c r="AG244" s="200">
        <v>14</v>
      </c>
      <c r="AH244" s="200" t="s">
        <v>509</v>
      </c>
      <c r="AI244" s="200">
        <f t="shared" si="155"/>
        <v>14</v>
      </c>
      <c r="AJ244" s="200" t="s">
        <v>417</v>
      </c>
      <c r="AK244" s="201">
        <v>196</v>
      </c>
      <c r="AL244" s="202"/>
      <c r="AM244" s="198" t="str">
        <f t="shared" si="156"/>
        <v/>
      </c>
      <c r="AN244" s="198"/>
      <c r="AO244" s="198"/>
      <c r="AP244" s="213" t="s">
        <v>746</v>
      </c>
      <c r="AQ244" s="198" t="s">
        <v>50</v>
      </c>
      <c r="AR244" s="198" t="s">
        <v>324</v>
      </c>
      <c r="AS244" s="198"/>
      <c r="AT244" s="198" t="s">
        <v>509</v>
      </c>
      <c r="AU244" s="203">
        <f t="shared" si="157"/>
        <v>1992</v>
      </c>
      <c r="AV244" s="204" t="str">
        <f t="shared" si="158"/>
        <v/>
      </c>
      <c r="AW244" s="205" t="str">
        <f t="shared" si="195"/>
        <v/>
      </c>
      <c r="AX244" s="205" t="str">
        <f>IF(AW244="","",RANK(AW244,AW$4:AW498,1))</f>
        <v/>
      </c>
      <c r="AY244" s="204" t="str">
        <f>IF(AV244="Yes",SUMIF(AU$4:AU498,AW244,AI$4:AI498),"")</f>
        <v/>
      </c>
      <c r="AZ244" s="204" t="str">
        <f>IF(AY244="","",SUMIF(AX$4:AX498,"&lt;="&amp;AX244,AY$4:AY498))</f>
        <v/>
      </c>
      <c r="BA244" s="202"/>
      <c r="BB244" s="206"/>
      <c r="BC244" s="198"/>
      <c r="BD244" s="206"/>
      <c r="BE244" s="198"/>
      <c r="BF244" s="206"/>
      <c r="BG244" s="198"/>
      <c r="BH244" s="200"/>
      <c r="BI244" s="200"/>
      <c r="BJ244" s="200" t="str">
        <f t="shared" si="160"/>
        <v/>
      </c>
      <c r="BK244" s="198" t="s">
        <v>207</v>
      </c>
      <c r="BL244" s="206">
        <v>33666</v>
      </c>
      <c r="BM244" s="207"/>
      <c r="BN244" s="198"/>
      <c r="BO244" s="199" t="str">
        <f t="shared" si="183"/>
        <v/>
      </c>
      <c r="BP244" s="200">
        <f t="shared" si="184"/>
        <v>100</v>
      </c>
      <c r="BQ244" s="200" t="str">
        <f t="shared" si="185"/>
        <v/>
      </c>
      <c r="BR244" s="211">
        <f t="shared" si="186"/>
        <v>100</v>
      </c>
      <c r="BS244" s="199"/>
      <c r="BT244" s="200"/>
      <c r="BU244" s="200"/>
      <c r="BV244" s="211" t="str">
        <f t="shared" si="187"/>
        <v/>
      </c>
      <c r="BW244" s="199" t="str">
        <f t="shared" si="188"/>
        <v/>
      </c>
      <c r="BX244" s="200" t="str">
        <f t="shared" si="189"/>
        <v/>
      </c>
      <c r="BY244" s="200" t="str">
        <f t="shared" si="190"/>
        <v/>
      </c>
      <c r="BZ244" s="200" t="str">
        <f t="shared" si="191"/>
        <v/>
      </c>
      <c r="CA244" s="16"/>
      <c r="CB244" s="16"/>
      <c r="CC244" s="16"/>
      <c r="CD244" s="16"/>
    </row>
    <row r="245" spans="1:82" x14ac:dyDescent="0.25">
      <c r="A245" s="16">
        <v>1</v>
      </c>
      <c r="C245" s="194">
        <v>242</v>
      </c>
      <c r="D245" s="195">
        <v>121</v>
      </c>
      <c r="E245" s="212" t="s">
        <v>289</v>
      </c>
      <c r="F245" s="197" t="s">
        <v>3</v>
      </c>
      <c r="G245" s="198" t="s">
        <v>3</v>
      </c>
      <c r="H245" s="199"/>
      <c r="I245" s="200"/>
      <c r="J245" s="200"/>
      <c r="K245" s="200" t="str">
        <f t="shared" si="177"/>
        <v/>
      </c>
      <c r="L245" s="199"/>
      <c r="M245" s="200"/>
      <c r="N245" s="200"/>
      <c r="O245" s="200" t="str">
        <f t="shared" si="178"/>
        <v/>
      </c>
      <c r="P245" s="199"/>
      <c r="Q245" s="200"/>
      <c r="R245" s="200"/>
      <c r="S245" s="200" t="str">
        <f t="shared" si="179"/>
        <v/>
      </c>
      <c r="T245" s="199">
        <v>12.4</v>
      </c>
      <c r="U245" s="200">
        <v>9.3000000000000007</v>
      </c>
      <c r="V245" s="200">
        <v>6.1</v>
      </c>
      <c r="W245" s="200">
        <f t="shared" si="180"/>
        <v>27.800000000000004</v>
      </c>
      <c r="X245" s="199"/>
      <c r="Y245" s="200"/>
      <c r="Z245" s="200"/>
      <c r="AA245" s="200" t="str">
        <f t="shared" si="181"/>
        <v/>
      </c>
      <c r="AB245" s="199">
        <f t="shared" si="192"/>
        <v>12.4</v>
      </c>
      <c r="AC245" s="200">
        <f t="shared" si="193"/>
        <v>9.3000000000000007</v>
      </c>
      <c r="AD245" s="200">
        <f t="shared" si="194"/>
        <v>6.1</v>
      </c>
      <c r="AE245" s="200">
        <f t="shared" si="182"/>
        <v>27.800000000000004</v>
      </c>
      <c r="AF245" s="199">
        <v>12.4</v>
      </c>
      <c r="AG245" s="200">
        <v>9.3000000000000007</v>
      </c>
      <c r="AH245" s="200">
        <v>6.1</v>
      </c>
      <c r="AI245" s="200">
        <f t="shared" si="155"/>
        <v>27.800000000000004</v>
      </c>
      <c r="AJ245" s="200" t="s">
        <v>289</v>
      </c>
      <c r="AK245" s="201">
        <v>197</v>
      </c>
      <c r="AL245" s="202"/>
      <c r="AM245" s="198" t="str">
        <f t="shared" si="156"/>
        <v/>
      </c>
      <c r="AN245" s="198"/>
      <c r="AO245" s="198"/>
      <c r="AP245" s="213" t="s">
        <v>747</v>
      </c>
      <c r="AQ245" s="198" t="s">
        <v>50</v>
      </c>
      <c r="AR245" s="198" t="s">
        <v>324</v>
      </c>
      <c r="AS245" s="198"/>
      <c r="AT245" s="198" t="s">
        <v>509</v>
      </c>
      <c r="AU245" s="203">
        <f t="shared" si="157"/>
        <v>1992</v>
      </c>
      <c r="AV245" s="204" t="str">
        <f t="shared" si="158"/>
        <v/>
      </c>
      <c r="AW245" s="205" t="str">
        <f t="shared" si="195"/>
        <v/>
      </c>
      <c r="AX245" s="205" t="str">
        <f>IF(AW245="","",RANK(AW245,AW$4:AW498,1))</f>
        <v/>
      </c>
      <c r="AY245" s="204" t="str">
        <f>IF(AV245="Yes",SUMIF(AU$4:AU498,AW245,AI$4:AI498),"")</f>
        <v/>
      </c>
      <c r="AZ245" s="204" t="str">
        <f>IF(AY245="","",SUMIF(AX$4:AX498,"&lt;="&amp;AX245,AY$4:AY498))</f>
        <v/>
      </c>
      <c r="BA245" s="202" t="s">
        <v>207</v>
      </c>
      <c r="BB245" s="206">
        <v>33666</v>
      </c>
      <c r="BC245" s="198" t="s">
        <v>3</v>
      </c>
      <c r="BD245" s="206">
        <v>34972</v>
      </c>
      <c r="BE245" s="198" t="s">
        <v>475</v>
      </c>
      <c r="BF245" s="206"/>
      <c r="BG245" s="198" t="s">
        <v>288</v>
      </c>
      <c r="BH245" s="200">
        <v>7.6</v>
      </c>
      <c r="BI245" s="200">
        <v>27.8</v>
      </c>
      <c r="BJ245" s="200">
        <f t="shared" si="160"/>
        <v>365.78947368421052</v>
      </c>
      <c r="BK245" s="198" t="s">
        <v>207</v>
      </c>
      <c r="BL245" s="206">
        <v>33666</v>
      </c>
      <c r="BM245" s="207">
        <v>1</v>
      </c>
      <c r="BN245" s="198"/>
      <c r="BO245" s="199">
        <f t="shared" si="183"/>
        <v>44.604316546762583</v>
      </c>
      <c r="BP245" s="200">
        <f t="shared" si="184"/>
        <v>33.453237410071942</v>
      </c>
      <c r="BQ245" s="200">
        <f t="shared" si="185"/>
        <v>21.942446043165461</v>
      </c>
      <c r="BR245" s="211">
        <f t="shared" si="186"/>
        <v>99.999999999999986</v>
      </c>
      <c r="BS245" s="199"/>
      <c r="BT245" s="200"/>
      <c r="BU245" s="200"/>
      <c r="BV245" s="211" t="str">
        <f t="shared" si="187"/>
        <v/>
      </c>
      <c r="BW245" s="199" t="str">
        <f t="shared" si="188"/>
        <v/>
      </c>
      <c r="BX245" s="200" t="str">
        <f t="shared" si="189"/>
        <v/>
      </c>
      <c r="BY245" s="200" t="str">
        <f t="shared" si="190"/>
        <v/>
      </c>
      <c r="BZ245" s="200" t="str">
        <f t="shared" si="191"/>
        <v/>
      </c>
      <c r="CA245" s="16"/>
      <c r="CB245" s="16"/>
      <c r="CC245" s="16"/>
      <c r="CD245" s="16"/>
    </row>
    <row r="246" spans="1:82" x14ac:dyDescent="0.25">
      <c r="A246" s="16">
        <v>1</v>
      </c>
      <c r="C246" s="194">
        <v>243</v>
      </c>
      <c r="D246" s="195">
        <v>122</v>
      </c>
      <c r="E246" s="212" t="s">
        <v>418</v>
      </c>
      <c r="F246" s="197" t="s">
        <v>3</v>
      </c>
      <c r="G246" s="198" t="s">
        <v>3</v>
      </c>
      <c r="H246" s="199"/>
      <c r="I246" s="200"/>
      <c r="J246" s="200"/>
      <c r="K246" s="200" t="str">
        <f t="shared" si="177"/>
        <v/>
      </c>
      <c r="L246" s="199"/>
      <c r="M246" s="200"/>
      <c r="N246" s="200"/>
      <c r="O246" s="200" t="str">
        <f t="shared" si="178"/>
        <v/>
      </c>
      <c r="P246" s="199"/>
      <c r="Q246" s="200"/>
      <c r="R246" s="200"/>
      <c r="S246" s="200" t="str">
        <f t="shared" si="179"/>
        <v/>
      </c>
      <c r="T246" s="199"/>
      <c r="U246" s="200">
        <v>12</v>
      </c>
      <c r="V246" s="200">
        <v>39</v>
      </c>
      <c r="W246" s="200">
        <f t="shared" si="180"/>
        <v>51</v>
      </c>
      <c r="X246" s="199"/>
      <c r="Y246" s="200"/>
      <c r="Z246" s="200"/>
      <c r="AA246" s="200" t="str">
        <f t="shared" si="181"/>
        <v/>
      </c>
      <c r="AB246" s="199" t="str">
        <f t="shared" si="192"/>
        <v/>
      </c>
      <c r="AC246" s="200">
        <f t="shared" si="193"/>
        <v>12</v>
      </c>
      <c r="AD246" s="200">
        <f t="shared" si="194"/>
        <v>39</v>
      </c>
      <c r="AE246" s="200">
        <f t="shared" si="182"/>
        <v>51</v>
      </c>
      <c r="AF246" s="199" t="s">
        <v>509</v>
      </c>
      <c r="AG246" s="200">
        <v>12</v>
      </c>
      <c r="AH246" s="200">
        <v>39</v>
      </c>
      <c r="AI246" s="200">
        <f t="shared" si="155"/>
        <v>51</v>
      </c>
      <c r="AJ246" s="200" t="s">
        <v>418</v>
      </c>
      <c r="AK246" s="201">
        <v>199</v>
      </c>
      <c r="AL246" s="202"/>
      <c r="AM246" s="198" t="str">
        <f t="shared" si="156"/>
        <v/>
      </c>
      <c r="AN246" s="198"/>
      <c r="AO246" s="198"/>
      <c r="AP246" s="213" t="s">
        <v>748</v>
      </c>
      <c r="AQ246" s="198" t="s">
        <v>50</v>
      </c>
      <c r="AR246" s="198" t="s">
        <v>324</v>
      </c>
      <c r="AS246" s="198"/>
      <c r="AT246" s="198" t="s">
        <v>509</v>
      </c>
      <c r="AU246" s="203">
        <f t="shared" si="157"/>
        <v>1992</v>
      </c>
      <c r="AV246" s="204" t="str">
        <f t="shared" si="158"/>
        <v/>
      </c>
      <c r="AW246" s="205" t="str">
        <f t="shared" si="195"/>
        <v/>
      </c>
      <c r="AX246" s="205" t="str">
        <f>IF(AW246="","",RANK(AW246,AW$4:AW498,1))</f>
        <v/>
      </c>
      <c r="AY246" s="204" t="str">
        <f>IF(AV246="Yes",SUMIF(AU$4:AU498,AW246,AI$4:AI498),"")</f>
        <v/>
      </c>
      <c r="AZ246" s="204" t="str">
        <f>IF(AY246="","",SUMIF(AX$4:AX498,"&lt;="&amp;AX246,AY$4:AY498))</f>
        <v/>
      </c>
      <c r="BA246" s="202"/>
      <c r="BB246" s="206"/>
      <c r="BC246" s="198"/>
      <c r="BD246" s="206"/>
      <c r="BE246" s="198"/>
      <c r="BF246" s="206"/>
      <c r="BG246" s="198"/>
      <c r="BH246" s="200"/>
      <c r="BI246" s="200"/>
      <c r="BJ246" s="200" t="str">
        <f t="shared" si="160"/>
        <v/>
      </c>
      <c r="BK246" s="198" t="s">
        <v>207</v>
      </c>
      <c r="BL246" s="206">
        <v>33666</v>
      </c>
      <c r="BM246" s="207"/>
      <c r="BN246" s="198"/>
      <c r="BO246" s="199" t="str">
        <f t="shared" si="183"/>
        <v/>
      </c>
      <c r="BP246" s="200">
        <f t="shared" si="184"/>
        <v>23.52941176470588</v>
      </c>
      <c r="BQ246" s="200">
        <f t="shared" si="185"/>
        <v>76.470588235294116</v>
      </c>
      <c r="BR246" s="211">
        <f t="shared" si="186"/>
        <v>100</v>
      </c>
      <c r="BS246" s="199"/>
      <c r="BT246" s="200"/>
      <c r="BU246" s="200"/>
      <c r="BV246" s="211" t="str">
        <f t="shared" si="187"/>
        <v/>
      </c>
      <c r="BW246" s="199" t="str">
        <f t="shared" si="188"/>
        <v/>
      </c>
      <c r="BX246" s="200" t="str">
        <f t="shared" si="189"/>
        <v/>
      </c>
      <c r="BY246" s="200" t="str">
        <f t="shared" si="190"/>
        <v/>
      </c>
      <c r="BZ246" s="200" t="str">
        <f t="shared" si="191"/>
        <v/>
      </c>
      <c r="CA246" s="16"/>
      <c r="CB246" s="16"/>
      <c r="CC246" s="16"/>
      <c r="CD246" s="16"/>
    </row>
    <row r="247" spans="1:82" x14ac:dyDescent="0.25">
      <c r="A247" s="16">
        <v>1</v>
      </c>
      <c r="C247" s="194">
        <v>244</v>
      </c>
      <c r="D247" s="195">
        <v>123</v>
      </c>
      <c r="E247" s="212" t="s">
        <v>206</v>
      </c>
      <c r="F247" s="197" t="s">
        <v>3</v>
      </c>
      <c r="G247" s="198" t="s">
        <v>3</v>
      </c>
      <c r="H247" s="199"/>
      <c r="I247" s="200"/>
      <c r="J247" s="200"/>
      <c r="K247" s="200" t="str">
        <f t="shared" si="177"/>
        <v/>
      </c>
      <c r="L247" s="199"/>
      <c r="M247" s="200"/>
      <c r="N247" s="200"/>
      <c r="O247" s="200" t="str">
        <f t="shared" si="178"/>
        <v/>
      </c>
      <c r="P247" s="199"/>
      <c r="Q247" s="200"/>
      <c r="R247" s="200"/>
      <c r="S247" s="200" t="str">
        <f t="shared" si="179"/>
        <v/>
      </c>
      <c r="T247" s="199"/>
      <c r="U247" s="200"/>
      <c r="V247" s="200">
        <v>26</v>
      </c>
      <c r="W247" s="200">
        <f t="shared" si="180"/>
        <v>26</v>
      </c>
      <c r="X247" s="199"/>
      <c r="Y247" s="200"/>
      <c r="Z247" s="200"/>
      <c r="AA247" s="200" t="str">
        <f t="shared" si="181"/>
        <v/>
      </c>
      <c r="AB247" s="199" t="str">
        <f t="shared" si="192"/>
        <v/>
      </c>
      <c r="AC247" s="200" t="str">
        <f t="shared" si="193"/>
        <v/>
      </c>
      <c r="AD247" s="200">
        <f t="shared" si="194"/>
        <v>26</v>
      </c>
      <c r="AE247" s="200">
        <f t="shared" si="182"/>
        <v>26</v>
      </c>
      <c r="AF247" s="199" t="s">
        <v>509</v>
      </c>
      <c r="AG247" s="200" t="s">
        <v>509</v>
      </c>
      <c r="AH247" s="200">
        <v>26</v>
      </c>
      <c r="AI247" s="200">
        <f t="shared" si="155"/>
        <v>26</v>
      </c>
      <c r="AJ247" s="200" t="s">
        <v>206</v>
      </c>
      <c r="AK247" s="201">
        <v>200</v>
      </c>
      <c r="AL247" s="202"/>
      <c r="AM247" s="198" t="str">
        <f t="shared" si="156"/>
        <v/>
      </c>
      <c r="AN247" s="198"/>
      <c r="AO247" s="198"/>
      <c r="AP247" s="213" t="s">
        <v>749</v>
      </c>
      <c r="AQ247" s="198" t="s">
        <v>50</v>
      </c>
      <c r="AR247" s="198" t="s">
        <v>324</v>
      </c>
      <c r="AS247" s="198"/>
      <c r="AT247" s="198" t="s">
        <v>509</v>
      </c>
      <c r="AU247" s="203">
        <f t="shared" si="157"/>
        <v>1992</v>
      </c>
      <c r="AV247" s="204" t="str">
        <f t="shared" si="158"/>
        <v/>
      </c>
      <c r="AW247" s="205" t="str">
        <f t="shared" si="195"/>
        <v/>
      </c>
      <c r="AX247" s="205" t="str">
        <f>IF(AW247="","",RANK(AW247,AW$4:AW498,1))</f>
        <v/>
      </c>
      <c r="AY247" s="204" t="str">
        <f>IF(AV247="Yes",SUMIF(AU$4:AU498,AW247,AI$4:AI498),"")</f>
        <v/>
      </c>
      <c r="AZ247" s="204" t="str">
        <f>IF(AY247="","",SUMIF(AX$4:AX498,"&lt;="&amp;AX247,AY$4:AY498))</f>
        <v/>
      </c>
      <c r="BA247" s="202" t="s">
        <v>195</v>
      </c>
      <c r="BB247" s="206">
        <v>27397</v>
      </c>
      <c r="BC247" s="198" t="s">
        <v>3</v>
      </c>
      <c r="BD247" s="206">
        <v>29130</v>
      </c>
      <c r="BE247" s="198"/>
      <c r="BF247" s="206"/>
      <c r="BG247" s="198"/>
      <c r="BH247" s="200">
        <v>232</v>
      </c>
      <c r="BI247" s="200">
        <v>26</v>
      </c>
      <c r="BJ247" s="200">
        <f t="shared" si="160"/>
        <v>11.206896551724139</v>
      </c>
      <c r="BK247" s="198" t="s">
        <v>207</v>
      </c>
      <c r="BL247" s="206">
        <v>33666</v>
      </c>
      <c r="BM247" s="207">
        <v>1</v>
      </c>
      <c r="BN247" s="198"/>
      <c r="BO247" s="199" t="str">
        <f t="shared" si="183"/>
        <v/>
      </c>
      <c r="BP247" s="200" t="str">
        <f t="shared" si="184"/>
        <v/>
      </c>
      <c r="BQ247" s="200">
        <f t="shared" si="185"/>
        <v>100</v>
      </c>
      <c r="BR247" s="211">
        <f t="shared" si="186"/>
        <v>100</v>
      </c>
      <c r="BS247" s="199"/>
      <c r="BT247" s="200"/>
      <c r="BU247" s="200"/>
      <c r="BV247" s="211" t="str">
        <f t="shared" si="187"/>
        <v/>
      </c>
      <c r="BW247" s="199" t="str">
        <f t="shared" si="188"/>
        <v/>
      </c>
      <c r="BX247" s="200" t="str">
        <f t="shared" si="189"/>
        <v/>
      </c>
      <c r="BY247" s="200" t="str">
        <f t="shared" si="190"/>
        <v/>
      </c>
      <c r="BZ247" s="200" t="str">
        <f t="shared" si="191"/>
        <v/>
      </c>
      <c r="CA247" s="16"/>
      <c r="CB247" s="16"/>
      <c r="CC247" s="16"/>
      <c r="CD247" s="16"/>
    </row>
    <row r="248" spans="1:82" x14ac:dyDescent="0.25">
      <c r="A248" s="16">
        <v>1</v>
      </c>
      <c r="C248" s="194">
        <v>245</v>
      </c>
      <c r="D248" s="195">
        <v>124</v>
      </c>
      <c r="E248" s="212" t="s">
        <v>292</v>
      </c>
      <c r="F248" s="197" t="s">
        <v>3</v>
      </c>
      <c r="G248" s="198" t="s">
        <v>3</v>
      </c>
      <c r="H248" s="199"/>
      <c r="I248" s="200"/>
      <c r="J248" s="200"/>
      <c r="K248" s="200" t="str">
        <f t="shared" si="177"/>
        <v/>
      </c>
      <c r="L248" s="199"/>
      <c r="M248" s="200"/>
      <c r="N248" s="200"/>
      <c r="O248" s="200" t="str">
        <f t="shared" si="178"/>
        <v/>
      </c>
      <c r="P248" s="199"/>
      <c r="Q248" s="200"/>
      <c r="R248" s="200"/>
      <c r="S248" s="200" t="str">
        <f t="shared" si="179"/>
        <v/>
      </c>
      <c r="T248" s="199">
        <v>43</v>
      </c>
      <c r="U248" s="200">
        <v>35</v>
      </c>
      <c r="V248" s="200">
        <v>92</v>
      </c>
      <c r="W248" s="200">
        <f t="shared" si="180"/>
        <v>170</v>
      </c>
      <c r="X248" s="199"/>
      <c r="Y248" s="200"/>
      <c r="Z248" s="200"/>
      <c r="AA248" s="200" t="str">
        <f t="shared" si="181"/>
        <v/>
      </c>
      <c r="AB248" s="199">
        <f t="shared" si="192"/>
        <v>43</v>
      </c>
      <c r="AC248" s="200">
        <f t="shared" si="193"/>
        <v>35</v>
      </c>
      <c r="AD248" s="200">
        <f t="shared" si="194"/>
        <v>92</v>
      </c>
      <c r="AE248" s="200">
        <f t="shared" si="182"/>
        <v>170</v>
      </c>
      <c r="AF248" s="199">
        <v>43</v>
      </c>
      <c r="AG248" s="200">
        <v>35</v>
      </c>
      <c r="AH248" s="200">
        <v>92</v>
      </c>
      <c r="AI248" s="200">
        <f t="shared" si="155"/>
        <v>170</v>
      </c>
      <c r="AJ248" s="200" t="s">
        <v>292</v>
      </c>
      <c r="AK248" s="201">
        <v>201</v>
      </c>
      <c r="AL248" s="202"/>
      <c r="AM248" s="198" t="str">
        <f t="shared" si="156"/>
        <v/>
      </c>
      <c r="AN248" s="198"/>
      <c r="AO248" s="198"/>
      <c r="AP248" s="213" t="s">
        <v>691</v>
      </c>
      <c r="AQ248" s="198" t="s">
        <v>50</v>
      </c>
      <c r="AR248" s="198" t="s">
        <v>324</v>
      </c>
      <c r="AS248" s="198"/>
      <c r="AT248" s="198" t="s">
        <v>509</v>
      </c>
      <c r="AU248" s="203">
        <f t="shared" si="157"/>
        <v>1992</v>
      </c>
      <c r="AV248" s="204" t="str">
        <f t="shared" si="158"/>
        <v/>
      </c>
      <c r="AW248" s="205" t="str">
        <f t="shared" si="195"/>
        <v/>
      </c>
      <c r="AX248" s="205" t="str">
        <f>IF(AW248="","",RANK(AW248,AW$4:AW498,1))</f>
        <v/>
      </c>
      <c r="AY248" s="204" t="str">
        <f>IF(AV248="Yes",SUMIF(AU$4:AU498,AW248,AI$4:AI498),"")</f>
        <v/>
      </c>
      <c r="AZ248" s="204" t="str">
        <f>IF(AY248="","",SUMIF(AX$4:AX498,"&lt;="&amp;AX248,AY$4:AY498))</f>
        <v/>
      </c>
      <c r="BA248" s="202" t="s">
        <v>207</v>
      </c>
      <c r="BB248" s="206">
        <v>33666</v>
      </c>
      <c r="BC248" s="198" t="s">
        <v>3</v>
      </c>
      <c r="BD248" s="206">
        <v>34972</v>
      </c>
      <c r="BE248" s="198" t="s">
        <v>470</v>
      </c>
      <c r="BF248" s="206"/>
      <c r="BG248" s="198" t="s">
        <v>288</v>
      </c>
      <c r="BH248" s="200">
        <v>32</v>
      </c>
      <c r="BI248" s="200">
        <v>170</v>
      </c>
      <c r="BJ248" s="200">
        <f t="shared" si="160"/>
        <v>531.25</v>
      </c>
      <c r="BK248" s="198" t="s">
        <v>207</v>
      </c>
      <c r="BL248" s="206">
        <v>33666</v>
      </c>
      <c r="BM248" s="207">
        <v>1</v>
      </c>
      <c r="BN248" s="198"/>
      <c r="BO248" s="199">
        <f t="shared" si="183"/>
        <v>25.294117647058822</v>
      </c>
      <c r="BP248" s="200">
        <f t="shared" si="184"/>
        <v>20.588235294117645</v>
      </c>
      <c r="BQ248" s="200">
        <f t="shared" si="185"/>
        <v>54.117647058823529</v>
      </c>
      <c r="BR248" s="211">
        <f t="shared" si="186"/>
        <v>100</v>
      </c>
      <c r="BS248" s="199"/>
      <c r="BT248" s="200"/>
      <c r="BU248" s="200"/>
      <c r="BV248" s="211" t="str">
        <f t="shared" si="187"/>
        <v/>
      </c>
      <c r="BW248" s="199" t="str">
        <f t="shared" si="188"/>
        <v/>
      </c>
      <c r="BX248" s="200" t="str">
        <f t="shared" si="189"/>
        <v/>
      </c>
      <c r="BY248" s="200" t="str">
        <f t="shared" si="190"/>
        <v/>
      </c>
      <c r="BZ248" s="200" t="str">
        <f t="shared" si="191"/>
        <v/>
      </c>
      <c r="CA248" s="16"/>
      <c r="CB248" s="16"/>
      <c r="CC248" s="16"/>
      <c r="CD248" s="16"/>
    </row>
    <row r="249" spans="1:82" x14ac:dyDescent="0.25">
      <c r="A249" s="16">
        <v>1</v>
      </c>
      <c r="C249" s="194">
        <v>246</v>
      </c>
      <c r="D249" s="195">
        <v>125</v>
      </c>
      <c r="E249" s="212" t="s">
        <v>293</v>
      </c>
      <c r="F249" s="197" t="s">
        <v>3</v>
      </c>
      <c r="G249" s="198" t="s">
        <v>3</v>
      </c>
      <c r="H249" s="199"/>
      <c r="I249" s="200"/>
      <c r="J249" s="200"/>
      <c r="K249" s="200" t="str">
        <f t="shared" si="177"/>
        <v/>
      </c>
      <c r="L249" s="199"/>
      <c r="M249" s="200"/>
      <c r="N249" s="200"/>
      <c r="O249" s="200" t="str">
        <f t="shared" si="178"/>
        <v/>
      </c>
      <c r="P249" s="199"/>
      <c r="Q249" s="200"/>
      <c r="R249" s="200"/>
      <c r="S249" s="200" t="str">
        <f t="shared" si="179"/>
        <v/>
      </c>
      <c r="T249" s="199"/>
      <c r="U249" s="200"/>
      <c r="V249" s="200">
        <v>52</v>
      </c>
      <c r="W249" s="200">
        <f t="shared" si="180"/>
        <v>52</v>
      </c>
      <c r="X249" s="199"/>
      <c r="Y249" s="200"/>
      <c r="Z249" s="200"/>
      <c r="AA249" s="200" t="str">
        <f t="shared" si="181"/>
        <v/>
      </c>
      <c r="AB249" s="199" t="str">
        <f t="shared" si="192"/>
        <v/>
      </c>
      <c r="AC249" s="200" t="str">
        <f t="shared" si="193"/>
        <v/>
      </c>
      <c r="AD249" s="200">
        <f t="shared" si="194"/>
        <v>52</v>
      </c>
      <c r="AE249" s="200">
        <f t="shared" si="182"/>
        <v>52</v>
      </c>
      <c r="AF249" s="199" t="s">
        <v>509</v>
      </c>
      <c r="AG249" s="200" t="s">
        <v>509</v>
      </c>
      <c r="AH249" s="200">
        <v>52</v>
      </c>
      <c r="AI249" s="200">
        <f t="shared" si="155"/>
        <v>52</v>
      </c>
      <c r="AJ249" s="200" t="s">
        <v>293</v>
      </c>
      <c r="AK249" s="201">
        <v>202</v>
      </c>
      <c r="AL249" s="202"/>
      <c r="AM249" s="198" t="str">
        <f t="shared" si="156"/>
        <v/>
      </c>
      <c r="AN249" s="198"/>
      <c r="AO249" s="198"/>
      <c r="AP249" s="213" t="s">
        <v>749</v>
      </c>
      <c r="AQ249" s="198" t="s">
        <v>50</v>
      </c>
      <c r="AR249" s="198" t="s">
        <v>324</v>
      </c>
      <c r="AS249" s="198"/>
      <c r="AT249" s="198" t="s">
        <v>509</v>
      </c>
      <c r="AU249" s="203">
        <f t="shared" si="157"/>
        <v>1992</v>
      </c>
      <c r="AV249" s="204" t="str">
        <f t="shared" si="158"/>
        <v/>
      </c>
      <c r="AW249" s="205" t="str">
        <f t="shared" si="195"/>
        <v/>
      </c>
      <c r="AX249" s="205" t="str">
        <f>IF(AW249="","",RANK(AW249,AW$4:AW498,1))</f>
        <v/>
      </c>
      <c r="AY249" s="204" t="str">
        <f>IF(AV249="Yes",SUMIF(AU$4:AU498,AW249,AI$4:AI498),"")</f>
        <v/>
      </c>
      <c r="AZ249" s="204" t="str">
        <f>IF(AY249="","",SUMIF(AX$4:AX498,"&lt;="&amp;AX249,AY$4:AY498))</f>
        <v/>
      </c>
      <c r="BA249" s="202" t="s">
        <v>207</v>
      </c>
      <c r="BB249" s="206">
        <v>33666</v>
      </c>
      <c r="BC249" s="198" t="s">
        <v>3</v>
      </c>
      <c r="BD249" s="206">
        <v>34972</v>
      </c>
      <c r="BE249" s="198" t="s">
        <v>471</v>
      </c>
      <c r="BF249" s="206"/>
      <c r="BG249" s="198" t="s">
        <v>288</v>
      </c>
      <c r="BH249" s="200">
        <v>70</v>
      </c>
      <c r="BI249" s="200">
        <v>52</v>
      </c>
      <c r="BJ249" s="200">
        <f t="shared" si="160"/>
        <v>74.285714285714292</v>
      </c>
      <c r="BK249" s="198" t="s">
        <v>207</v>
      </c>
      <c r="BL249" s="206">
        <v>33666</v>
      </c>
      <c r="BM249" s="207">
        <v>1</v>
      </c>
      <c r="BN249" s="198"/>
      <c r="BO249" s="199" t="str">
        <f t="shared" si="183"/>
        <v/>
      </c>
      <c r="BP249" s="200" t="str">
        <f t="shared" si="184"/>
        <v/>
      </c>
      <c r="BQ249" s="200">
        <f t="shared" si="185"/>
        <v>100</v>
      </c>
      <c r="BR249" s="211">
        <f t="shared" si="186"/>
        <v>100</v>
      </c>
      <c r="BS249" s="199"/>
      <c r="BT249" s="200"/>
      <c r="BU249" s="200"/>
      <c r="BV249" s="211" t="str">
        <f t="shared" si="187"/>
        <v/>
      </c>
      <c r="BW249" s="199" t="str">
        <f t="shared" si="188"/>
        <v/>
      </c>
      <c r="BX249" s="200" t="str">
        <f t="shared" si="189"/>
        <v/>
      </c>
      <c r="BY249" s="200" t="str">
        <f t="shared" si="190"/>
        <v/>
      </c>
      <c r="BZ249" s="200" t="str">
        <f t="shared" si="191"/>
        <v/>
      </c>
      <c r="CA249" s="16"/>
      <c r="CB249" s="16"/>
      <c r="CC249" s="16"/>
      <c r="CD249" s="16"/>
    </row>
    <row r="250" spans="1:82" x14ac:dyDescent="0.25">
      <c r="A250" s="16">
        <v>1</v>
      </c>
      <c r="C250" s="194">
        <v>247</v>
      </c>
      <c r="D250" s="195">
        <v>16</v>
      </c>
      <c r="E250" s="212" t="s">
        <v>185</v>
      </c>
      <c r="F250" s="197" t="s">
        <v>3</v>
      </c>
      <c r="G250" s="198" t="s">
        <v>3</v>
      </c>
      <c r="H250" s="199"/>
      <c r="I250" s="200"/>
      <c r="J250" s="200"/>
      <c r="K250" s="200" t="str">
        <f t="shared" si="177"/>
        <v/>
      </c>
      <c r="L250" s="199"/>
      <c r="M250" s="200"/>
      <c r="N250" s="200"/>
      <c r="O250" s="200" t="str">
        <f t="shared" si="178"/>
        <v/>
      </c>
      <c r="P250" s="199"/>
      <c r="Q250" s="200"/>
      <c r="R250" s="200"/>
      <c r="S250" s="200" t="str">
        <f t="shared" si="179"/>
        <v/>
      </c>
      <c r="T250" s="199"/>
      <c r="U250" s="200">
        <v>66.400000000000006</v>
      </c>
      <c r="V250" s="200"/>
      <c r="W250" s="200">
        <f t="shared" si="180"/>
        <v>66.400000000000006</v>
      </c>
      <c r="X250" s="199"/>
      <c r="Y250" s="200"/>
      <c r="Z250" s="200"/>
      <c r="AA250" s="200" t="str">
        <f t="shared" si="181"/>
        <v/>
      </c>
      <c r="AB250" s="199" t="str">
        <f t="shared" si="192"/>
        <v/>
      </c>
      <c r="AC250" s="200">
        <f t="shared" si="193"/>
        <v>66.400000000000006</v>
      </c>
      <c r="AD250" s="200" t="str">
        <f t="shared" si="194"/>
        <v/>
      </c>
      <c r="AE250" s="200">
        <f t="shared" si="182"/>
        <v>66.400000000000006</v>
      </c>
      <c r="AF250" s="199" t="s">
        <v>509</v>
      </c>
      <c r="AG250" s="200">
        <v>66.400000000000006</v>
      </c>
      <c r="AH250" s="200" t="s">
        <v>509</v>
      </c>
      <c r="AI250" s="200">
        <f t="shared" si="155"/>
        <v>66.400000000000006</v>
      </c>
      <c r="AJ250" s="200" t="s">
        <v>185</v>
      </c>
      <c r="AK250" s="253">
        <v>42</v>
      </c>
      <c r="AL250" s="202"/>
      <c r="AM250" s="198" t="str">
        <f t="shared" si="156"/>
        <v/>
      </c>
      <c r="AN250" s="198"/>
      <c r="AO250" s="198"/>
      <c r="AP250" s="213" t="s">
        <v>750</v>
      </c>
      <c r="AQ250" s="198" t="s">
        <v>50</v>
      </c>
      <c r="AR250" s="198" t="s">
        <v>324</v>
      </c>
      <c r="AS250" s="198"/>
      <c r="AT250" s="198" t="s">
        <v>509</v>
      </c>
      <c r="AU250" s="203">
        <f t="shared" si="157"/>
        <v>1978</v>
      </c>
      <c r="AV250" s="204" t="str">
        <f t="shared" si="158"/>
        <v/>
      </c>
      <c r="AW250" s="205" t="str">
        <f t="shared" si="195"/>
        <v/>
      </c>
      <c r="AX250" s="205" t="str">
        <f>IF(AW250="","",RANK(AW250,AW$4:AW498,1))</f>
        <v/>
      </c>
      <c r="AY250" s="204" t="str">
        <f>IF(AV250="Yes",SUMIF(AU$4:AU498,AW250,AI$4:AI498),"")</f>
        <v/>
      </c>
      <c r="AZ250" s="204" t="str">
        <f>IF(AY250="","",SUMIF(AX$4:AX498,"&lt;="&amp;AX250,AY$4:AY498))</f>
        <v/>
      </c>
      <c r="BA250" s="202" t="s">
        <v>165</v>
      </c>
      <c r="BB250" s="206">
        <v>25113</v>
      </c>
      <c r="BC250" s="198" t="s">
        <v>3</v>
      </c>
      <c r="BD250" s="206">
        <v>28765</v>
      </c>
      <c r="BE250" s="198"/>
      <c r="BF250" s="206"/>
      <c r="BG250" s="198"/>
      <c r="BH250" s="200">
        <v>153</v>
      </c>
      <c r="BI250" s="200">
        <v>66.400000000000006</v>
      </c>
      <c r="BJ250" s="200">
        <f t="shared" si="160"/>
        <v>43.398692810457518</v>
      </c>
      <c r="BK250" s="198" t="s">
        <v>176</v>
      </c>
      <c r="BL250" s="206">
        <v>28804</v>
      </c>
      <c r="BM250" s="207">
        <v>1</v>
      </c>
      <c r="BN250" s="198"/>
      <c r="BO250" s="199" t="str">
        <f t="shared" si="183"/>
        <v/>
      </c>
      <c r="BP250" s="200">
        <f t="shared" si="184"/>
        <v>100</v>
      </c>
      <c r="BQ250" s="200" t="str">
        <f t="shared" si="185"/>
        <v/>
      </c>
      <c r="BR250" s="211">
        <f t="shared" si="186"/>
        <v>100</v>
      </c>
      <c r="BS250" s="199"/>
      <c r="BT250" s="200"/>
      <c r="BU250" s="200"/>
      <c r="BV250" s="211" t="str">
        <f t="shared" si="187"/>
        <v/>
      </c>
      <c r="BW250" s="199" t="str">
        <f t="shared" si="188"/>
        <v/>
      </c>
      <c r="BX250" s="200" t="str">
        <f t="shared" si="189"/>
        <v/>
      </c>
      <c r="BY250" s="200" t="str">
        <f t="shared" si="190"/>
        <v/>
      </c>
      <c r="BZ250" s="200" t="str">
        <f t="shared" si="191"/>
        <v/>
      </c>
      <c r="CA250" s="16"/>
      <c r="CB250" s="16"/>
      <c r="CC250" s="16"/>
      <c r="CD250" s="16"/>
    </row>
    <row r="251" spans="1:82" x14ac:dyDescent="0.25">
      <c r="A251" s="16">
        <v>1</v>
      </c>
      <c r="C251" s="194">
        <v>248</v>
      </c>
      <c r="D251" s="195">
        <v>126</v>
      </c>
      <c r="E251" s="212" t="s">
        <v>419</v>
      </c>
      <c r="F251" s="197" t="s">
        <v>3</v>
      </c>
      <c r="G251" s="198" t="s">
        <v>3</v>
      </c>
      <c r="H251" s="199"/>
      <c r="I251" s="200"/>
      <c r="J251" s="200"/>
      <c r="K251" s="200" t="str">
        <f t="shared" si="177"/>
        <v/>
      </c>
      <c r="L251" s="199"/>
      <c r="M251" s="200"/>
      <c r="N251" s="200"/>
      <c r="O251" s="200" t="str">
        <f t="shared" si="178"/>
        <v/>
      </c>
      <c r="P251" s="199"/>
      <c r="Q251" s="200"/>
      <c r="R251" s="200"/>
      <c r="S251" s="200" t="str">
        <f t="shared" si="179"/>
        <v/>
      </c>
      <c r="T251" s="199"/>
      <c r="U251" s="200">
        <v>25</v>
      </c>
      <c r="V251" s="200"/>
      <c r="W251" s="200">
        <f t="shared" si="180"/>
        <v>25</v>
      </c>
      <c r="X251" s="199"/>
      <c r="Y251" s="200"/>
      <c r="Z251" s="200"/>
      <c r="AA251" s="200" t="str">
        <f t="shared" si="181"/>
        <v/>
      </c>
      <c r="AB251" s="199" t="str">
        <f t="shared" si="192"/>
        <v/>
      </c>
      <c r="AC251" s="200">
        <f t="shared" si="193"/>
        <v>25</v>
      </c>
      <c r="AD251" s="200" t="str">
        <f t="shared" si="194"/>
        <v/>
      </c>
      <c r="AE251" s="200">
        <f t="shared" si="182"/>
        <v>25</v>
      </c>
      <c r="AF251" s="199" t="s">
        <v>509</v>
      </c>
      <c r="AG251" s="200">
        <v>25</v>
      </c>
      <c r="AH251" s="200" t="s">
        <v>509</v>
      </c>
      <c r="AI251" s="200">
        <f t="shared" si="155"/>
        <v>25</v>
      </c>
      <c r="AJ251" s="200" t="s">
        <v>419</v>
      </c>
      <c r="AK251" s="201">
        <v>203</v>
      </c>
      <c r="AL251" s="202"/>
      <c r="AM251" s="198" t="str">
        <f t="shared" si="156"/>
        <v/>
      </c>
      <c r="AN251" s="198"/>
      <c r="AO251" s="198"/>
      <c r="AP251" s="213" t="s">
        <v>689</v>
      </c>
      <c r="AQ251" s="198" t="s">
        <v>50</v>
      </c>
      <c r="AR251" s="198" t="s">
        <v>324</v>
      </c>
      <c r="AS251" s="198"/>
      <c r="AT251" s="198" t="s">
        <v>509</v>
      </c>
      <c r="AU251" s="203">
        <f t="shared" si="157"/>
        <v>1992</v>
      </c>
      <c r="AV251" s="204" t="str">
        <f t="shared" si="158"/>
        <v/>
      </c>
      <c r="AW251" s="205" t="str">
        <f t="shared" si="195"/>
        <v/>
      </c>
      <c r="AX251" s="205" t="str">
        <f>IF(AW251="","",RANK(AW251,AW$4:AW498,1))</f>
        <v/>
      </c>
      <c r="AY251" s="204" t="str">
        <f>IF(AV251="Yes",SUMIF(AU$4:AU498,AW251,AI$4:AI498),"")</f>
        <v/>
      </c>
      <c r="AZ251" s="204" t="str">
        <f>IF(AY251="","",SUMIF(AX$4:AX498,"&lt;="&amp;AX251,AY$4:AY498))</f>
        <v/>
      </c>
      <c r="BA251" s="202"/>
      <c r="BB251" s="206"/>
      <c r="BC251" s="198"/>
      <c r="BD251" s="206"/>
      <c r="BE251" s="198"/>
      <c r="BF251" s="206"/>
      <c r="BG251" s="198"/>
      <c r="BH251" s="200"/>
      <c r="BI251" s="200"/>
      <c r="BJ251" s="200" t="str">
        <f t="shared" si="160"/>
        <v/>
      </c>
      <c r="BK251" s="198" t="s">
        <v>207</v>
      </c>
      <c r="BL251" s="206">
        <v>33666</v>
      </c>
      <c r="BM251" s="207"/>
      <c r="BN251" s="198"/>
      <c r="BO251" s="199" t="str">
        <f t="shared" si="183"/>
        <v/>
      </c>
      <c r="BP251" s="200">
        <f t="shared" si="184"/>
        <v>100</v>
      </c>
      <c r="BQ251" s="200" t="str">
        <f t="shared" si="185"/>
        <v/>
      </c>
      <c r="BR251" s="211">
        <f t="shared" si="186"/>
        <v>100</v>
      </c>
      <c r="BS251" s="199"/>
      <c r="BT251" s="200"/>
      <c r="BU251" s="200"/>
      <c r="BV251" s="211" t="str">
        <f t="shared" si="187"/>
        <v/>
      </c>
      <c r="BW251" s="199" t="str">
        <f t="shared" si="188"/>
        <v/>
      </c>
      <c r="BX251" s="200" t="str">
        <f t="shared" si="189"/>
        <v/>
      </c>
      <c r="BY251" s="200" t="str">
        <f t="shared" si="190"/>
        <v/>
      </c>
      <c r="BZ251" s="200" t="str">
        <f t="shared" si="191"/>
        <v/>
      </c>
      <c r="CA251" s="16"/>
      <c r="CB251" s="16"/>
      <c r="CC251" s="16"/>
      <c r="CD251" s="16"/>
    </row>
    <row r="252" spans="1:82" x14ac:dyDescent="0.25">
      <c r="A252" s="16">
        <v>1</v>
      </c>
      <c r="C252" s="194">
        <v>249</v>
      </c>
      <c r="D252" s="195">
        <v>127</v>
      </c>
      <c r="E252" s="212" t="s">
        <v>294</v>
      </c>
      <c r="F252" s="197" t="s">
        <v>3</v>
      </c>
      <c r="G252" s="198" t="s">
        <v>3</v>
      </c>
      <c r="H252" s="199"/>
      <c r="I252" s="200"/>
      <c r="J252" s="200"/>
      <c r="K252" s="200" t="str">
        <f t="shared" si="177"/>
        <v/>
      </c>
      <c r="L252" s="199"/>
      <c r="M252" s="200"/>
      <c r="N252" s="200"/>
      <c r="O252" s="200" t="str">
        <f t="shared" si="178"/>
        <v/>
      </c>
      <c r="P252" s="199"/>
      <c r="Q252" s="200"/>
      <c r="R252" s="200"/>
      <c r="S252" s="200" t="str">
        <f t="shared" si="179"/>
        <v/>
      </c>
      <c r="T252" s="199"/>
      <c r="U252" s="200">
        <v>24</v>
      </c>
      <c r="V252" s="200">
        <v>48</v>
      </c>
      <c r="W252" s="200">
        <f t="shared" si="180"/>
        <v>72</v>
      </c>
      <c r="X252" s="199"/>
      <c r="Y252" s="200"/>
      <c r="Z252" s="200"/>
      <c r="AA252" s="200" t="str">
        <f t="shared" si="181"/>
        <v/>
      </c>
      <c r="AB252" s="199" t="str">
        <f t="shared" si="192"/>
        <v/>
      </c>
      <c r="AC252" s="200">
        <f t="shared" si="193"/>
        <v>24</v>
      </c>
      <c r="AD252" s="200">
        <f t="shared" si="194"/>
        <v>48</v>
      </c>
      <c r="AE252" s="200">
        <f t="shared" si="182"/>
        <v>72</v>
      </c>
      <c r="AF252" s="199" t="s">
        <v>509</v>
      </c>
      <c r="AG252" s="200">
        <v>24</v>
      </c>
      <c r="AH252" s="200">
        <v>48</v>
      </c>
      <c r="AI252" s="200">
        <f t="shared" si="155"/>
        <v>72</v>
      </c>
      <c r="AJ252" s="200" t="s">
        <v>294</v>
      </c>
      <c r="AK252" s="201">
        <v>204</v>
      </c>
      <c r="AL252" s="202"/>
      <c r="AM252" s="198" t="str">
        <f t="shared" si="156"/>
        <v/>
      </c>
      <c r="AN252" s="198"/>
      <c r="AO252" s="198"/>
      <c r="AP252" s="213" t="s">
        <v>751</v>
      </c>
      <c r="AQ252" s="198" t="s">
        <v>50</v>
      </c>
      <c r="AR252" s="198" t="s">
        <v>324</v>
      </c>
      <c r="AS252" s="198"/>
      <c r="AT252" s="198" t="s">
        <v>509</v>
      </c>
      <c r="AU252" s="203">
        <f t="shared" si="157"/>
        <v>1992</v>
      </c>
      <c r="AV252" s="204" t="str">
        <f t="shared" si="158"/>
        <v/>
      </c>
      <c r="AW252" s="205" t="str">
        <f t="shared" si="195"/>
        <v/>
      </c>
      <c r="AX252" s="205" t="str">
        <f>IF(AW252="","",RANK(AW252,AW$4:AW498,1))</f>
        <v/>
      </c>
      <c r="AY252" s="204" t="str">
        <f>IF(AV252="Yes",SUMIF(AU$4:AU498,AW252,AI$4:AI498),"")</f>
        <v/>
      </c>
      <c r="AZ252" s="204" t="str">
        <f>IF(AY252="","",SUMIF(AX$4:AX498,"&lt;="&amp;AX252,AY$4:AY498))</f>
        <v/>
      </c>
      <c r="BA252" s="202" t="s">
        <v>207</v>
      </c>
      <c r="BB252" s="206">
        <v>33666</v>
      </c>
      <c r="BC252" s="198" t="s">
        <v>3</v>
      </c>
      <c r="BD252" s="206">
        <v>34972</v>
      </c>
      <c r="BE252" s="198" t="s">
        <v>472</v>
      </c>
      <c r="BF252" s="206"/>
      <c r="BG252" s="198" t="s">
        <v>288</v>
      </c>
      <c r="BH252" s="200">
        <v>13</v>
      </c>
      <c r="BI252" s="200">
        <v>72</v>
      </c>
      <c r="BJ252" s="200">
        <f t="shared" si="160"/>
        <v>553.84615384615381</v>
      </c>
      <c r="BK252" s="198" t="s">
        <v>207</v>
      </c>
      <c r="BL252" s="206">
        <v>33666</v>
      </c>
      <c r="BM252" s="207">
        <v>1</v>
      </c>
      <c r="BN252" s="198"/>
      <c r="BO252" s="199" t="str">
        <f t="shared" si="183"/>
        <v/>
      </c>
      <c r="BP252" s="200">
        <f t="shared" si="184"/>
        <v>33.333333333333329</v>
      </c>
      <c r="BQ252" s="200">
        <f t="shared" si="185"/>
        <v>66.666666666666657</v>
      </c>
      <c r="BR252" s="211">
        <f t="shared" si="186"/>
        <v>99.999999999999986</v>
      </c>
      <c r="BS252" s="199"/>
      <c r="BT252" s="200"/>
      <c r="BU252" s="200"/>
      <c r="BV252" s="211" t="str">
        <f t="shared" si="187"/>
        <v/>
      </c>
      <c r="BW252" s="199" t="str">
        <f t="shared" si="188"/>
        <v/>
      </c>
      <c r="BX252" s="200" t="str">
        <f t="shared" si="189"/>
        <v/>
      </c>
      <c r="BY252" s="200" t="str">
        <f t="shared" si="190"/>
        <v/>
      </c>
      <c r="BZ252" s="200" t="str">
        <f t="shared" si="191"/>
        <v/>
      </c>
      <c r="CA252" s="16"/>
      <c r="CB252" s="16"/>
      <c r="CC252" s="16"/>
      <c r="CD252" s="16"/>
    </row>
    <row r="253" spans="1:82" x14ac:dyDescent="0.25">
      <c r="A253" s="16">
        <v>1</v>
      </c>
      <c r="C253" s="194">
        <v>250</v>
      </c>
      <c r="D253" s="195">
        <v>128</v>
      </c>
      <c r="E253" s="212" t="s">
        <v>589</v>
      </c>
      <c r="F253" s="197" t="s">
        <v>3</v>
      </c>
      <c r="G253" s="198" t="s">
        <v>3</v>
      </c>
      <c r="H253" s="199"/>
      <c r="I253" s="200"/>
      <c r="J253" s="200"/>
      <c r="K253" s="200" t="str">
        <f t="shared" si="177"/>
        <v/>
      </c>
      <c r="L253" s="199"/>
      <c r="M253" s="200"/>
      <c r="N253" s="200"/>
      <c r="O253" s="200" t="str">
        <f t="shared" si="178"/>
        <v/>
      </c>
      <c r="P253" s="199"/>
      <c r="Q253" s="200"/>
      <c r="R253" s="200"/>
      <c r="S253" s="200" t="str">
        <f t="shared" si="179"/>
        <v/>
      </c>
      <c r="T253" s="199"/>
      <c r="U253" s="200">
        <v>21.7</v>
      </c>
      <c r="V253" s="200">
        <v>22.2</v>
      </c>
      <c r="W253" s="200">
        <f t="shared" si="180"/>
        <v>43.9</v>
      </c>
      <c r="X253" s="199"/>
      <c r="Y253" s="200"/>
      <c r="Z253" s="200"/>
      <c r="AA253" s="200" t="str">
        <f t="shared" si="181"/>
        <v/>
      </c>
      <c r="AB253" s="199" t="str">
        <f t="shared" si="192"/>
        <v/>
      </c>
      <c r="AC253" s="200">
        <f t="shared" si="193"/>
        <v>21.7</v>
      </c>
      <c r="AD253" s="200">
        <f t="shared" si="194"/>
        <v>22.2</v>
      </c>
      <c r="AE253" s="200">
        <f t="shared" si="182"/>
        <v>43.9</v>
      </c>
      <c r="AF253" s="199" t="s">
        <v>509</v>
      </c>
      <c r="AG253" s="200">
        <v>21.7</v>
      </c>
      <c r="AH253" s="200">
        <v>22.2</v>
      </c>
      <c r="AI253" s="200">
        <f t="shared" si="155"/>
        <v>43.9</v>
      </c>
      <c r="AJ253" s="200" t="s">
        <v>589</v>
      </c>
      <c r="AK253" s="201">
        <v>205</v>
      </c>
      <c r="AL253" s="202"/>
      <c r="AM253" s="198" t="str">
        <f t="shared" si="156"/>
        <v/>
      </c>
      <c r="AN253" s="198"/>
      <c r="AO253" s="198"/>
      <c r="AP253" s="198"/>
      <c r="AQ253" s="198" t="s">
        <v>50</v>
      </c>
      <c r="AR253" s="198" t="s">
        <v>324</v>
      </c>
      <c r="AS253" s="198"/>
      <c r="AT253" s="198" t="s">
        <v>509</v>
      </c>
      <c r="AU253" s="203">
        <f t="shared" si="157"/>
        <v>1992</v>
      </c>
      <c r="AV253" s="204" t="str">
        <f t="shared" si="158"/>
        <v/>
      </c>
      <c r="AW253" s="205" t="str">
        <f t="shared" si="195"/>
        <v/>
      </c>
      <c r="AX253" s="205" t="str">
        <f>IF(AW253="","",RANK(AW253,AW$4:AW498,1))</f>
        <v/>
      </c>
      <c r="AY253" s="204" t="str">
        <f>IF(AV253="Yes",SUMIF(AU$4:AU498,AW253,AI$4:AI498),"")</f>
        <v/>
      </c>
      <c r="AZ253" s="204" t="str">
        <f>IF(AY253="","",SUMIF(AX$4:AX498,"&lt;="&amp;AX253,AY$4:AY498))</f>
        <v/>
      </c>
      <c r="BA253" s="202" t="s">
        <v>207</v>
      </c>
      <c r="BB253" s="206">
        <v>33666</v>
      </c>
      <c r="BC253" s="198" t="s">
        <v>3</v>
      </c>
      <c r="BD253" s="206">
        <v>34972</v>
      </c>
      <c r="BE253" s="198" t="s">
        <v>474</v>
      </c>
      <c r="BF253" s="206"/>
      <c r="BG253" s="198" t="s">
        <v>288</v>
      </c>
      <c r="BH253" s="200">
        <v>18.100000000000001</v>
      </c>
      <c r="BI253" s="200">
        <v>43.9</v>
      </c>
      <c r="BJ253" s="200">
        <f t="shared" si="160"/>
        <v>242.54143646408838</v>
      </c>
      <c r="BK253" s="198" t="s">
        <v>207</v>
      </c>
      <c r="BL253" s="206">
        <v>33666</v>
      </c>
      <c r="BM253" s="207">
        <v>1</v>
      </c>
      <c r="BN253" s="198"/>
      <c r="BO253" s="199" t="str">
        <f t="shared" si="183"/>
        <v/>
      </c>
      <c r="BP253" s="200">
        <f t="shared" si="184"/>
        <v>49.430523917995444</v>
      </c>
      <c r="BQ253" s="200">
        <f t="shared" si="185"/>
        <v>50.569476082004563</v>
      </c>
      <c r="BR253" s="211">
        <f t="shared" si="186"/>
        <v>100</v>
      </c>
      <c r="BS253" s="199"/>
      <c r="BT253" s="200"/>
      <c r="BU253" s="200"/>
      <c r="BV253" s="211" t="str">
        <f t="shared" si="187"/>
        <v/>
      </c>
      <c r="BW253" s="199" t="str">
        <f t="shared" si="188"/>
        <v/>
      </c>
      <c r="BX253" s="200" t="str">
        <f t="shared" si="189"/>
        <v/>
      </c>
      <c r="BY253" s="200" t="str">
        <f t="shared" si="190"/>
        <v/>
      </c>
      <c r="BZ253" s="200" t="str">
        <f t="shared" si="191"/>
        <v/>
      </c>
      <c r="CA253" s="16"/>
      <c r="CB253" s="16"/>
      <c r="CC253" s="16"/>
      <c r="CD253" s="16"/>
    </row>
    <row r="254" spans="1:82" x14ac:dyDescent="0.25">
      <c r="A254" s="16">
        <v>1</v>
      </c>
      <c r="C254" s="194">
        <v>251</v>
      </c>
      <c r="D254" s="195">
        <v>129</v>
      </c>
      <c r="E254" s="212" t="s">
        <v>589</v>
      </c>
      <c r="F254" s="197" t="s">
        <v>3</v>
      </c>
      <c r="G254" s="198" t="s">
        <v>3</v>
      </c>
      <c r="H254" s="199"/>
      <c r="I254" s="198"/>
      <c r="J254" s="200"/>
      <c r="K254" s="200" t="str">
        <f t="shared" si="177"/>
        <v/>
      </c>
      <c r="L254" s="199"/>
      <c r="M254" s="200"/>
      <c r="N254" s="200"/>
      <c r="O254" s="200" t="str">
        <f t="shared" si="178"/>
        <v/>
      </c>
      <c r="P254" s="199"/>
      <c r="Q254" s="200"/>
      <c r="R254" s="200"/>
      <c r="S254" s="200" t="str">
        <f t="shared" si="179"/>
        <v/>
      </c>
      <c r="T254" s="199">
        <v>20</v>
      </c>
      <c r="U254" s="200">
        <v>8</v>
      </c>
      <c r="V254" s="200"/>
      <c r="W254" s="200">
        <f t="shared" si="180"/>
        <v>28</v>
      </c>
      <c r="X254" s="199"/>
      <c r="Y254" s="200"/>
      <c r="Z254" s="200"/>
      <c r="AA254" s="200" t="str">
        <f t="shared" si="181"/>
        <v/>
      </c>
      <c r="AB254" s="199">
        <f t="shared" si="192"/>
        <v>20</v>
      </c>
      <c r="AC254" s="200">
        <f t="shared" si="193"/>
        <v>8</v>
      </c>
      <c r="AD254" s="200" t="str">
        <f t="shared" si="194"/>
        <v/>
      </c>
      <c r="AE254" s="200">
        <f t="shared" si="182"/>
        <v>28</v>
      </c>
      <c r="AF254" s="199">
        <v>20</v>
      </c>
      <c r="AG254" s="200">
        <v>8</v>
      </c>
      <c r="AH254" s="200" t="s">
        <v>509</v>
      </c>
      <c r="AI254" s="200">
        <f t="shared" si="155"/>
        <v>28</v>
      </c>
      <c r="AJ254" s="200" t="s">
        <v>589</v>
      </c>
      <c r="AK254" s="253">
        <v>206</v>
      </c>
      <c r="AL254" s="202"/>
      <c r="AM254" s="198" t="str">
        <f t="shared" si="156"/>
        <v/>
      </c>
      <c r="AN254" s="198"/>
      <c r="AO254" s="198"/>
      <c r="AP254" s="198"/>
      <c r="AQ254" s="198" t="s">
        <v>50</v>
      </c>
      <c r="AR254" s="198" t="s">
        <v>324</v>
      </c>
      <c r="AS254" s="198"/>
      <c r="AT254" s="198" t="s">
        <v>509</v>
      </c>
      <c r="AU254" s="203">
        <f t="shared" si="157"/>
        <v>1992</v>
      </c>
      <c r="AV254" s="204" t="str">
        <f t="shared" si="158"/>
        <v/>
      </c>
      <c r="AW254" s="205" t="str">
        <f t="shared" si="195"/>
        <v/>
      </c>
      <c r="AX254" s="205" t="str">
        <f>IF(AW254="","",RANK(AW254,AW$4:AW498,1))</f>
        <v/>
      </c>
      <c r="AY254" s="204" t="str">
        <f>IF(AV254="Yes",SUMIF(AU$4:AU498,AW254,AI$4:AI498),"")</f>
        <v/>
      </c>
      <c r="AZ254" s="204" t="str">
        <f>IF(AY254="","",SUMIF(AX$4:AX498,"&lt;="&amp;AX254,AY$4:AY498))</f>
        <v/>
      </c>
      <c r="BA254" s="202" t="s">
        <v>207</v>
      </c>
      <c r="BB254" s="206">
        <v>33666</v>
      </c>
      <c r="BC254" s="198" t="s">
        <v>3</v>
      </c>
      <c r="BD254" s="206">
        <v>34972</v>
      </c>
      <c r="BE254" s="198" t="s">
        <v>473</v>
      </c>
      <c r="BF254" s="206"/>
      <c r="BG254" s="198" t="s">
        <v>288</v>
      </c>
      <c r="BH254" s="200">
        <v>36</v>
      </c>
      <c r="BI254" s="200">
        <v>28</v>
      </c>
      <c r="BJ254" s="200">
        <f t="shared" si="160"/>
        <v>77.777777777777786</v>
      </c>
      <c r="BK254" s="198" t="s">
        <v>207</v>
      </c>
      <c r="BL254" s="206">
        <v>33666</v>
      </c>
      <c r="BM254" s="207">
        <v>1</v>
      </c>
      <c r="BN254" s="198"/>
      <c r="BO254" s="199">
        <f t="shared" si="183"/>
        <v>71.428571428571431</v>
      </c>
      <c r="BP254" s="200">
        <f t="shared" si="184"/>
        <v>28.571428571428569</v>
      </c>
      <c r="BQ254" s="200" t="str">
        <f t="shared" si="185"/>
        <v/>
      </c>
      <c r="BR254" s="211">
        <f t="shared" si="186"/>
        <v>100</v>
      </c>
      <c r="BS254" s="199"/>
      <c r="BT254" s="200"/>
      <c r="BU254" s="200"/>
      <c r="BV254" s="211" t="str">
        <f t="shared" si="187"/>
        <v/>
      </c>
      <c r="BW254" s="199" t="str">
        <f t="shared" si="188"/>
        <v/>
      </c>
      <c r="BX254" s="200" t="str">
        <f t="shared" si="189"/>
        <v/>
      </c>
      <c r="BY254" s="200" t="str">
        <f t="shared" si="190"/>
        <v/>
      </c>
      <c r="BZ254" s="200" t="str">
        <f t="shared" si="191"/>
        <v/>
      </c>
      <c r="CA254" s="16"/>
      <c r="CB254" s="16"/>
      <c r="CC254" s="16"/>
      <c r="CD254" s="16"/>
    </row>
    <row r="255" spans="1:82" x14ac:dyDescent="0.25">
      <c r="A255" s="16">
        <v>1</v>
      </c>
      <c r="C255" s="194">
        <v>252</v>
      </c>
      <c r="D255" s="195">
        <v>130</v>
      </c>
      <c r="E255" s="212" t="s">
        <v>420</v>
      </c>
      <c r="F255" s="197" t="s">
        <v>3</v>
      </c>
      <c r="G255" s="198" t="s">
        <v>3</v>
      </c>
      <c r="H255" s="199"/>
      <c r="I255" s="200"/>
      <c r="J255" s="200"/>
      <c r="K255" s="200" t="str">
        <f t="shared" si="177"/>
        <v/>
      </c>
      <c r="L255" s="199"/>
      <c r="M255" s="200"/>
      <c r="N255" s="200"/>
      <c r="O255" s="200" t="str">
        <f t="shared" si="178"/>
        <v/>
      </c>
      <c r="P255" s="199"/>
      <c r="Q255" s="200"/>
      <c r="R255" s="200"/>
      <c r="S255" s="200" t="str">
        <f t="shared" si="179"/>
        <v/>
      </c>
      <c r="T255" s="199">
        <v>3.2</v>
      </c>
      <c r="U255" s="200"/>
      <c r="V255" s="200">
        <v>10</v>
      </c>
      <c r="W255" s="200">
        <f t="shared" si="180"/>
        <v>13.2</v>
      </c>
      <c r="X255" s="199"/>
      <c r="Y255" s="200"/>
      <c r="Z255" s="200"/>
      <c r="AA255" s="200" t="str">
        <f t="shared" si="181"/>
        <v/>
      </c>
      <c r="AB255" s="199">
        <f t="shared" si="192"/>
        <v>3.2</v>
      </c>
      <c r="AC255" s="200" t="str">
        <f t="shared" si="193"/>
        <v/>
      </c>
      <c r="AD255" s="200">
        <f t="shared" si="194"/>
        <v>10</v>
      </c>
      <c r="AE255" s="200">
        <f t="shared" si="182"/>
        <v>13.2</v>
      </c>
      <c r="AF255" s="199">
        <v>3.2</v>
      </c>
      <c r="AG255" s="200" t="s">
        <v>509</v>
      </c>
      <c r="AH255" s="200">
        <v>10</v>
      </c>
      <c r="AI255" s="200">
        <f t="shared" si="155"/>
        <v>13.2</v>
      </c>
      <c r="AJ255" s="200" t="s">
        <v>420</v>
      </c>
      <c r="AK255" s="201">
        <v>198</v>
      </c>
      <c r="AL255" s="202"/>
      <c r="AM255" s="198" t="str">
        <f t="shared" si="156"/>
        <v/>
      </c>
      <c r="AN255" s="198"/>
      <c r="AO255" s="198"/>
      <c r="AP255" s="213" t="s">
        <v>752</v>
      </c>
      <c r="AQ255" s="198" t="s">
        <v>50</v>
      </c>
      <c r="AR255" s="198" t="s">
        <v>324</v>
      </c>
      <c r="AS255" s="198"/>
      <c r="AT255" s="198" t="s">
        <v>509</v>
      </c>
      <c r="AU255" s="203">
        <f t="shared" si="157"/>
        <v>1992</v>
      </c>
      <c r="AV255" s="204" t="str">
        <f t="shared" si="158"/>
        <v/>
      </c>
      <c r="AW255" s="205" t="str">
        <f t="shared" si="195"/>
        <v/>
      </c>
      <c r="AX255" s="205" t="str">
        <f>IF(AW255="","",RANK(AW255,AW$4:AW498,1))</f>
        <v/>
      </c>
      <c r="AY255" s="204" t="str">
        <f>IF(AV255="Yes",SUMIF(AU$4:AU498,AW255,AI$4:AI498),"")</f>
        <v/>
      </c>
      <c r="AZ255" s="204" t="str">
        <f>IF(AY255="","",SUMIF(AX$4:AX498,"&lt;="&amp;AX255,AY$4:AY498))</f>
        <v/>
      </c>
      <c r="BA255" s="202" t="s">
        <v>207</v>
      </c>
      <c r="BB255" s="206">
        <v>33666</v>
      </c>
      <c r="BC255" s="198" t="s">
        <v>3</v>
      </c>
      <c r="BD255" s="206">
        <v>34972</v>
      </c>
      <c r="BE255" s="198"/>
      <c r="BF255" s="206"/>
      <c r="BG255" s="198" t="s">
        <v>288</v>
      </c>
      <c r="BH255" s="200">
        <v>103.5</v>
      </c>
      <c r="BI255" s="200">
        <v>13.2</v>
      </c>
      <c r="BJ255" s="200">
        <f t="shared" si="160"/>
        <v>12.753623188405797</v>
      </c>
      <c r="BK255" s="198" t="s">
        <v>207</v>
      </c>
      <c r="BL255" s="206">
        <v>33666</v>
      </c>
      <c r="BM255" s="207">
        <v>1</v>
      </c>
      <c r="BN255" s="198"/>
      <c r="BO255" s="199">
        <f t="shared" si="183"/>
        <v>24.242424242424246</v>
      </c>
      <c r="BP255" s="200" t="str">
        <f t="shared" si="184"/>
        <v/>
      </c>
      <c r="BQ255" s="200">
        <f t="shared" si="185"/>
        <v>75.757575757575751</v>
      </c>
      <c r="BR255" s="211">
        <f t="shared" si="186"/>
        <v>100</v>
      </c>
      <c r="BS255" s="199"/>
      <c r="BT255" s="200"/>
      <c r="BU255" s="200"/>
      <c r="BV255" s="211" t="str">
        <f t="shared" si="187"/>
        <v/>
      </c>
      <c r="BW255" s="199" t="str">
        <f t="shared" si="188"/>
        <v/>
      </c>
      <c r="BX255" s="200" t="str">
        <f t="shared" si="189"/>
        <v/>
      </c>
      <c r="BY255" s="200" t="str">
        <f t="shared" si="190"/>
        <v/>
      </c>
      <c r="BZ255" s="200" t="str">
        <f t="shared" si="191"/>
        <v/>
      </c>
      <c r="CA255" s="16"/>
      <c r="CB255" s="16"/>
      <c r="CC255" s="16"/>
      <c r="CD255" s="16"/>
    </row>
    <row r="256" spans="1:82" x14ac:dyDescent="0.25">
      <c r="A256" s="16">
        <v>1</v>
      </c>
      <c r="C256" s="194">
        <v>253</v>
      </c>
      <c r="D256" s="195">
        <v>131</v>
      </c>
      <c r="E256" s="212" t="s">
        <v>295</v>
      </c>
      <c r="F256" s="197" t="s">
        <v>3</v>
      </c>
      <c r="G256" s="198" t="s">
        <v>3</v>
      </c>
      <c r="H256" s="199"/>
      <c r="I256" s="200"/>
      <c r="J256" s="200"/>
      <c r="K256" s="200" t="str">
        <f t="shared" si="177"/>
        <v/>
      </c>
      <c r="L256" s="199"/>
      <c r="M256" s="200"/>
      <c r="N256" s="200"/>
      <c r="O256" s="200" t="str">
        <f t="shared" si="178"/>
        <v/>
      </c>
      <c r="P256" s="199"/>
      <c r="Q256" s="200"/>
      <c r="R256" s="200"/>
      <c r="S256" s="200" t="str">
        <f t="shared" si="179"/>
        <v/>
      </c>
      <c r="T256" s="199"/>
      <c r="U256" s="200">
        <v>31.5</v>
      </c>
      <c r="V256" s="200">
        <v>2.1</v>
      </c>
      <c r="W256" s="200">
        <f t="shared" si="180"/>
        <v>33.6</v>
      </c>
      <c r="X256" s="199"/>
      <c r="Y256" s="200"/>
      <c r="Z256" s="200"/>
      <c r="AA256" s="200" t="str">
        <f t="shared" si="181"/>
        <v/>
      </c>
      <c r="AB256" s="199" t="str">
        <f t="shared" si="192"/>
        <v/>
      </c>
      <c r="AC256" s="200">
        <f t="shared" si="193"/>
        <v>31.5</v>
      </c>
      <c r="AD256" s="200">
        <f t="shared" si="194"/>
        <v>2.1</v>
      </c>
      <c r="AE256" s="200">
        <f t="shared" si="182"/>
        <v>33.6</v>
      </c>
      <c r="AF256" s="199" t="s">
        <v>509</v>
      </c>
      <c r="AG256" s="200">
        <v>31.5</v>
      </c>
      <c r="AH256" s="200">
        <v>2.1</v>
      </c>
      <c r="AI256" s="200">
        <f t="shared" si="155"/>
        <v>33.6</v>
      </c>
      <c r="AJ256" s="200" t="s">
        <v>295</v>
      </c>
      <c r="AK256" s="201">
        <v>207</v>
      </c>
      <c r="AL256" s="202"/>
      <c r="AM256" s="198" t="str">
        <f t="shared" si="156"/>
        <v/>
      </c>
      <c r="AN256" s="198"/>
      <c r="AO256" s="198"/>
      <c r="AP256" s="213" t="s">
        <v>735</v>
      </c>
      <c r="AQ256" s="198" t="s">
        <v>50</v>
      </c>
      <c r="AR256" s="198" t="s">
        <v>324</v>
      </c>
      <c r="AS256" s="198"/>
      <c r="AT256" s="198" t="s">
        <v>509</v>
      </c>
      <c r="AU256" s="203">
        <f t="shared" si="157"/>
        <v>1992</v>
      </c>
      <c r="AV256" s="204" t="str">
        <f t="shared" si="158"/>
        <v/>
      </c>
      <c r="AW256" s="205" t="str">
        <f t="shared" si="195"/>
        <v/>
      </c>
      <c r="AX256" s="205" t="str">
        <f>IF(AW256="","",RANK(AW256,AW$4:AW498,1))</f>
        <v/>
      </c>
      <c r="AY256" s="204" t="str">
        <f>IF(AV256="Yes",SUMIF(AU$4:AU498,AW256,AI$4:AI498),"")</f>
        <v/>
      </c>
      <c r="AZ256" s="204" t="str">
        <f>IF(AY256="","",SUMIF(AX$4:AX498,"&lt;="&amp;AX256,AY$4:AY498))</f>
        <v/>
      </c>
      <c r="BA256" s="202" t="s">
        <v>207</v>
      </c>
      <c r="BB256" s="206">
        <v>33666</v>
      </c>
      <c r="BC256" s="198" t="s">
        <v>3</v>
      </c>
      <c r="BD256" s="206">
        <v>34972</v>
      </c>
      <c r="BE256" s="198" t="s">
        <v>476</v>
      </c>
      <c r="BF256" s="206"/>
      <c r="BG256" s="198" t="s">
        <v>288</v>
      </c>
      <c r="BH256" s="200">
        <v>26</v>
      </c>
      <c r="BI256" s="200">
        <v>33.6</v>
      </c>
      <c r="BJ256" s="200">
        <f t="shared" si="160"/>
        <v>129.23076923076923</v>
      </c>
      <c r="BK256" s="198" t="s">
        <v>207</v>
      </c>
      <c r="BL256" s="206">
        <v>33666</v>
      </c>
      <c r="BM256" s="207">
        <v>1</v>
      </c>
      <c r="BN256" s="198"/>
      <c r="BO256" s="199" t="str">
        <f t="shared" si="183"/>
        <v/>
      </c>
      <c r="BP256" s="200">
        <f t="shared" si="184"/>
        <v>93.75</v>
      </c>
      <c r="BQ256" s="200">
        <f t="shared" si="185"/>
        <v>6.25</v>
      </c>
      <c r="BR256" s="211">
        <f t="shared" si="186"/>
        <v>100</v>
      </c>
      <c r="BS256" s="199"/>
      <c r="BT256" s="200"/>
      <c r="BU256" s="200"/>
      <c r="BV256" s="211" t="str">
        <f t="shared" si="187"/>
        <v/>
      </c>
      <c r="BW256" s="199" t="str">
        <f t="shared" si="188"/>
        <v/>
      </c>
      <c r="BX256" s="200" t="str">
        <f t="shared" si="189"/>
        <v/>
      </c>
      <c r="BY256" s="200" t="str">
        <f t="shared" si="190"/>
        <v/>
      </c>
      <c r="BZ256" s="200" t="str">
        <f t="shared" si="191"/>
        <v/>
      </c>
      <c r="CA256" s="16"/>
      <c r="CB256" s="16"/>
      <c r="CC256" s="16"/>
      <c r="CD256" s="16"/>
    </row>
    <row r="257" spans="1:82" x14ac:dyDescent="0.25">
      <c r="A257" s="16">
        <v>1</v>
      </c>
      <c r="C257" s="194">
        <v>254</v>
      </c>
      <c r="D257" s="195">
        <v>132</v>
      </c>
      <c r="E257" s="212" t="s">
        <v>421</v>
      </c>
      <c r="F257" s="197" t="s">
        <v>3</v>
      </c>
      <c r="G257" s="198" t="s">
        <v>3</v>
      </c>
      <c r="H257" s="199"/>
      <c r="I257" s="200"/>
      <c r="J257" s="200"/>
      <c r="K257" s="200" t="str">
        <f t="shared" si="177"/>
        <v/>
      </c>
      <c r="L257" s="199"/>
      <c r="M257" s="200"/>
      <c r="N257" s="200"/>
      <c r="O257" s="200" t="str">
        <f t="shared" si="178"/>
        <v/>
      </c>
      <c r="P257" s="199"/>
      <c r="Q257" s="200"/>
      <c r="R257" s="200"/>
      <c r="S257" s="200" t="str">
        <f t="shared" si="179"/>
        <v/>
      </c>
      <c r="T257" s="199">
        <v>4</v>
      </c>
      <c r="U257" s="200"/>
      <c r="V257" s="200"/>
      <c r="W257" s="200">
        <f t="shared" si="180"/>
        <v>4</v>
      </c>
      <c r="X257" s="199"/>
      <c r="Y257" s="200"/>
      <c r="Z257" s="200"/>
      <c r="AA257" s="200" t="str">
        <f t="shared" si="181"/>
        <v/>
      </c>
      <c r="AB257" s="199">
        <f t="shared" si="192"/>
        <v>4</v>
      </c>
      <c r="AC257" s="200" t="str">
        <f t="shared" si="193"/>
        <v/>
      </c>
      <c r="AD257" s="200" t="str">
        <f t="shared" si="194"/>
        <v/>
      </c>
      <c r="AE257" s="200">
        <f t="shared" si="182"/>
        <v>4</v>
      </c>
      <c r="AF257" s="199">
        <v>4</v>
      </c>
      <c r="AG257" s="200" t="s">
        <v>509</v>
      </c>
      <c r="AH257" s="200" t="s">
        <v>509</v>
      </c>
      <c r="AI257" s="200">
        <f t="shared" si="155"/>
        <v>4</v>
      </c>
      <c r="AJ257" s="200" t="s">
        <v>421</v>
      </c>
      <c r="AK257" s="201">
        <v>208</v>
      </c>
      <c r="AL257" s="202"/>
      <c r="AM257" s="198" t="str">
        <f t="shared" si="156"/>
        <v/>
      </c>
      <c r="AN257" s="198"/>
      <c r="AO257" s="198"/>
      <c r="AP257" s="213" t="s">
        <v>751</v>
      </c>
      <c r="AQ257" s="198" t="s">
        <v>50</v>
      </c>
      <c r="AR257" s="198" t="s">
        <v>324</v>
      </c>
      <c r="AS257" s="198"/>
      <c r="AT257" s="198" t="s">
        <v>509</v>
      </c>
      <c r="AU257" s="203">
        <f t="shared" si="157"/>
        <v>1992</v>
      </c>
      <c r="AV257" s="204" t="str">
        <f t="shared" si="158"/>
        <v/>
      </c>
      <c r="AW257" s="205" t="str">
        <f t="shared" si="195"/>
        <v/>
      </c>
      <c r="AX257" s="205" t="str">
        <f>IF(AW257="","",RANK(AW257,AW$4:AW498,1))</f>
        <v/>
      </c>
      <c r="AY257" s="204" t="str">
        <f>IF(AV257="Yes",SUMIF(AU$4:AU498,AW257,AI$4:AI498),"")</f>
        <v/>
      </c>
      <c r="AZ257" s="204" t="str">
        <f>IF(AY257="","",SUMIF(AX$4:AX498,"&lt;="&amp;AX257,AY$4:AY498))</f>
        <v/>
      </c>
      <c r="BA257" s="202"/>
      <c r="BB257" s="206"/>
      <c r="BC257" s="198"/>
      <c r="BD257" s="206"/>
      <c r="BE257" s="198"/>
      <c r="BF257" s="206"/>
      <c r="BG257" s="198"/>
      <c r="BH257" s="200"/>
      <c r="BI257" s="200"/>
      <c r="BJ257" s="200" t="str">
        <f t="shared" si="160"/>
        <v/>
      </c>
      <c r="BK257" s="198" t="s">
        <v>207</v>
      </c>
      <c r="BL257" s="206">
        <v>33666</v>
      </c>
      <c r="BM257" s="207"/>
      <c r="BN257" s="198"/>
      <c r="BO257" s="199">
        <f t="shared" si="183"/>
        <v>100</v>
      </c>
      <c r="BP257" s="200" t="str">
        <f t="shared" si="184"/>
        <v/>
      </c>
      <c r="BQ257" s="200" t="str">
        <f t="shared" si="185"/>
        <v/>
      </c>
      <c r="BR257" s="211">
        <f t="shared" si="186"/>
        <v>100</v>
      </c>
      <c r="BS257" s="199"/>
      <c r="BT257" s="200"/>
      <c r="BU257" s="200"/>
      <c r="BV257" s="211" t="str">
        <f t="shared" si="187"/>
        <v/>
      </c>
      <c r="BW257" s="199" t="str">
        <f t="shared" si="188"/>
        <v/>
      </c>
      <c r="BX257" s="200" t="str">
        <f t="shared" si="189"/>
        <v/>
      </c>
      <c r="BY257" s="200" t="str">
        <f t="shared" si="190"/>
        <v/>
      </c>
      <c r="BZ257" s="200" t="str">
        <f t="shared" si="191"/>
        <v/>
      </c>
      <c r="CA257" s="16"/>
      <c r="CB257" s="16"/>
      <c r="CC257" s="16"/>
      <c r="CD257" s="16"/>
    </row>
    <row r="258" spans="1:82" x14ac:dyDescent="0.25">
      <c r="A258" s="16">
        <v>1</v>
      </c>
      <c r="C258" s="194">
        <v>255</v>
      </c>
      <c r="D258" s="195"/>
      <c r="E258" s="212" t="s">
        <v>290</v>
      </c>
      <c r="F258" s="197"/>
      <c r="G258" s="198" t="s">
        <v>3</v>
      </c>
      <c r="H258" s="199"/>
      <c r="I258" s="200"/>
      <c r="J258" s="200"/>
      <c r="K258" s="200"/>
      <c r="L258" s="199"/>
      <c r="M258" s="200"/>
      <c r="N258" s="200"/>
      <c r="O258" s="200"/>
      <c r="P258" s="199"/>
      <c r="Q258" s="200"/>
      <c r="R258" s="200"/>
      <c r="S258" s="200"/>
      <c r="T258" s="199"/>
      <c r="U258" s="200"/>
      <c r="V258" s="200"/>
      <c r="W258" s="200"/>
      <c r="X258" s="199"/>
      <c r="Y258" s="200"/>
      <c r="Z258" s="200"/>
      <c r="AA258" s="200"/>
      <c r="AB258" s="199"/>
      <c r="AC258" s="200"/>
      <c r="AD258" s="200"/>
      <c r="AE258" s="200"/>
      <c r="AF258" s="199"/>
      <c r="AG258" s="200"/>
      <c r="AH258" s="200"/>
      <c r="AI258" s="200" t="str">
        <f t="shared" si="155"/>
        <v/>
      </c>
      <c r="AJ258" s="200"/>
      <c r="AK258" s="201"/>
      <c r="AL258" s="202"/>
      <c r="AM258" s="198" t="str">
        <f t="shared" si="156"/>
        <v/>
      </c>
      <c r="AN258" s="198"/>
      <c r="AO258" s="198"/>
      <c r="AP258" s="198"/>
      <c r="AQ258" s="198" t="s">
        <v>50</v>
      </c>
      <c r="AR258" s="198" t="s">
        <v>509</v>
      </c>
      <c r="AS258" s="198"/>
      <c r="AT258" s="198"/>
      <c r="AU258" s="203" t="str">
        <f t="shared" si="157"/>
        <v/>
      </c>
      <c r="AV258" s="204" t="str">
        <f t="shared" si="158"/>
        <v/>
      </c>
      <c r="AW258" s="205"/>
      <c r="AX258" s="205" t="str">
        <f>IF(AW258="","",RANK(AW258,AW$4:AW498,1))</f>
        <v/>
      </c>
      <c r="AY258" s="204" t="str">
        <f>IF(AV258="Yes",SUMIF(AU$4:AU498,AW258,AI$4:AI498),"")</f>
        <v/>
      </c>
      <c r="AZ258" s="204" t="str">
        <f>IF(AY258="","",SUMIF(AX$4:AX498,"&lt;="&amp;AX258,AY$4:AY498))</f>
        <v/>
      </c>
      <c r="BA258" s="202" t="s">
        <v>207</v>
      </c>
      <c r="BB258" s="206">
        <v>33666</v>
      </c>
      <c r="BC258" s="198" t="s">
        <v>3</v>
      </c>
      <c r="BD258" s="206">
        <v>34972</v>
      </c>
      <c r="BE258" s="198"/>
      <c r="BF258" s="206"/>
      <c r="BG258" s="198" t="s">
        <v>288</v>
      </c>
      <c r="BH258" s="200">
        <v>42</v>
      </c>
      <c r="BI258" s="200"/>
      <c r="BJ258" s="200" t="str">
        <f t="shared" si="160"/>
        <v/>
      </c>
      <c r="BK258" s="198"/>
      <c r="BL258" s="206"/>
      <c r="BM258" s="207">
        <v>2</v>
      </c>
      <c r="BN258" s="198"/>
      <c r="BO258" s="199" t="str">
        <f t="shared" si="183"/>
        <v/>
      </c>
      <c r="BP258" s="200" t="str">
        <f t="shared" si="184"/>
        <v/>
      </c>
      <c r="BQ258" s="200" t="str">
        <f t="shared" si="185"/>
        <v/>
      </c>
      <c r="BR258" s="211" t="str">
        <f t="shared" si="186"/>
        <v/>
      </c>
      <c r="BS258" s="199"/>
      <c r="BT258" s="200"/>
      <c r="BU258" s="200"/>
      <c r="BV258" s="211" t="str">
        <f t="shared" si="187"/>
        <v/>
      </c>
      <c r="BW258" s="199" t="str">
        <f t="shared" si="188"/>
        <v/>
      </c>
      <c r="BX258" s="200" t="str">
        <f t="shared" si="189"/>
        <v/>
      </c>
      <c r="BY258" s="200" t="str">
        <f t="shared" si="190"/>
        <v/>
      </c>
      <c r="BZ258" s="200" t="str">
        <f t="shared" si="191"/>
        <v/>
      </c>
      <c r="CA258" s="16"/>
      <c r="CB258" s="16"/>
      <c r="CC258" s="16"/>
      <c r="CD258" s="16"/>
    </row>
    <row r="259" spans="1:82" x14ac:dyDescent="0.25">
      <c r="A259" s="16">
        <v>1</v>
      </c>
      <c r="C259" s="194">
        <v>256</v>
      </c>
      <c r="D259" s="195"/>
      <c r="E259" s="212" t="s">
        <v>613</v>
      </c>
      <c r="F259" s="197"/>
      <c r="G259" s="198" t="s">
        <v>3</v>
      </c>
      <c r="H259" s="199"/>
      <c r="I259" s="200"/>
      <c r="J259" s="200"/>
      <c r="K259" s="200"/>
      <c r="L259" s="199"/>
      <c r="M259" s="200"/>
      <c r="N259" s="200"/>
      <c r="O259" s="200"/>
      <c r="P259" s="199"/>
      <c r="Q259" s="200"/>
      <c r="R259" s="200"/>
      <c r="S259" s="200"/>
      <c r="T259" s="199"/>
      <c r="U259" s="200"/>
      <c r="V259" s="200"/>
      <c r="W259" s="200"/>
      <c r="X259" s="199"/>
      <c r="Y259" s="200"/>
      <c r="Z259" s="200"/>
      <c r="AA259" s="200"/>
      <c r="AB259" s="199"/>
      <c r="AC259" s="200"/>
      <c r="AD259" s="200"/>
      <c r="AE259" s="200"/>
      <c r="AF259" s="199"/>
      <c r="AG259" s="200"/>
      <c r="AH259" s="200"/>
      <c r="AI259" s="200" t="str">
        <f t="shared" si="155"/>
        <v/>
      </c>
      <c r="AJ259" s="200"/>
      <c r="AK259" s="201"/>
      <c r="AL259" s="202"/>
      <c r="AM259" s="198" t="str">
        <f t="shared" si="156"/>
        <v/>
      </c>
      <c r="AN259" s="198"/>
      <c r="AO259" s="198"/>
      <c r="AP259" s="198"/>
      <c r="AQ259" s="198" t="s">
        <v>50</v>
      </c>
      <c r="AR259" s="198" t="s">
        <v>509</v>
      </c>
      <c r="AS259" s="198"/>
      <c r="AT259" s="198"/>
      <c r="AU259" s="203" t="str">
        <f t="shared" si="157"/>
        <v/>
      </c>
      <c r="AV259" s="204" t="str">
        <f t="shared" si="158"/>
        <v/>
      </c>
      <c r="AW259" s="205"/>
      <c r="AX259" s="205" t="str">
        <f>IF(AW259="","",RANK(AW259,AW$4:AW498,1))</f>
        <v/>
      </c>
      <c r="AY259" s="204" t="str">
        <f>IF(AV259="Yes",SUMIF(AU$4:AU498,AW259,AI$4:AI498),"")</f>
        <v/>
      </c>
      <c r="AZ259" s="204" t="str">
        <f>IF(AY259="","",SUMIF(AX$4:AX498,"&lt;="&amp;AX259,AY$4:AY498))</f>
        <v/>
      </c>
      <c r="BA259" s="202" t="s">
        <v>207</v>
      </c>
      <c r="BB259" s="206">
        <v>33666</v>
      </c>
      <c r="BC259" s="198" t="s">
        <v>3</v>
      </c>
      <c r="BD259" s="206">
        <v>34972</v>
      </c>
      <c r="BE259" s="198"/>
      <c r="BF259" s="206"/>
      <c r="BG259" s="198" t="s">
        <v>288</v>
      </c>
      <c r="BH259" s="200">
        <v>75.400000000000006</v>
      </c>
      <c r="BI259" s="200"/>
      <c r="BJ259" s="200" t="str">
        <f t="shared" si="160"/>
        <v/>
      </c>
      <c r="BK259" s="198"/>
      <c r="BL259" s="206"/>
      <c r="BM259" s="207">
        <v>2</v>
      </c>
      <c r="BN259" s="198"/>
      <c r="BO259" s="199" t="str">
        <f t="shared" si="183"/>
        <v/>
      </c>
      <c r="BP259" s="200" t="str">
        <f t="shared" si="184"/>
        <v/>
      </c>
      <c r="BQ259" s="200" t="str">
        <f t="shared" si="185"/>
        <v/>
      </c>
      <c r="BR259" s="211" t="str">
        <f t="shared" si="186"/>
        <v/>
      </c>
      <c r="BS259" s="199"/>
      <c r="BT259" s="200"/>
      <c r="BU259" s="200"/>
      <c r="BV259" s="211" t="str">
        <f t="shared" si="187"/>
        <v/>
      </c>
      <c r="BW259" s="199" t="str">
        <f t="shared" si="188"/>
        <v/>
      </c>
      <c r="BX259" s="200" t="str">
        <f t="shared" si="189"/>
        <v/>
      </c>
      <c r="BY259" s="200" t="str">
        <f t="shared" si="190"/>
        <v/>
      </c>
      <c r="BZ259" s="200" t="str">
        <f t="shared" si="191"/>
        <v/>
      </c>
      <c r="CA259" s="16"/>
      <c r="CB259" s="16"/>
      <c r="CC259" s="16"/>
      <c r="CD259" s="16"/>
    </row>
    <row r="260" spans="1:82" x14ac:dyDescent="0.25">
      <c r="A260" s="16">
        <v>1</v>
      </c>
      <c r="C260" s="215">
        <v>257</v>
      </c>
      <c r="D260" s="216"/>
      <c r="E260" s="216" t="s">
        <v>5</v>
      </c>
      <c r="F260" s="180"/>
      <c r="G260" s="217"/>
      <c r="H260" s="218"/>
      <c r="I260" s="219"/>
      <c r="J260" s="219"/>
      <c r="K260" s="219" t="str">
        <f>IF(SUM(H260:J260)=0,"",SUM(H260:J260))</f>
        <v/>
      </c>
      <c r="L260" s="218"/>
      <c r="M260" s="219"/>
      <c r="N260" s="219"/>
      <c r="O260" s="219" t="str">
        <f>IF(SUM(L260:N260)=0,"",SUM(L260:N260))</f>
        <v/>
      </c>
      <c r="P260" s="218"/>
      <c r="Q260" s="219"/>
      <c r="R260" s="219"/>
      <c r="S260" s="219" t="str">
        <f>IF(SUM(P260:R260)=0,"",SUM(P260:R260))</f>
        <v/>
      </c>
      <c r="T260" s="218"/>
      <c r="U260" s="219"/>
      <c r="V260" s="219"/>
      <c r="W260" s="219" t="str">
        <f>IF(SUM(T260:V260)=0,"",SUM(T260:V260))</f>
        <v/>
      </c>
      <c r="X260" s="218"/>
      <c r="Y260" s="219"/>
      <c r="Z260" s="219"/>
      <c r="AA260" s="219" t="str">
        <f>IF(SUM(X260:Z260)=0,"",SUM(X260:Z260))</f>
        <v/>
      </c>
      <c r="AB260" s="218">
        <f>IF(SUM(AB242:AB257)=0,"",SUM(AB242:AB257))</f>
        <v>82.600000000000009</v>
      </c>
      <c r="AC260" s="219">
        <f>IF(SUM(AC242:AC257)=0,"",SUM(AC242:AC257))</f>
        <v>276.39999999999998</v>
      </c>
      <c r="AD260" s="219">
        <f>IF(SUM(AD242:AD257)=0,"",SUM(AD242:AD257))</f>
        <v>297.40000000000003</v>
      </c>
      <c r="AE260" s="219">
        <f>IF(SUM(AB260:AD260)=0,"",SUM(AB260:AD260))</f>
        <v>656.40000000000009</v>
      </c>
      <c r="AF260" s="218"/>
      <c r="AG260" s="219"/>
      <c r="AH260" s="219"/>
      <c r="AI260" s="219" t="str">
        <f t="shared" ref="AI260:AI323" si="196">IF(SUM(AF260:AH260)=0,"",SUM(AF260:AH260))</f>
        <v/>
      </c>
      <c r="AJ260" s="219"/>
      <c r="AK260" s="347"/>
      <c r="AL260" s="221">
        <f>COUNT(AE242:AE259)</f>
        <v>16</v>
      </c>
      <c r="AM260" s="217" t="str">
        <f t="shared" ref="AM260:AM323" si="197">IF(ISBLANK(AL260),"",IF(AL260=0,"Study Only",""))</f>
        <v/>
      </c>
      <c r="AN260" s="217" t="s">
        <v>115</v>
      </c>
      <c r="AO260" s="217"/>
      <c r="AP260" s="217"/>
      <c r="AQ260" s="217"/>
      <c r="AR260" s="217" t="s">
        <v>509</v>
      </c>
      <c r="AS260" s="217"/>
      <c r="AT260" s="217"/>
      <c r="AU260" s="222" t="str">
        <f t="shared" ref="AU260:AU323" si="198">IF(AND(ISBLANK(BK260),ISBLANK(BK260)),"",YEAR(BL260))</f>
        <v/>
      </c>
      <c r="AV260" s="254" t="str">
        <f t="shared" ref="AV260:AV323" si="199">IF(MAX(INDEX((AU$4:AU$498=AU260)*ROW(AU$4:AU$498),0))=ROW(),"Yes","")</f>
        <v/>
      </c>
      <c r="AW260" s="255"/>
      <c r="AX260" s="255" t="str">
        <f>IF(AW260="","",RANK(AW260,AW$4:AW498,1))</f>
        <v/>
      </c>
      <c r="AY260" s="254" t="str">
        <f>IF(AV260="Yes",SUMIF(AU$4:AU498,AW260,AI$4:AI498),"")</f>
        <v/>
      </c>
      <c r="AZ260" s="254" t="str">
        <f>IF(AY260="","",SUMIF(AX$4:AX498,"&lt;="&amp;AX260,AY$4:AY498))</f>
        <v/>
      </c>
      <c r="BA260" s="221"/>
      <c r="BB260" s="223"/>
      <c r="BC260" s="217"/>
      <c r="BD260" s="223"/>
      <c r="BE260" s="217"/>
      <c r="BF260" s="223"/>
      <c r="BG260" s="217"/>
      <c r="BH260" s="219"/>
      <c r="BI260" s="219"/>
      <c r="BJ260" s="219" t="str">
        <f t="shared" si="160"/>
        <v/>
      </c>
      <c r="BK260" s="217"/>
      <c r="BL260" s="223"/>
      <c r="BM260" s="224"/>
      <c r="BN260" s="217"/>
      <c r="BO260" s="218">
        <f t="shared" si="183"/>
        <v>12.583790371724557</v>
      </c>
      <c r="BP260" s="219">
        <f t="shared" si="184"/>
        <v>42.108470444850695</v>
      </c>
      <c r="BQ260" s="219">
        <f t="shared" si="185"/>
        <v>45.307739183424736</v>
      </c>
      <c r="BR260" s="225">
        <f t="shared" si="186"/>
        <v>100</v>
      </c>
      <c r="BS260" s="218"/>
      <c r="BT260" s="219"/>
      <c r="BU260" s="219"/>
      <c r="BV260" s="225" t="str">
        <f t="shared" si="187"/>
        <v/>
      </c>
      <c r="BW260" s="218" t="str">
        <f t="shared" si="188"/>
        <v/>
      </c>
      <c r="BX260" s="219" t="str">
        <f t="shared" si="189"/>
        <v/>
      </c>
      <c r="BY260" s="219" t="str">
        <f t="shared" si="190"/>
        <v/>
      </c>
      <c r="BZ260" s="219" t="str">
        <f t="shared" si="191"/>
        <v/>
      </c>
      <c r="CA260" s="16"/>
      <c r="CB260" s="16"/>
      <c r="CC260" s="16"/>
      <c r="CD260" s="16"/>
    </row>
    <row r="261" spans="1:82" x14ac:dyDescent="0.25">
      <c r="A261" s="16">
        <v>1</v>
      </c>
      <c r="C261" s="194">
        <v>258</v>
      </c>
      <c r="D261" s="195"/>
      <c r="E261" s="196" t="s">
        <v>527</v>
      </c>
      <c r="F261" s="197"/>
      <c r="G261" s="198"/>
      <c r="H261" s="199"/>
      <c r="I261" s="200"/>
      <c r="J261" s="200"/>
      <c r="K261" s="200"/>
      <c r="L261" s="199"/>
      <c r="M261" s="200"/>
      <c r="N261" s="200"/>
      <c r="O261" s="200"/>
      <c r="P261" s="199"/>
      <c r="Q261" s="200"/>
      <c r="R261" s="200"/>
      <c r="S261" s="200"/>
      <c r="T261" s="199"/>
      <c r="U261" s="200"/>
      <c r="V261" s="200"/>
      <c r="W261" s="200"/>
      <c r="X261" s="199"/>
      <c r="Y261" s="200"/>
      <c r="Z261" s="200"/>
      <c r="AA261" s="200"/>
      <c r="AB261" s="199"/>
      <c r="AC261" s="200"/>
      <c r="AD261" s="200"/>
      <c r="AE261" s="200"/>
      <c r="AF261" s="199"/>
      <c r="AG261" s="200"/>
      <c r="AH261" s="200"/>
      <c r="AI261" s="200" t="str">
        <f t="shared" si="196"/>
        <v/>
      </c>
      <c r="AJ261" s="200"/>
      <c r="AK261" s="253"/>
      <c r="AL261" s="202"/>
      <c r="AM261" s="198" t="str">
        <f t="shared" si="197"/>
        <v/>
      </c>
      <c r="AN261" s="198"/>
      <c r="AO261" s="198"/>
      <c r="AP261" s="198"/>
      <c r="AQ261" s="198"/>
      <c r="AR261" s="198" t="s">
        <v>509</v>
      </c>
      <c r="AS261" s="198"/>
      <c r="AT261" s="198"/>
      <c r="AU261" s="203" t="str">
        <f t="shared" si="198"/>
        <v/>
      </c>
      <c r="AV261" s="204" t="str">
        <f t="shared" si="199"/>
        <v/>
      </c>
      <c r="AW261" s="205"/>
      <c r="AX261" s="205" t="str">
        <f>IF(AW261="","",RANK(AW261,AW$4:AW498,1))</f>
        <v/>
      </c>
      <c r="AY261" s="204" t="str">
        <f>IF(AV261="Yes",SUMIF(AU$4:AU498,AW261,AI$4:AI498),"")</f>
        <v/>
      </c>
      <c r="AZ261" s="204" t="str">
        <f>IF(AY261="","",SUMIF(AX$4:AX498,"&lt;="&amp;AX261,AY$4:AY498))</f>
        <v/>
      </c>
      <c r="BA261" s="202"/>
      <c r="BB261" s="206"/>
      <c r="BC261" s="198"/>
      <c r="BD261" s="206"/>
      <c r="BE261" s="198"/>
      <c r="BF261" s="206"/>
      <c r="BG261" s="198"/>
      <c r="BH261" s="200"/>
      <c r="BI261" s="200"/>
      <c r="BJ261" s="200" t="str">
        <f t="shared" si="160"/>
        <v/>
      </c>
      <c r="BK261" s="198"/>
      <c r="BL261" s="206"/>
      <c r="BM261" s="207"/>
      <c r="BN261" s="198"/>
      <c r="BO261" s="199" t="str">
        <f t="shared" si="183"/>
        <v/>
      </c>
      <c r="BP261" s="200" t="str">
        <f t="shared" si="184"/>
        <v/>
      </c>
      <c r="BQ261" s="200" t="str">
        <f t="shared" si="185"/>
        <v/>
      </c>
      <c r="BR261" s="211" t="str">
        <f t="shared" si="186"/>
        <v/>
      </c>
      <c r="BS261" s="199"/>
      <c r="BT261" s="200"/>
      <c r="BU261" s="200"/>
      <c r="BV261" s="211" t="str">
        <f t="shared" si="187"/>
        <v/>
      </c>
      <c r="BW261" s="199" t="str">
        <f t="shared" si="188"/>
        <v/>
      </c>
      <c r="BX261" s="200" t="str">
        <f t="shared" si="189"/>
        <v/>
      </c>
      <c r="BY261" s="200" t="str">
        <f t="shared" si="190"/>
        <v/>
      </c>
      <c r="BZ261" s="200" t="str">
        <f t="shared" si="191"/>
        <v/>
      </c>
      <c r="CA261" s="16"/>
      <c r="CB261" s="16"/>
      <c r="CC261" s="16"/>
      <c r="CD261" s="16"/>
    </row>
    <row r="262" spans="1:82" x14ac:dyDescent="0.25">
      <c r="A262" s="16">
        <v>1</v>
      </c>
      <c r="C262" s="194">
        <v>259</v>
      </c>
      <c r="D262" s="195"/>
      <c r="E262" s="212" t="s">
        <v>612</v>
      </c>
      <c r="F262" s="197"/>
      <c r="G262" s="198" t="s">
        <v>3</v>
      </c>
      <c r="H262" s="199"/>
      <c r="I262" s="200"/>
      <c r="J262" s="200"/>
      <c r="K262" s="200"/>
      <c r="L262" s="199"/>
      <c r="M262" s="200"/>
      <c r="N262" s="200"/>
      <c r="O262" s="200"/>
      <c r="P262" s="199"/>
      <c r="Q262" s="200"/>
      <c r="R262" s="200"/>
      <c r="S262" s="200"/>
      <c r="T262" s="199"/>
      <c r="U262" s="200"/>
      <c r="V262" s="200"/>
      <c r="W262" s="200"/>
      <c r="X262" s="199"/>
      <c r="Y262" s="200"/>
      <c r="Z262" s="200"/>
      <c r="AA262" s="200"/>
      <c r="AB262" s="199"/>
      <c r="AC262" s="200"/>
      <c r="AD262" s="200"/>
      <c r="AE262" s="200"/>
      <c r="AF262" s="199"/>
      <c r="AG262" s="200"/>
      <c r="AH262" s="200"/>
      <c r="AI262" s="200" t="str">
        <f t="shared" si="196"/>
        <v/>
      </c>
      <c r="AJ262" s="200"/>
      <c r="AK262" s="201"/>
      <c r="AL262" s="202"/>
      <c r="AM262" s="198" t="str">
        <f t="shared" si="197"/>
        <v/>
      </c>
      <c r="AN262" s="198"/>
      <c r="AO262" s="198"/>
      <c r="AP262" s="198"/>
      <c r="AQ262" s="198" t="s">
        <v>669</v>
      </c>
      <c r="AR262" s="198" t="s">
        <v>509</v>
      </c>
      <c r="AS262" s="198"/>
      <c r="AT262" s="198"/>
      <c r="AU262" s="203" t="str">
        <f t="shared" si="198"/>
        <v/>
      </c>
      <c r="AV262" s="204" t="str">
        <f t="shared" si="199"/>
        <v/>
      </c>
      <c r="AW262" s="205"/>
      <c r="AX262" s="205" t="str">
        <f>IF(AW262="","",RANK(AW262,AW$4:AW498,1))</f>
        <v/>
      </c>
      <c r="AY262" s="204" t="str">
        <f>IF(AV262="Yes",SUMIF(AU$4:AU498,AW262,AI$4:AI498),"")</f>
        <v/>
      </c>
      <c r="AZ262" s="204" t="str">
        <f>IF(AY262="","",SUMIF(AX$4:AX498,"&lt;="&amp;AX262,AY$4:AY498))</f>
        <v/>
      </c>
      <c r="BA262" s="202" t="s">
        <v>207</v>
      </c>
      <c r="BB262" s="206">
        <v>33666</v>
      </c>
      <c r="BC262" s="198" t="s">
        <v>3</v>
      </c>
      <c r="BD262" s="206">
        <v>34972</v>
      </c>
      <c r="BE262" s="198"/>
      <c r="BF262" s="206"/>
      <c r="BG262" s="198" t="s">
        <v>288</v>
      </c>
      <c r="BH262" s="200">
        <v>33</v>
      </c>
      <c r="BI262" s="200"/>
      <c r="BJ262" s="200" t="str">
        <f t="shared" si="160"/>
        <v/>
      </c>
      <c r="BK262" s="198"/>
      <c r="BL262" s="206"/>
      <c r="BM262" s="207">
        <v>2</v>
      </c>
      <c r="BN262" s="198"/>
      <c r="BO262" s="199" t="str">
        <f t="shared" si="183"/>
        <v/>
      </c>
      <c r="BP262" s="200" t="str">
        <f t="shared" si="184"/>
        <v/>
      </c>
      <c r="BQ262" s="200" t="str">
        <f t="shared" si="185"/>
        <v/>
      </c>
      <c r="BR262" s="211" t="str">
        <f t="shared" si="186"/>
        <v/>
      </c>
      <c r="BS262" s="199"/>
      <c r="BT262" s="200"/>
      <c r="BU262" s="200"/>
      <c r="BV262" s="211" t="str">
        <f t="shared" si="187"/>
        <v/>
      </c>
      <c r="BW262" s="199" t="str">
        <f t="shared" si="188"/>
        <v/>
      </c>
      <c r="BX262" s="200" t="str">
        <f t="shared" si="189"/>
        <v/>
      </c>
      <c r="BY262" s="200" t="str">
        <f t="shared" si="190"/>
        <v/>
      </c>
      <c r="BZ262" s="200" t="str">
        <f t="shared" si="191"/>
        <v/>
      </c>
      <c r="CA262" s="16"/>
      <c r="CB262" s="16"/>
      <c r="CC262" s="16"/>
      <c r="CD262" s="16"/>
    </row>
    <row r="263" spans="1:82" x14ac:dyDescent="0.25">
      <c r="A263" s="16">
        <v>1</v>
      </c>
      <c r="C263" s="215">
        <v>260</v>
      </c>
      <c r="D263" s="216"/>
      <c r="E263" s="216" t="s">
        <v>5</v>
      </c>
      <c r="F263" s="180"/>
      <c r="G263" s="217"/>
      <c r="H263" s="218"/>
      <c r="I263" s="219"/>
      <c r="J263" s="219"/>
      <c r="K263" s="219"/>
      <c r="L263" s="218"/>
      <c r="M263" s="219"/>
      <c r="N263" s="219"/>
      <c r="O263" s="219"/>
      <c r="P263" s="218"/>
      <c r="Q263" s="219"/>
      <c r="R263" s="219"/>
      <c r="S263" s="219"/>
      <c r="T263" s="218"/>
      <c r="U263" s="219"/>
      <c r="V263" s="219"/>
      <c r="W263" s="219"/>
      <c r="X263" s="218"/>
      <c r="Y263" s="219"/>
      <c r="Z263" s="219"/>
      <c r="AA263" s="219"/>
      <c r="AB263" s="218"/>
      <c r="AC263" s="219"/>
      <c r="AD263" s="219"/>
      <c r="AE263" s="219"/>
      <c r="AF263" s="218"/>
      <c r="AG263" s="219"/>
      <c r="AH263" s="219"/>
      <c r="AI263" s="219" t="str">
        <f t="shared" si="196"/>
        <v/>
      </c>
      <c r="AJ263" s="219"/>
      <c r="AK263" s="347"/>
      <c r="AL263" s="221">
        <f>COUNT(AE262:AE262)</f>
        <v>0</v>
      </c>
      <c r="AM263" s="217" t="str">
        <f t="shared" si="197"/>
        <v>Study Only</v>
      </c>
      <c r="AN263" s="217" t="s">
        <v>527</v>
      </c>
      <c r="AO263" s="217"/>
      <c r="AP263" s="217"/>
      <c r="AQ263" s="217"/>
      <c r="AR263" s="217" t="s">
        <v>509</v>
      </c>
      <c r="AS263" s="217"/>
      <c r="AT263" s="217"/>
      <c r="AU263" s="222" t="str">
        <f t="shared" si="198"/>
        <v/>
      </c>
      <c r="AV263" s="254" t="str">
        <f t="shared" si="199"/>
        <v/>
      </c>
      <c r="AW263" s="255"/>
      <c r="AX263" s="255" t="str">
        <f>IF(AW263="","",RANK(AW263,AW$4:AW498,1))</f>
        <v/>
      </c>
      <c r="AY263" s="254" t="str">
        <f>IF(AV263="Yes",SUMIF(AU$4:AU498,AW263,AI$4:AI498),"")</f>
        <v/>
      </c>
      <c r="AZ263" s="254" t="str">
        <f>IF(AY263="","",SUMIF(AX$4:AX498,"&lt;="&amp;AX263,AY$4:AY498))</f>
        <v/>
      </c>
      <c r="BA263" s="221"/>
      <c r="BB263" s="223"/>
      <c r="BC263" s="217"/>
      <c r="BD263" s="223"/>
      <c r="BE263" s="217"/>
      <c r="BF263" s="223"/>
      <c r="BG263" s="217"/>
      <c r="BH263" s="219"/>
      <c r="BI263" s="219"/>
      <c r="BJ263" s="219" t="str">
        <f t="shared" si="160"/>
        <v/>
      </c>
      <c r="BK263" s="217"/>
      <c r="BL263" s="223"/>
      <c r="BM263" s="224"/>
      <c r="BN263" s="217"/>
      <c r="BO263" s="218" t="str">
        <f t="shared" si="183"/>
        <v/>
      </c>
      <c r="BP263" s="219" t="str">
        <f t="shared" si="184"/>
        <v/>
      </c>
      <c r="BQ263" s="219" t="str">
        <f t="shared" si="185"/>
        <v/>
      </c>
      <c r="BR263" s="225" t="str">
        <f t="shared" si="186"/>
        <v/>
      </c>
      <c r="BS263" s="218"/>
      <c r="BT263" s="219"/>
      <c r="BU263" s="219"/>
      <c r="BV263" s="225" t="str">
        <f t="shared" si="187"/>
        <v/>
      </c>
      <c r="BW263" s="218" t="str">
        <f t="shared" si="188"/>
        <v/>
      </c>
      <c r="BX263" s="219" t="str">
        <f t="shared" si="189"/>
        <v/>
      </c>
      <c r="BY263" s="219" t="str">
        <f t="shared" si="190"/>
        <v/>
      </c>
      <c r="BZ263" s="219" t="str">
        <f t="shared" si="191"/>
        <v/>
      </c>
      <c r="CA263" s="16"/>
      <c r="CB263" s="16"/>
      <c r="CC263" s="16"/>
      <c r="CD263" s="16"/>
    </row>
    <row r="264" spans="1:82" x14ac:dyDescent="0.25">
      <c r="A264" s="16">
        <v>1</v>
      </c>
      <c r="C264" s="194">
        <v>261</v>
      </c>
      <c r="D264" s="195"/>
      <c r="E264" s="196" t="s">
        <v>518</v>
      </c>
      <c r="F264" s="197"/>
      <c r="G264" s="198"/>
      <c r="H264" s="199"/>
      <c r="I264" s="200"/>
      <c r="J264" s="200"/>
      <c r="K264" s="200"/>
      <c r="L264" s="199"/>
      <c r="M264" s="200"/>
      <c r="N264" s="200"/>
      <c r="O264" s="200"/>
      <c r="P264" s="199"/>
      <c r="Q264" s="200"/>
      <c r="R264" s="200"/>
      <c r="S264" s="200"/>
      <c r="T264" s="199"/>
      <c r="U264" s="200"/>
      <c r="V264" s="200"/>
      <c r="W264" s="200"/>
      <c r="X264" s="199"/>
      <c r="Y264" s="200"/>
      <c r="Z264" s="200"/>
      <c r="AA264" s="200"/>
      <c r="AB264" s="199"/>
      <c r="AC264" s="200"/>
      <c r="AD264" s="200"/>
      <c r="AE264" s="200"/>
      <c r="AF264" s="199"/>
      <c r="AG264" s="200"/>
      <c r="AH264" s="200"/>
      <c r="AI264" s="200" t="str">
        <f t="shared" si="196"/>
        <v/>
      </c>
      <c r="AJ264" s="200"/>
      <c r="AK264" s="201"/>
      <c r="AL264" s="202"/>
      <c r="AM264" s="198" t="str">
        <f t="shared" si="197"/>
        <v/>
      </c>
      <c r="AN264" s="198"/>
      <c r="AO264" s="198"/>
      <c r="AP264" s="198"/>
      <c r="AQ264" s="198"/>
      <c r="AR264" s="198" t="s">
        <v>509</v>
      </c>
      <c r="AS264" s="198"/>
      <c r="AT264" s="198"/>
      <c r="AU264" s="203" t="str">
        <f t="shared" si="198"/>
        <v/>
      </c>
      <c r="AV264" s="204" t="str">
        <f t="shared" si="199"/>
        <v/>
      </c>
      <c r="AW264" s="205"/>
      <c r="AX264" s="205" t="str">
        <f>IF(AW264="","",RANK(AW264,AW$4:AW498,1))</f>
        <v/>
      </c>
      <c r="AY264" s="204" t="str">
        <f>IF(AV264="Yes",SUMIF(AU$4:AU498,AW264,AI$4:AI498),"")</f>
        <v/>
      </c>
      <c r="AZ264" s="204" t="str">
        <f>IF(AY264="","",SUMIF(AX$4:AX498,"&lt;="&amp;AX264,AY$4:AY498))</f>
        <v/>
      </c>
      <c r="BA264" s="202"/>
      <c r="BB264" s="206"/>
      <c r="BC264" s="198"/>
      <c r="BD264" s="206"/>
      <c r="BE264" s="198"/>
      <c r="BF264" s="206"/>
      <c r="BG264" s="198"/>
      <c r="BH264" s="200"/>
      <c r="BI264" s="200"/>
      <c r="BJ264" s="200" t="str">
        <f t="shared" si="160"/>
        <v/>
      </c>
      <c r="BK264" s="198"/>
      <c r="BL264" s="206"/>
      <c r="BM264" s="207"/>
      <c r="BN264" s="198"/>
      <c r="BO264" s="199" t="str">
        <f t="shared" si="183"/>
        <v/>
      </c>
      <c r="BP264" s="200" t="str">
        <f t="shared" si="184"/>
        <v/>
      </c>
      <c r="BQ264" s="200" t="str">
        <f t="shared" si="185"/>
        <v/>
      </c>
      <c r="BR264" s="211" t="str">
        <f t="shared" si="186"/>
        <v/>
      </c>
      <c r="BS264" s="199"/>
      <c r="BT264" s="200"/>
      <c r="BU264" s="200"/>
      <c r="BV264" s="211" t="str">
        <f t="shared" si="187"/>
        <v/>
      </c>
      <c r="BW264" s="199" t="str">
        <f t="shared" si="188"/>
        <v/>
      </c>
      <c r="BX264" s="200" t="str">
        <f t="shared" si="189"/>
        <v/>
      </c>
      <c r="BY264" s="200" t="str">
        <f t="shared" si="190"/>
        <v/>
      </c>
      <c r="BZ264" s="200" t="str">
        <f t="shared" si="191"/>
        <v/>
      </c>
      <c r="CA264" s="16"/>
      <c r="CB264" s="16"/>
      <c r="CC264" s="16"/>
      <c r="CD264" s="16"/>
    </row>
    <row r="265" spans="1:82" x14ac:dyDescent="0.25">
      <c r="A265" s="16">
        <v>1</v>
      </c>
      <c r="C265" s="194">
        <v>262</v>
      </c>
      <c r="D265" s="195"/>
      <c r="E265" s="212" t="s">
        <v>650</v>
      </c>
      <c r="F265" s="197"/>
      <c r="G265" s="198" t="s">
        <v>2</v>
      </c>
      <c r="H265" s="199"/>
      <c r="I265" s="200"/>
      <c r="J265" s="200"/>
      <c r="K265" s="200"/>
      <c r="L265" s="199"/>
      <c r="M265" s="200"/>
      <c r="N265" s="200"/>
      <c r="O265" s="200"/>
      <c r="P265" s="199"/>
      <c r="Q265" s="200"/>
      <c r="R265" s="200"/>
      <c r="S265" s="200"/>
      <c r="T265" s="199"/>
      <c r="U265" s="200"/>
      <c r="V265" s="200"/>
      <c r="W265" s="200"/>
      <c r="X265" s="199"/>
      <c r="Y265" s="200"/>
      <c r="Z265" s="200"/>
      <c r="AA265" s="200"/>
      <c r="AB265" s="199"/>
      <c r="AC265" s="200"/>
      <c r="AD265" s="200"/>
      <c r="AE265" s="200"/>
      <c r="AF265" s="199"/>
      <c r="AG265" s="200"/>
      <c r="AH265" s="200"/>
      <c r="AI265" s="200" t="str">
        <f t="shared" si="196"/>
        <v/>
      </c>
      <c r="AJ265" s="200"/>
      <c r="AK265" s="253"/>
      <c r="AL265" s="202"/>
      <c r="AM265" s="198" t="str">
        <f t="shared" si="197"/>
        <v/>
      </c>
      <c r="AN265" s="198"/>
      <c r="AO265" s="198"/>
      <c r="AP265" s="198"/>
      <c r="AQ265" s="198" t="s">
        <v>205</v>
      </c>
      <c r="AR265" s="198" t="s">
        <v>509</v>
      </c>
      <c r="AS265" s="198"/>
      <c r="AT265" s="198"/>
      <c r="AU265" s="203" t="str">
        <f t="shared" si="198"/>
        <v/>
      </c>
      <c r="AV265" s="204" t="str">
        <f t="shared" si="199"/>
        <v/>
      </c>
      <c r="AW265" s="205"/>
      <c r="AX265" s="205" t="str">
        <f>IF(AW265="","",RANK(AW265,AW$4:AW498,1))</f>
        <v/>
      </c>
      <c r="AY265" s="204" t="str">
        <f>IF(AV265="Yes",SUMIF(AU$4:AU498,AW265,AI$4:AI498),"")</f>
        <v/>
      </c>
      <c r="AZ265" s="204" t="str">
        <f>IF(AY265="","",SUMIF(AX$4:AX498,"&lt;="&amp;AX265,AY$4:AY498))</f>
        <v/>
      </c>
      <c r="BA265" s="202" t="s">
        <v>195</v>
      </c>
      <c r="BB265" s="206">
        <v>27397</v>
      </c>
      <c r="BC265" s="198" t="s">
        <v>2</v>
      </c>
      <c r="BD265" s="206">
        <v>29130</v>
      </c>
      <c r="BE265" s="198" t="s">
        <v>171</v>
      </c>
      <c r="BF265" s="206">
        <v>29132</v>
      </c>
      <c r="BG265" s="198" t="s">
        <v>683</v>
      </c>
      <c r="BH265" s="200">
        <v>79</v>
      </c>
      <c r="BI265" s="200"/>
      <c r="BJ265" s="200" t="str">
        <f t="shared" si="160"/>
        <v/>
      </c>
      <c r="BK265" s="198"/>
      <c r="BL265" s="206"/>
      <c r="BM265" s="207">
        <v>2</v>
      </c>
      <c r="BN265" s="198"/>
      <c r="BO265" s="199" t="str">
        <f t="shared" si="183"/>
        <v/>
      </c>
      <c r="BP265" s="200" t="str">
        <f t="shared" si="184"/>
        <v/>
      </c>
      <c r="BQ265" s="200" t="str">
        <f t="shared" si="185"/>
        <v/>
      </c>
      <c r="BR265" s="211" t="str">
        <f t="shared" si="186"/>
        <v/>
      </c>
      <c r="BS265" s="199"/>
      <c r="BT265" s="200"/>
      <c r="BU265" s="200"/>
      <c r="BV265" s="211" t="str">
        <f t="shared" si="187"/>
        <v/>
      </c>
      <c r="BW265" s="199" t="str">
        <f t="shared" si="188"/>
        <v/>
      </c>
      <c r="BX265" s="200" t="str">
        <f t="shared" si="189"/>
        <v/>
      </c>
      <c r="BY265" s="200" t="str">
        <f t="shared" si="190"/>
        <v/>
      </c>
      <c r="BZ265" s="200" t="str">
        <f t="shared" si="191"/>
        <v/>
      </c>
      <c r="CA265" s="16"/>
      <c r="CB265" s="16"/>
      <c r="CC265" s="16"/>
      <c r="CD265" s="16"/>
    </row>
    <row r="266" spans="1:82" x14ac:dyDescent="0.25">
      <c r="A266" s="16">
        <v>1</v>
      </c>
      <c r="C266" s="194">
        <v>263</v>
      </c>
      <c r="D266" s="195"/>
      <c r="E266" s="212" t="s">
        <v>651</v>
      </c>
      <c r="F266" s="197"/>
      <c r="G266" s="198" t="s">
        <v>170</v>
      </c>
      <c r="H266" s="199"/>
      <c r="I266" s="200"/>
      <c r="J266" s="200"/>
      <c r="K266" s="200"/>
      <c r="L266" s="199"/>
      <c r="M266" s="200"/>
      <c r="N266" s="200"/>
      <c r="O266" s="200"/>
      <c r="P266" s="199"/>
      <c r="Q266" s="200"/>
      <c r="R266" s="200"/>
      <c r="S266" s="200"/>
      <c r="T266" s="199"/>
      <c r="U266" s="200"/>
      <c r="V266" s="200"/>
      <c r="W266" s="200"/>
      <c r="X266" s="199"/>
      <c r="Y266" s="200"/>
      <c r="Z266" s="200"/>
      <c r="AA266" s="200"/>
      <c r="AB266" s="199"/>
      <c r="AC266" s="200"/>
      <c r="AD266" s="200"/>
      <c r="AE266" s="200"/>
      <c r="AF266" s="199"/>
      <c r="AG266" s="200"/>
      <c r="AH266" s="200"/>
      <c r="AI266" s="200" t="str">
        <f t="shared" si="196"/>
        <v/>
      </c>
      <c r="AJ266" s="200"/>
      <c r="AK266" s="201"/>
      <c r="AL266" s="202"/>
      <c r="AM266" s="198" t="str">
        <f t="shared" si="197"/>
        <v/>
      </c>
      <c r="AN266" s="198"/>
      <c r="AO266" s="198"/>
      <c r="AP266" s="198"/>
      <c r="AQ266" s="198" t="s">
        <v>205</v>
      </c>
      <c r="AR266" s="198" t="s">
        <v>509</v>
      </c>
      <c r="AS266" s="198"/>
      <c r="AT266" s="198"/>
      <c r="AU266" s="203" t="str">
        <f t="shared" si="198"/>
        <v/>
      </c>
      <c r="AV266" s="204" t="str">
        <f t="shared" si="199"/>
        <v/>
      </c>
      <c r="AW266" s="205"/>
      <c r="AX266" s="205" t="str">
        <f>IF(AW266="","",RANK(AW266,AW$4:AW498,1))</f>
        <v/>
      </c>
      <c r="AY266" s="204" t="str">
        <f>IF(AV266="Yes",SUMIF(AU$4:AU498,AW266,AI$4:AI498),"")</f>
        <v/>
      </c>
      <c r="AZ266" s="204" t="str">
        <f>IF(AY266="","",SUMIF(AX$4:AX498,"&lt;="&amp;AX266,AY$4:AY498))</f>
        <v/>
      </c>
      <c r="BA266" s="202" t="s">
        <v>195</v>
      </c>
      <c r="BB266" s="206">
        <v>27397</v>
      </c>
      <c r="BC266" s="198" t="s">
        <v>170</v>
      </c>
      <c r="BD266" s="206">
        <v>29130</v>
      </c>
      <c r="BE266" s="198" t="s">
        <v>171</v>
      </c>
      <c r="BF266" s="206">
        <v>28362</v>
      </c>
      <c r="BG266" s="198" t="s">
        <v>187</v>
      </c>
      <c r="BH266" s="200">
        <v>466</v>
      </c>
      <c r="BI266" s="200"/>
      <c r="BJ266" s="200" t="str">
        <f t="shared" si="160"/>
        <v/>
      </c>
      <c r="BK266" s="198"/>
      <c r="BL266" s="206"/>
      <c r="BM266" s="207">
        <v>2</v>
      </c>
      <c r="BN266" s="198" t="s">
        <v>778</v>
      </c>
      <c r="BO266" s="199" t="str">
        <f t="shared" si="183"/>
        <v/>
      </c>
      <c r="BP266" s="200" t="str">
        <f t="shared" si="184"/>
        <v/>
      </c>
      <c r="BQ266" s="200" t="str">
        <f t="shared" si="185"/>
        <v/>
      </c>
      <c r="BR266" s="211" t="str">
        <f t="shared" si="186"/>
        <v/>
      </c>
      <c r="BS266" s="199"/>
      <c r="BT266" s="200"/>
      <c r="BU266" s="200"/>
      <c r="BV266" s="211" t="str">
        <f t="shared" si="187"/>
        <v/>
      </c>
      <c r="BW266" s="199" t="str">
        <f t="shared" si="188"/>
        <v/>
      </c>
      <c r="BX266" s="200" t="str">
        <f t="shared" si="189"/>
        <v/>
      </c>
      <c r="BY266" s="200" t="str">
        <f t="shared" si="190"/>
        <v/>
      </c>
      <c r="BZ266" s="200" t="str">
        <f t="shared" si="191"/>
        <v/>
      </c>
      <c r="CA266" s="16"/>
      <c r="CB266" s="16"/>
      <c r="CC266" s="16"/>
      <c r="CD266" s="16"/>
    </row>
    <row r="267" spans="1:82" x14ac:dyDescent="0.25">
      <c r="A267" s="16">
        <v>1</v>
      </c>
      <c r="C267" s="215">
        <v>264</v>
      </c>
      <c r="D267" s="216"/>
      <c r="E267" s="216" t="s">
        <v>5</v>
      </c>
      <c r="F267" s="180"/>
      <c r="G267" s="217"/>
      <c r="H267" s="218"/>
      <c r="I267" s="219"/>
      <c r="J267" s="219"/>
      <c r="K267" s="219"/>
      <c r="L267" s="218"/>
      <c r="M267" s="219"/>
      <c r="N267" s="219"/>
      <c r="O267" s="219"/>
      <c r="P267" s="218"/>
      <c r="Q267" s="219"/>
      <c r="R267" s="219"/>
      <c r="S267" s="219"/>
      <c r="T267" s="218"/>
      <c r="U267" s="219"/>
      <c r="V267" s="219"/>
      <c r="W267" s="219"/>
      <c r="X267" s="218"/>
      <c r="Y267" s="219"/>
      <c r="Z267" s="219"/>
      <c r="AA267" s="219"/>
      <c r="AB267" s="218"/>
      <c r="AC267" s="219"/>
      <c r="AD267" s="219"/>
      <c r="AE267" s="219"/>
      <c r="AF267" s="218"/>
      <c r="AG267" s="219"/>
      <c r="AH267" s="219"/>
      <c r="AI267" s="219" t="str">
        <f t="shared" si="196"/>
        <v/>
      </c>
      <c r="AJ267" s="219"/>
      <c r="AK267" s="347"/>
      <c r="AL267" s="221">
        <f>COUNT(AE265:AE266)</f>
        <v>0</v>
      </c>
      <c r="AM267" s="217" t="str">
        <f t="shared" si="197"/>
        <v>Study Only</v>
      </c>
      <c r="AN267" s="217" t="s">
        <v>518</v>
      </c>
      <c r="AO267" s="217"/>
      <c r="AP267" s="217"/>
      <c r="AQ267" s="217"/>
      <c r="AR267" s="217" t="s">
        <v>509</v>
      </c>
      <c r="AS267" s="217"/>
      <c r="AT267" s="217"/>
      <c r="AU267" s="222" t="str">
        <f t="shared" si="198"/>
        <v/>
      </c>
      <c r="AV267" s="254" t="str">
        <f t="shared" si="199"/>
        <v/>
      </c>
      <c r="AW267" s="255"/>
      <c r="AX267" s="255" t="str">
        <f>IF(AW267="","",RANK(AW267,AW$4:AW498,1))</f>
        <v/>
      </c>
      <c r="AY267" s="254" t="str">
        <f>IF(AV267="Yes",SUMIF(AU$4:AU498,AW267,AI$4:AI498),"")</f>
        <v/>
      </c>
      <c r="AZ267" s="254" t="str">
        <f>IF(AY267="","",SUMIF(AX$4:AX498,"&lt;="&amp;AX267,AY$4:AY498))</f>
        <v/>
      </c>
      <c r="BA267" s="221"/>
      <c r="BB267" s="223"/>
      <c r="BC267" s="217"/>
      <c r="BD267" s="223"/>
      <c r="BE267" s="217"/>
      <c r="BF267" s="223"/>
      <c r="BG267" s="217"/>
      <c r="BH267" s="219"/>
      <c r="BI267" s="219"/>
      <c r="BJ267" s="219" t="str">
        <f t="shared" ref="BJ267:BJ310" si="200">IF(BI267="","",(BI267/BH267)*100)</f>
        <v/>
      </c>
      <c r="BK267" s="217"/>
      <c r="BL267" s="223"/>
      <c r="BM267" s="224"/>
      <c r="BN267" s="217"/>
      <c r="BO267" s="218" t="str">
        <f t="shared" si="183"/>
        <v/>
      </c>
      <c r="BP267" s="219" t="str">
        <f t="shared" si="184"/>
        <v/>
      </c>
      <c r="BQ267" s="219" t="str">
        <f t="shared" si="185"/>
        <v/>
      </c>
      <c r="BR267" s="225" t="str">
        <f t="shared" si="186"/>
        <v/>
      </c>
      <c r="BS267" s="218"/>
      <c r="BT267" s="219"/>
      <c r="BU267" s="219"/>
      <c r="BV267" s="225" t="str">
        <f t="shared" si="187"/>
        <v/>
      </c>
      <c r="BW267" s="218" t="str">
        <f t="shared" si="188"/>
        <v/>
      </c>
      <c r="BX267" s="219" t="str">
        <f t="shared" si="189"/>
        <v/>
      </c>
      <c r="BY267" s="219" t="str">
        <f t="shared" si="190"/>
        <v/>
      </c>
      <c r="BZ267" s="219" t="str">
        <f t="shared" si="191"/>
        <v/>
      </c>
      <c r="CA267" s="16"/>
      <c r="CB267" s="16"/>
      <c r="CC267" s="16"/>
      <c r="CD267" s="16"/>
    </row>
    <row r="268" spans="1:82" x14ac:dyDescent="0.25">
      <c r="A268" s="16">
        <v>1</v>
      </c>
      <c r="C268" s="194">
        <v>265</v>
      </c>
      <c r="D268" s="195"/>
      <c r="E268" s="196" t="s">
        <v>117</v>
      </c>
      <c r="F268" s="197"/>
      <c r="G268" s="198"/>
      <c r="H268" s="199"/>
      <c r="I268" s="200"/>
      <c r="J268" s="200"/>
      <c r="K268" s="200" t="str">
        <f>IF(SUM(H268:J268)=0,"",SUM(H268:J268))</f>
        <v/>
      </c>
      <c r="L268" s="199"/>
      <c r="M268" s="200"/>
      <c r="N268" s="200"/>
      <c r="O268" s="200" t="str">
        <f>IF(SUM(L268:N268)=0,"",SUM(L268:N268))</f>
        <v/>
      </c>
      <c r="P268" s="199"/>
      <c r="Q268" s="200"/>
      <c r="R268" s="200"/>
      <c r="S268" s="200" t="str">
        <f>IF(SUM(P268:R268)=0,"",SUM(P268:R268))</f>
        <v/>
      </c>
      <c r="T268" s="199"/>
      <c r="U268" s="200"/>
      <c r="V268" s="200"/>
      <c r="W268" s="200" t="str">
        <f>IF(SUM(T268:V268)=0,"",SUM(T268:V268))</f>
        <v/>
      </c>
      <c r="X268" s="199"/>
      <c r="Y268" s="200"/>
      <c r="Z268" s="200"/>
      <c r="AA268" s="200" t="str">
        <f>IF(SUM(X268:Z268)=0,"",SUM(X268:Z268))</f>
        <v/>
      </c>
      <c r="AB268" s="199"/>
      <c r="AC268" s="200"/>
      <c r="AD268" s="200"/>
      <c r="AE268" s="200" t="str">
        <f>IF(SUM(AB268:AD268)=0,"",SUM(AB268:AD268))</f>
        <v/>
      </c>
      <c r="AF268" s="199"/>
      <c r="AG268" s="200"/>
      <c r="AH268" s="200"/>
      <c r="AI268" s="200" t="str">
        <f t="shared" si="196"/>
        <v/>
      </c>
      <c r="AJ268" s="200"/>
      <c r="AK268" s="201"/>
      <c r="AL268" s="202"/>
      <c r="AM268" s="198" t="str">
        <f t="shared" si="197"/>
        <v/>
      </c>
      <c r="AN268" s="198" t="s">
        <v>117</v>
      </c>
      <c r="AO268" s="198"/>
      <c r="AP268" s="198"/>
      <c r="AQ268" s="198"/>
      <c r="AR268" s="198" t="s">
        <v>509</v>
      </c>
      <c r="AS268" s="198"/>
      <c r="AT268" s="198"/>
      <c r="AU268" s="203" t="str">
        <f t="shared" si="198"/>
        <v/>
      </c>
      <c r="AV268" s="204" t="str">
        <f t="shared" si="199"/>
        <v/>
      </c>
      <c r="AW268" s="205"/>
      <c r="AX268" s="205" t="str">
        <f>IF(AW268="","",RANK(AW268,AW$4:AW498,1))</f>
        <v/>
      </c>
      <c r="AY268" s="204" t="str">
        <f>IF(AV268="Yes",SUMIF(AU$4:AU498,AW268,AI$4:AI498),"")</f>
        <v/>
      </c>
      <c r="AZ268" s="204" t="str">
        <f>IF(AY268="","",SUMIF(AX$4:AX498,"&lt;="&amp;AX268,AY$4:AY498))</f>
        <v/>
      </c>
      <c r="BA268" s="202"/>
      <c r="BB268" s="206"/>
      <c r="BC268" s="198"/>
      <c r="BD268" s="206"/>
      <c r="BE268" s="198"/>
      <c r="BF268" s="206"/>
      <c r="BG268" s="198"/>
      <c r="BH268" s="200"/>
      <c r="BI268" s="200"/>
      <c r="BJ268" s="200" t="str">
        <f t="shared" si="200"/>
        <v/>
      </c>
      <c r="BK268" s="198"/>
      <c r="BL268" s="206"/>
      <c r="BM268" s="207"/>
      <c r="BN268" s="198"/>
      <c r="BO268" s="199" t="str">
        <f t="shared" si="183"/>
        <v/>
      </c>
      <c r="BP268" s="200" t="str">
        <f t="shared" si="184"/>
        <v/>
      </c>
      <c r="BQ268" s="200" t="str">
        <f t="shared" si="185"/>
        <v/>
      </c>
      <c r="BR268" s="211" t="str">
        <f t="shared" si="186"/>
        <v/>
      </c>
      <c r="BS268" s="199"/>
      <c r="BT268" s="200"/>
      <c r="BU268" s="200"/>
      <c r="BV268" s="211" t="str">
        <f t="shared" si="187"/>
        <v/>
      </c>
      <c r="BW268" s="199" t="str">
        <f t="shared" si="188"/>
        <v/>
      </c>
      <c r="BX268" s="200" t="str">
        <f t="shared" si="189"/>
        <v/>
      </c>
      <c r="BY268" s="200" t="str">
        <f t="shared" si="190"/>
        <v/>
      </c>
      <c r="BZ268" s="200" t="str">
        <f t="shared" si="191"/>
        <v/>
      </c>
      <c r="CA268" s="16"/>
      <c r="CB268" s="16"/>
      <c r="CC268" s="16"/>
      <c r="CD268" s="16"/>
    </row>
    <row r="269" spans="1:82" x14ac:dyDescent="0.25">
      <c r="A269" s="16">
        <v>1</v>
      </c>
      <c r="C269" s="194">
        <v>266</v>
      </c>
      <c r="D269" s="195">
        <v>6</v>
      </c>
      <c r="E269" s="212" t="s">
        <v>329</v>
      </c>
      <c r="F269" s="197" t="s">
        <v>25</v>
      </c>
      <c r="G269" s="198" t="s">
        <v>2</v>
      </c>
      <c r="H269" s="199"/>
      <c r="I269" s="200"/>
      <c r="J269" s="200"/>
      <c r="K269" s="200" t="str">
        <f>IF(SUM(H269:J269)=0,"",SUM(H269:J269))</f>
        <v/>
      </c>
      <c r="L269" s="199"/>
      <c r="M269" s="200"/>
      <c r="N269" s="200"/>
      <c r="O269" s="200" t="str">
        <f>IF(SUM(L269:N269)=0,"",SUM(L269:N269))</f>
        <v/>
      </c>
      <c r="P269" s="199"/>
      <c r="Q269" s="200">
        <v>193</v>
      </c>
      <c r="R269" s="200">
        <v>34</v>
      </c>
      <c r="S269" s="200">
        <f>IF(SUM(P269:R269)=0,"",SUM(P269:R269))</f>
        <v>227</v>
      </c>
      <c r="T269" s="199"/>
      <c r="U269" s="200"/>
      <c r="V269" s="200"/>
      <c r="W269" s="200" t="str">
        <f>IF(SUM(T269:V269)=0,"",SUM(T269:V269))</f>
        <v/>
      </c>
      <c r="X269" s="199"/>
      <c r="Y269" s="200"/>
      <c r="Z269" s="200">
        <v>25</v>
      </c>
      <c r="AA269" s="200">
        <f>IF(SUM(X269:Z269)=0,"",SUM(X269:Z269))</f>
        <v>25</v>
      </c>
      <c r="AB269" s="199" t="str">
        <f t="shared" ref="AB269:AD271" si="201">IF(H269+L269+P269+T269+X269=0,"",H269+L269+P269+T269+X269)</f>
        <v/>
      </c>
      <c r="AC269" s="200">
        <f t="shared" si="201"/>
        <v>193</v>
      </c>
      <c r="AD269" s="200">
        <f t="shared" si="201"/>
        <v>59</v>
      </c>
      <c r="AE269" s="200">
        <f>IF(SUM(AB269:AD269)=0,"",SUM(AB269:AD269))</f>
        <v>252</v>
      </c>
      <c r="AF269" s="199"/>
      <c r="AG269" s="200">
        <v>181</v>
      </c>
      <c r="AH269" s="200">
        <v>19</v>
      </c>
      <c r="AI269" s="200">
        <f t="shared" si="196"/>
        <v>200</v>
      </c>
      <c r="AJ269" s="200" t="s">
        <v>329</v>
      </c>
      <c r="AK269" s="201">
        <v>13</v>
      </c>
      <c r="AL269" s="202"/>
      <c r="AM269" s="198" t="str">
        <f t="shared" si="197"/>
        <v/>
      </c>
      <c r="AN269" s="198"/>
      <c r="AO269" s="198" t="s">
        <v>971</v>
      </c>
      <c r="AP269" s="213" t="s">
        <v>753</v>
      </c>
      <c r="AQ269" s="198" t="s">
        <v>51</v>
      </c>
      <c r="AR269" s="198" t="s">
        <v>17</v>
      </c>
      <c r="AS269" s="198" t="s">
        <v>510</v>
      </c>
      <c r="AT269" s="198" t="s">
        <v>496</v>
      </c>
      <c r="AU269" s="203">
        <f t="shared" si="198"/>
        <v>1968</v>
      </c>
      <c r="AV269" s="204" t="str">
        <f t="shared" si="199"/>
        <v/>
      </c>
      <c r="AW269" s="205" t="str">
        <f>IF(AV269="Yes",AU269,"")</f>
        <v/>
      </c>
      <c r="AX269" s="205" t="str">
        <f>IF(AW269="","",RANK(AW269,AW$4:AW498,1))</f>
        <v/>
      </c>
      <c r="AY269" s="204" t="str">
        <f>IF(AV269="Yes",SUMIF(AU$4:AU498,AW269,AI$4:AI498),"")</f>
        <v/>
      </c>
      <c r="AZ269" s="204" t="str">
        <f>IF(AY269="","",SUMIF(AX$4:AX498,"&lt;="&amp;AX269,AY$4:AY498))</f>
        <v/>
      </c>
      <c r="BA269" s="202"/>
      <c r="BB269" s="206"/>
      <c r="BC269" s="198"/>
      <c r="BD269" s="206"/>
      <c r="BE269" s="198"/>
      <c r="BF269" s="206"/>
      <c r="BG269" s="198"/>
      <c r="BH269" s="200"/>
      <c r="BI269" s="200"/>
      <c r="BJ269" s="200" t="str">
        <f t="shared" si="200"/>
        <v/>
      </c>
      <c r="BK269" s="198" t="s">
        <v>165</v>
      </c>
      <c r="BL269" s="206">
        <v>25113</v>
      </c>
      <c r="BM269" s="207"/>
      <c r="BN269" s="198"/>
      <c r="BO269" s="199" t="str">
        <f t="shared" si="183"/>
        <v/>
      </c>
      <c r="BP269" s="200">
        <f t="shared" si="184"/>
        <v>76.587301587301596</v>
      </c>
      <c r="BQ269" s="200">
        <f t="shared" si="185"/>
        <v>23.412698412698411</v>
      </c>
      <c r="BR269" s="211">
        <f t="shared" si="186"/>
        <v>100</v>
      </c>
      <c r="BS269" s="199"/>
      <c r="BT269" s="200"/>
      <c r="BU269" s="200"/>
      <c r="BV269" s="211" t="str">
        <f t="shared" si="187"/>
        <v/>
      </c>
      <c r="BW269" s="199" t="str">
        <f t="shared" si="188"/>
        <v/>
      </c>
      <c r="BX269" s="200" t="str">
        <f t="shared" si="189"/>
        <v/>
      </c>
      <c r="BY269" s="200" t="str">
        <f t="shared" si="190"/>
        <v/>
      </c>
      <c r="BZ269" s="200" t="str">
        <f t="shared" si="191"/>
        <v/>
      </c>
      <c r="CA269" s="16"/>
      <c r="CB269" s="16"/>
      <c r="CC269" s="16"/>
      <c r="CD269" s="16"/>
    </row>
    <row r="270" spans="1:82" x14ac:dyDescent="0.25">
      <c r="A270" s="16">
        <v>1</v>
      </c>
      <c r="C270" s="194">
        <v>267</v>
      </c>
      <c r="D270" s="195">
        <v>9</v>
      </c>
      <c r="E270" s="212" t="s">
        <v>329</v>
      </c>
      <c r="F270" s="197"/>
      <c r="G270" s="198" t="s">
        <v>2</v>
      </c>
      <c r="H270" s="199"/>
      <c r="I270" s="200"/>
      <c r="J270" s="200"/>
      <c r="K270" s="200"/>
      <c r="L270" s="199"/>
      <c r="M270" s="200"/>
      <c r="N270" s="200"/>
      <c r="O270" s="200"/>
      <c r="P270" s="199"/>
      <c r="Q270" s="200"/>
      <c r="R270" s="200"/>
      <c r="S270" s="200"/>
      <c r="T270" s="199"/>
      <c r="U270" s="200"/>
      <c r="V270" s="200"/>
      <c r="W270" s="200"/>
      <c r="X270" s="199"/>
      <c r="Y270" s="200"/>
      <c r="Z270" s="200"/>
      <c r="AA270" s="200"/>
      <c r="AB270" s="199" t="str">
        <f t="shared" si="201"/>
        <v/>
      </c>
      <c r="AC270" s="200" t="str">
        <f t="shared" si="201"/>
        <v/>
      </c>
      <c r="AD270" s="200" t="str">
        <f t="shared" si="201"/>
        <v/>
      </c>
      <c r="AE270" s="200" t="str">
        <f>IF(SUM(AB270:AD270)=0,"",SUM(AB270:AD270))</f>
        <v/>
      </c>
      <c r="AF270" s="199"/>
      <c r="AG270" s="200">
        <v>12</v>
      </c>
      <c r="AH270" s="200">
        <v>15</v>
      </c>
      <c r="AI270" s="200">
        <f t="shared" si="196"/>
        <v>27</v>
      </c>
      <c r="AJ270" s="200"/>
      <c r="AK270" s="201">
        <v>14</v>
      </c>
      <c r="AL270" s="202"/>
      <c r="AM270" s="198" t="str">
        <f t="shared" si="197"/>
        <v/>
      </c>
      <c r="AN270" s="198"/>
      <c r="AO270" s="198"/>
      <c r="AP270" s="213"/>
      <c r="AQ270" s="198" t="s">
        <v>51</v>
      </c>
      <c r="AR270" s="198" t="s">
        <v>17</v>
      </c>
      <c r="AS270" s="198"/>
      <c r="AT270" s="198"/>
      <c r="AU270" s="203">
        <f t="shared" si="198"/>
        <v>1972</v>
      </c>
      <c r="AV270" s="204" t="str">
        <f t="shared" si="199"/>
        <v>Yes</v>
      </c>
      <c r="AW270" s="205">
        <f>IF(AV270="Yes",AU270,"")</f>
        <v>1972</v>
      </c>
      <c r="AX270" s="205">
        <f>IF(AW270="","",RANK(AW270,AW$4:AW498,1))</f>
        <v>3</v>
      </c>
      <c r="AY270" s="204">
        <f>IF(AV270="Yes",SUMIF(AU$4:AU498,AW270,AI$4:AI498),"")</f>
        <v>27</v>
      </c>
      <c r="AZ270" s="204">
        <f>IF(AY270="","",SUMIF(AX$4:AX498,"&lt;="&amp;AX270,AY$4:AY498))</f>
        <v>894.69999999999993</v>
      </c>
      <c r="BA270" s="202" t="s">
        <v>165</v>
      </c>
      <c r="BB270" s="206">
        <v>25113</v>
      </c>
      <c r="BC270" s="198" t="s">
        <v>170</v>
      </c>
      <c r="BD270" s="206">
        <v>28765</v>
      </c>
      <c r="BE270" s="198"/>
      <c r="BF270" s="206"/>
      <c r="BG270" s="198"/>
      <c r="BH270" s="200">
        <v>52</v>
      </c>
      <c r="BI270" s="200">
        <v>27</v>
      </c>
      <c r="BJ270" s="200">
        <f t="shared" si="200"/>
        <v>51.923076923076927</v>
      </c>
      <c r="BK270" s="198" t="s">
        <v>189</v>
      </c>
      <c r="BL270" s="206">
        <v>26597</v>
      </c>
      <c r="BM270" s="207">
        <v>1</v>
      </c>
      <c r="BN270" s="198" t="s">
        <v>778</v>
      </c>
      <c r="BO270" s="199" t="str">
        <f t="shared" si="183"/>
        <v/>
      </c>
      <c r="BP270" s="200" t="str">
        <f t="shared" si="184"/>
        <v/>
      </c>
      <c r="BQ270" s="200" t="str">
        <f t="shared" si="185"/>
        <v/>
      </c>
      <c r="BR270" s="211" t="str">
        <f t="shared" si="186"/>
        <v/>
      </c>
      <c r="BS270" s="199"/>
      <c r="BT270" s="200"/>
      <c r="BU270" s="200"/>
      <c r="BV270" s="211" t="str">
        <f t="shared" si="187"/>
        <v/>
      </c>
      <c r="BW270" s="199" t="str">
        <f t="shared" si="188"/>
        <v/>
      </c>
      <c r="BX270" s="200" t="str">
        <f t="shared" si="189"/>
        <v/>
      </c>
      <c r="BY270" s="200" t="str">
        <f t="shared" si="190"/>
        <v/>
      </c>
      <c r="BZ270" s="200" t="str">
        <f t="shared" si="191"/>
        <v/>
      </c>
      <c r="CA270" s="16"/>
      <c r="CB270" s="16"/>
      <c r="CC270" s="16"/>
      <c r="CD270" s="16"/>
    </row>
    <row r="271" spans="1:82" x14ac:dyDescent="0.25">
      <c r="A271" s="16">
        <v>1</v>
      </c>
      <c r="C271" s="194">
        <v>268</v>
      </c>
      <c r="D271" s="195"/>
      <c r="E271" s="212" t="s">
        <v>329</v>
      </c>
      <c r="F271" s="197"/>
      <c r="G271" s="198" t="s">
        <v>4</v>
      </c>
      <c r="H271" s="199"/>
      <c r="I271" s="200"/>
      <c r="J271" s="200"/>
      <c r="K271" s="200"/>
      <c r="L271" s="199"/>
      <c r="M271" s="200"/>
      <c r="N271" s="200"/>
      <c r="O271" s="200"/>
      <c r="P271" s="199"/>
      <c r="Q271" s="200"/>
      <c r="R271" s="200"/>
      <c r="S271" s="200"/>
      <c r="T271" s="199"/>
      <c r="U271" s="200"/>
      <c r="V271" s="200"/>
      <c r="W271" s="200"/>
      <c r="X271" s="199"/>
      <c r="Y271" s="200"/>
      <c r="Z271" s="200"/>
      <c r="AA271" s="200"/>
      <c r="AB271" s="199" t="str">
        <f t="shared" si="201"/>
        <v/>
      </c>
      <c r="AC271" s="200" t="str">
        <f t="shared" si="201"/>
        <v/>
      </c>
      <c r="AD271" s="200" t="str">
        <f t="shared" si="201"/>
        <v/>
      </c>
      <c r="AE271" s="200" t="str">
        <f>IF(SUM(AB271:AD271)=0,"",SUM(AB271:AD271))</f>
        <v/>
      </c>
      <c r="AF271" s="199" t="s">
        <v>509</v>
      </c>
      <c r="AG271" s="200" t="s">
        <v>509</v>
      </c>
      <c r="AH271" s="200">
        <v>25</v>
      </c>
      <c r="AI271" s="200">
        <f t="shared" si="196"/>
        <v>25</v>
      </c>
      <c r="AJ271" s="200"/>
      <c r="AK271" s="201">
        <v>15</v>
      </c>
      <c r="AL271" s="202"/>
      <c r="AM271" s="198" t="str">
        <f t="shared" si="197"/>
        <v/>
      </c>
      <c r="AN271" s="198"/>
      <c r="AO271" s="198"/>
      <c r="AP271" s="198"/>
      <c r="AQ271" s="198" t="s">
        <v>51</v>
      </c>
      <c r="AR271" s="198" t="s">
        <v>330</v>
      </c>
      <c r="AS271" s="198"/>
      <c r="AT271" s="198"/>
      <c r="AU271" s="203">
        <f t="shared" si="198"/>
        <v>1976</v>
      </c>
      <c r="AV271" s="204" t="str">
        <f t="shared" si="199"/>
        <v/>
      </c>
      <c r="AW271" s="205" t="str">
        <f>IF(AV271="Yes",AU271,"")</f>
        <v/>
      </c>
      <c r="AX271" s="205" t="str">
        <f>IF(AW271="","",RANK(AW271,AW$4:AW498,1))</f>
        <v/>
      </c>
      <c r="AY271" s="204" t="str">
        <f>IF(AV271="Yes",SUMIF(AU$4:AU498,AW271,AI$4:AI498),"")</f>
        <v/>
      </c>
      <c r="AZ271" s="204" t="str">
        <f>IF(AY271="","",SUMIF(AX$4:AX498,"&lt;="&amp;AX271,AY$4:AY498))</f>
        <v/>
      </c>
      <c r="BA271" s="202"/>
      <c r="BB271" s="206"/>
      <c r="BC271" s="198"/>
      <c r="BD271" s="206"/>
      <c r="BE271" s="198"/>
      <c r="BF271" s="206"/>
      <c r="BG271" s="198"/>
      <c r="BH271" s="200">
        <v>25</v>
      </c>
      <c r="BI271" s="200">
        <v>25</v>
      </c>
      <c r="BJ271" s="200">
        <f t="shared" si="200"/>
        <v>100</v>
      </c>
      <c r="BK271" s="364" t="s">
        <v>1004</v>
      </c>
      <c r="BL271" s="206">
        <v>27928</v>
      </c>
      <c r="BM271" s="207"/>
      <c r="BN271" s="198"/>
      <c r="BO271" s="199" t="str">
        <f t="shared" si="183"/>
        <v/>
      </c>
      <c r="BP271" s="200" t="str">
        <f t="shared" si="184"/>
        <v/>
      </c>
      <c r="BQ271" s="200" t="str">
        <f t="shared" si="185"/>
        <v/>
      </c>
      <c r="BR271" s="211" t="str">
        <f t="shared" si="186"/>
        <v/>
      </c>
      <c r="BS271" s="199"/>
      <c r="BT271" s="200"/>
      <c r="BU271" s="200"/>
      <c r="BV271" s="211" t="str">
        <f t="shared" si="187"/>
        <v/>
      </c>
      <c r="BW271" s="199" t="str">
        <f t="shared" si="188"/>
        <v/>
      </c>
      <c r="BX271" s="200" t="str">
        <f t="shared" si="189"/>
        <v/>
      </c>
      <c r="BY271" s="200" t="str">
        <f t="shared" si="190"/>
        <v/>
      </c>
      <c r="BZ271" s="200" t="str">
        <f t="shared" si="191"/>
        <v/>
      </c>
      <c r="CA271" s="16"/>
      <c r="CB271" s="16"/>
      <c r="CC271" s="16"/>
      <c r="CD271" s="16"/>
    </row>
    <row r="272" spans="1:82" x14ac:dyDescent="0.25">
      <c r="A272" s="16">
        <v>1</v>
      </c>
      <c r="C272" s="194">
        <v>269</v>
      </c>
      <c r="D272" s="195"/>
      <c r="E272" s="197" t="s">
        <v>879</v>
      </c>
      <c r="F272" s="197"/>
      <c r="G272" s="198"/>
      <c r="H272" s="199"/>
      <c r="I272" s="200"/>
      <c r="J272" s="200"/>
      <c r="K272" s="200"/>
      <c r="L272" s="199"/>
      <c r="M272" s="200"/>
      <c r="N272" s="200"/>
      <c r="O272" s="200"/>
      <c r="P272" s="199"/>
      <c r="Q272" s="200"/>
      <c r="R272" s="200"/>
      <c r="S272" s="200"/>
      <c r="T272" s="199"/>
      <c r="U272" s="200"/>
      <c r="V272" s="200"/>
      <c r="W272" s="200"/>
      <c r="X272" s="199"/>
      <c r="Y272" s="200"/>
      <c r="Z272" s="200"/>
      <c r="AA272" s="200"/>
      <c r="AB272" s="199"/>
      <c r="AC272" s="200"/>
      <c r="AD272" s="200"/>
      <c r="AE272" s="200"/>
      <c r="AF272" s="199"/>
      <c r="AG272" s="200">
        <v>193</v>
      </c>
      <c r="AH272" s="200">
        <v>59</v>
      </c>
      <c r="AI272" s="200">
        <f t="shared" si="196"/>
        <v>252</v>
      </c>
      <c r="AJ272" s="200" t="s">
        <v>879</v>
      </c>
      <c r="AK272" s="253">
        <v>16</v>
      </c>
      <c r="AL272" s="202"/>
      <c r="AM272" s="198" t="str">
        <f t="shared" si="197"/>
        <v/>
      </c>
      <c r="AN272" s="198"/>
      <c r="AO272" s="198"/>
      <c r="AP272" s="198"/>
      <c r="AQ272" s="198"/>
      <c r="AR272" s="198"/>
      <c r="AS272" s="198"/>
      <c r="AT272" s="198"/>
      <c r="AU272" s="203" t="str">
        <f t="shared" si="198"/>
        <v/>
      </c>
      <c r="AV272" s="204" t="str">
        <f t="shared" si="199"/>
        <v/>
      </c>
      <c r="AW272" s="205"/>
      <c r="AX272" s="205" t="str">
        <f>IF(AW272="","",RANK(AW272,AW$4:AW498,1))</f>
        <v/>
      </c>
      <c r="AY272" s="204" t="str">
        <f>IF(AV272="Yes",SUMIF(AU$4:AU498,AW272,AI$4:AI498),"")</f>
        <v/>
      </c>
      <c r="AZ272" s="204" t="str">
        <f>IF(AY272="","",SUMIF(AX$4:AX498,"&lt;="&amp;AX272,AY$4:AY498))</f>
        <v/>
      </c>
      <c r="BA272" s="202"/>
      <c r="BB272" s="206"/>
      <c r="BC272" s="198"/>
      <c r="BD272" s="206"/>
      <c r="BE272" s="198"/>
      <c r="BF272" s="206"/>
      <c r="BG272" s="198"/>
      <c r="BH272" s="200"/>
      <c r="BI272" s="200"/>
      <c r="BJ272" s="200" t="str">
        <f t="shared" si="200"/>
        <v/>
      </c>
      <c r="BK272" s="198"/>
      <c r="BL272" s="206"/>
      <c r="BM272" s="207"/>
      <c r="BN272" s="198"/>
      <c r="BO272" s="199"/>
      <c r="BP272" s="200"/>
      <c r="BQ272" s="200"/>
      <c r="BR272" s="211"/>
      <c r="BS272" s="199"/>
      <c r="BT272" s="200"/>
      <c r="BU272" s="200"/>
      <c r="BV272" s="211"/>
      <c r="BW272" s="199"/>
      <c r="BX272" s="200"/>
      <c r="BY272" s="200"/>
      <c r="BZ272" s="200"/>
      <c r="CA272" s="16"/>
      <c r="CB272" s="16"/>
      <c r="CC272" s="16"/>
      <c r="CD272" s="16"/>
    </row>
    <row r="273" spans="1:82" x14ac:dyDescent="0.25">
      <c r="A273" s="16">
        <v>1</v>
      </c>
      <c r="C273" s="215">
        <v>270</v>
      </c>
      <c r="D273" s="216"/>
      <c r="E273" s="216" t="s">
        <v>5</v>
      </c>
      <c r="F273" s="180"/>
      <c r="G273" s="217"/>
      <c r="H273" s="218"/>
      <c r="I273" s="219"/>
      <c r="J273" s="219"/>
      <c r="K273" s="219" t="str">
        <f t="shared" ref="K273:K278" si="202">IF(SUM(H273:J273)=0,"",SUM(H273:J273))</f>
        <v/>
      </c>
      <c r="L273" s="218"/>
      <c r="M273" s="219"/>
      <c r="N273" s="219"/>
      <c r="O273" s="219" t="str">
        <f t="shared" ref="O273:O278" si="203">IF(SUM(L273:N273)=0,"",SUM(L273:N273))</f>
        <v/>
      </c>
      <c r="P273" s="218"/>
      <c r="Q273" s="219"/>
      <c r="R273" s="219"/>
      <c r="S273" s="219" t="str">
        <f t="shared" ref="S273:S278" si="204">IF(SUM(P273:R273)=0,"",SUM(P273:R273))</f>
        <v/>
      </c>
      <c r="T273" s="218"/>
      <c r="U273" s="219"/>
      <c r="V273" s="219"/>
      <c r="W273" s="219" t="str">
        <f t="shared" ref="W273:W278" si="205">IF(SUM(T273:V273)=0,"",SUM(T273:V273))</f>
        <v/>
      </c>
      <c r="X273" s="218"/>
      <c r="Y273" s="219"/>
      <c r="Z273" s="219"/>
      <c r="AA273" s="219" t="str">
        <f t="shared" ref="AA273:AA278" si="206">IF(SUM(X273:Z273)=0,"",SUM(X273:Z273))</f>
        <v/>
      </c>
      <c r="AB273" s="218" t="str">
        <f>IF(SUM(AB269:AB269)=0,"",SUM(AB269:AB269))</f>
        <v/>
      </c>
      <c r="AC273" s="219">
        <f>IF(SUM(AC269:AC269)=0,"",SUM(AC269:AC269))</f>
        <v>193</v>
      </c>
      <c r="AD273" s="219">
        <f>IF(SUM(AD269:AD269)=0,"",SUM(AD269:AD269))</f>
        <v>59</v>
      </c>
      <c r="AE273" s="219">
        <f t="shared" ref="AE273:AE282" si="207">IF(SUM(AB273:AD273)=0,"",SUM(AB273:AD273))</f>
        <v>252</v>
      </c>
      <c r="AF273" s="218"/>
      <c r="AG273" s="219"/>
      <c r="AH273" s="219"/>
      <c r="AI273" s="219" t="str">
        <f t="shared" si="196"/>
        <v/>
      </c>
      <c r="AJ273" s="219"/>
      <c r="AK273" s="347"/>
      <c r="AL273" s="221">
        <f>COUNT(AE269:AE271)</f>
        <v>1</v>
      </c>
      <c r="AM273" s="217" t="str">
        <f t="shared" si="197"/>
        <v/>
      </c>
      <c r="AN273" s="217" t="s">
        <v>117</v>
      </c>
      <c r="AO273" s="217" t="s">
        <v>118</v>
      </c>
      <c r="AP273" s="217"/>
      <c r="AQ273" s="217"/>
      <c r="AR273" s="217" t="s">
        <v>509</v>
      </c>
      <c r="AS273" s="217"/>
      <c r="AT273" s="217"/>
      <c r="AU273" s="222" t="str">
        <f t="shared" si="198"/>
        <v/>
      </c>
      <c r="AV273" s="254" t="str">
        <f t="shared" si="199"/>
        <v/>
      </c>
      <c r="AW273" s="255"/>
      <c r="AX273" s="255" t="str">
        <f>IF(AW273="","",RANK(AW273,AW$4:AW498,1))</f>
        <v/>
      </c>
      <c r="AY273" s="254" t="str">
        <f>IF(AV273="Yes",SUMIF(AU$4:AU498,AW273,AI$4:AI498),"")</f>
        <v/>
      </c>
      <c r="AZ273" s="254" t="str">
        <f>IF(AY273="","",SUMIF(AX$4:AX498,"&lt;="&amp;AX273,AY$4:AY498))</f>
        <v/>
      </c>
      <c r="BA273" s="221"/>
      <c r="BB273" s="223"/>
      <c r="BC273" s="217"/>
      <c r="BD273" s="223"/>
      <c r="BE273" s="217"/>
      <c r="BF273" s="223"/>
      <c r="BG273" s="217"/>
      <c r="BH273" s="219"/>
      <c r="BI273" s="219"/>
      <c r="BJ273" s="219" t="str">
        <f t="shared" si="200"/>
        <v/>
      </c>
      <c r="BK273" s="217"/>
      <c r="BL273" s="223"/>
      <c r="BM273" s="224"/>
      <c r="BN273" s="217"/>
      <c r="BO273" s="218" t="str">
        <f t="shared" ref="BO273:BO283" si="208">IF(AB273="","",(AB273/AE273)*100)</f>
        <v/>
      </c>
      <c r="BP273" s="219">
        <f t="shared" ref="BP273:BP283" si="209">IF(AC273="","",(AC273/AE273)*100)</f>
        <v>76.587301587301596</v>
      </c>
      <c r="BQ273" s="219">
        <f t="shared" ref="BQ273:BQ283" si="210">IF(AD273="","",(AD273/AE273)*100)</f>
        <v>23.412698412698411</v>
      </c>
      <c r="BR273" s="225">
        <f t="shared" ref="BR273:BR283" si="211">IF(AE273="","",SUM(BO273:BQ273))</f>
        <v>100</v>
      </c>
      <c r="BS273" s="218"/>
      <c r="BT273" s="219"/>
      <c r="BU273" s="219"/>
      <c r="BV273" s="225" t="str">
        <f t="shared" ref="BV273:BV283" si="212">IF(SUM(BS273:BU273)=0,"",SUM(BS273:BU273))</f>
        <v/>
      </c>
      <c r="BW273" s="218" t="str">
        <f t="shared" ref="BW273:BW283" si="213">IF(ISBLANK(BS273),"",BS273/BV273*100)</f>
        <v/>
      </c>
      <c r="BX273" s="219" t="str">
        <f t="shared" ref="BX273:BX283" si="214">IF(ISBLANK(BT273),"",BT273/BV273*100)</f>
        <v/>
      </c>
      <c r="BY273" s="219" t="str">
        <f t="shared" ref="BY273:BY283" si="215">IF(ISBLANK(BU273),"",BU273/BV273*100)</f>
        <v/>
      </c>
      <c r="BZ273" s="219" t="str">
        <f t="shared" ref="BZ273:BZ283" si="216">IF(BV273="","",SUM(BW273:BY273))</f>
        <v/>
      </c>
      <c r="CA273" s="16"/>
      <c r="CB273" s="16"/>
      <c r="CC273" s="16"/>
      <c r="CD273" s="16"/>
    </row>
    <row r="274" spans="1:82" x14ac:dyDescent="0.25">
      <c r="A274" s="16">
        <v>1</v>
      </c>
      <c r="C274" s="194">
        <v>271</v>
      </c>
      <c r="D274" s="195"/>
      <c r="E274" s="196" t="s">
        <v>119</v>
      </c>
      <c r="F274" s="197"/>
      <c r="G274" s="198"/>
      <c r="H274" s="199"/>
      <c r="I274" s="200"/>
      <c r="J274" s="200"/>
      <c r="K274" s="200" t="str">
        <f t="shared" si="202"/>
        <v/>
      </c>
      <c r="L274" s="199"/>
      <c r="M274" s="200"/>
      <c r="N274" s="200"/>
      <c r="O274" s="200" t="str">
        <f t="shared" si="203"/>
        <v/>
      </c>
      <c r="P274" s="199"/>
      <c r="Q274" s="200"/>
      <c r="R274" s="200"/>
      <c r="S274" s="200" t="str">
        <f t="shared" si="204"/>
        <v/>
      </c>
      <c r="T274" s="199"/>
      <c r="U274" s="200"/>
      <c r="V274" s="200"/>
      <c r="W274" s="200" t="str">
        <f t="shared" si="205"/>
        <v/>
      </c>
      <c r="X274" s="199"/>
      <c r="Y274" s="200"/>
      <c r="Z274" s="200"/>
      <c r="AA274" s="200" t="str">
        <f t="shared" si="206"/>
        <v/>
      </c>
      <c r="AB274" s="199"/>
      <c r="AC274" s="200"/>
      <c r="AD274" s="200"/>
      <c r="AE274" s="200" t="str">
        <f t="shared" si="207"/>
        <v/>
      </c>
      <c r="AF274" s="199"/>
      <c r="AG274" s="200"/>
      <c r="AH274" s="200"/>
      <c r="AI274" s="200" t="str">
        <f t="shared" si="196"/>
        <v/>
      </c>
      <c r="AJ274" s="200"/>
      <c r="AK274" s="201"/>
      <c r="AL274" s="202"/>
      <c r="AM274" s="198" t="str">
        <f t="shared" si="197"/>
        <v/>
      </c>
      <c r="AN274" s="198" t="s">
        <v>119</v>
      </c>
      <c r="AO274" s="198"/>
      <c r="AP274" s="198"/>
      <c r="AQ274" s="198"/>
      <c r="AR274" s="198" t="s">
        <v>509</v>
      </c>
      <c r="AS274" s="198"/>
      <c r="AT274" s="198"/>
      <c r="AU274" s="203" t="str">
        <f t="shared" si="198"/>
        <v/>
      </c>
      <c r="AV274" s="204" t="str">
        <f t="shared" si="199"/>
        <v/>
      </c>
      <c r="AW274" s="205"/>
      <c r="AX274" s="205" t="str">
        <f>IF(AW274="","",RANK(AW274,AW$4:AW498,1))</f>
        <v/>
      </c>
      <c r="AY274" s="204" t="str">
        <f>IF(AV274="Yes",SUMIF(AU$4:AU498,AW274,AI$4:AI498),"")</f>
        <v/>
      </c>
      <c r="AZ274" s="204" t="str">
        <f>IF(AY274="","",SUMIF(AX$4:AX498,"&lt;="&amp;AX274,AY$4:AY498))</f>
        <v/>
      </c>
      <c r="BA274" s="202"/>
      <c r="BB274" s="206"/>
      <c r="BC274" s="198"/>
      <c r="BD274" s="206"/>
      <c r="BE274" s="198"/>
      <c r="BF274" s="206"/>
      <c r="BG274" s="198"/>
      <c r="BH274" s="200"/>
      <c r="BI274" s="200"/>
      <c r="BJ274" s="200" t="str">
        <f t="shared" si="200"/>
        <v/>
      </c>
      <c r="BK274" s="198"/>
      <c r="BL274" s="206"/>
      <c r="BM274" s="207"/>
      <c r="BN274" s="198"/>
      <c r="BO274" s="199" t="str">
        <f t="shared" si="208"/>
        <v/>
      </c>
      <c r="BP274" s="200" t="str">
        <f t="shared" si="209"/>
        <v/>
      </c>
      <c r="BQ274" s="200" t="str">
        <f t="shared" si="210"/>
        <v/>
      </c>
      <c r="BR274" s="211" t="str">
        <f t="shared" si="211"/>
        <v/>
      </c>
      <c r="BS274" s="199"/>
      <c r="BT274" s="200"/>
      <c r="BU274" s="200"/>
      <c r="BV274" s="211" t="str">
        <f t="shared" si="212"/>
        <v/>
      </c>
      <c r="BW274" s="199" t="str">
        <f t="shared" si="213"/>
        <v/>
      </c>
      <c r="BX274" s="200" t="str">
        <f t="shared" si="214"/>
        <v/>
      </c>
      <c r="BY274" s="200" t="str">
        <f t="shared" si="215"/>
        <v/>
      </c>
      <c r="BZ274" s="200" t="str">
        <f t="shared" si="216"/>
        <v/>
      </c>
      <c r="CA274" s="16"/>
      <c r="CB274" s="16"/>
      <c r="CC274" s="16"/>
      <c r="CD274" s="16"/>
    </row>
    <row r="275" spans="1:82" x14ac:dyDescent="0.25">
      <c r="A275" s="16">
        <v>1</v>
      </c>
      <c r="C275" s="194">
        <v>272</v>
      </c>
      <c r="D275" s="195">
        <v>59</v>
      </c>
      <c r="E275" s="212" t="s">
        <v>590</v>
      </c>
      <c r="F275" s="197" t="s">
        <v>3</v>
      </c>
      <c r="G275" s="198" t="s">
        <v>3</v>
      </c>
      <c r="H275" s="199"/>
      <c r="I275" s="200"/>
      <c r="J275" s="200"/>
      <c r="K275" s="200" t="str">
        <f t="shared" si="202"/>
        <v/>
      </c>
      <c r="L275" s="199"/>
      <c r="M275" s="200"/>
      <c r="N275" s="200"/>
      <c r="O275" s="200" t="str">
        <f t="shared" si="203"/>
        <v/>
      </c>
      <c r="P275" s="199"/>
      <c r="Q275" s="200"/>
      <c r="R275" s="200"/>
      <c r="S275" s="200" t="str">
        <f t="shared" si="204"/>
        <v/>
      </c>
      <c r="T275" s="199"/>
      <c r="U275" s="200">
        <v>21</v>
      </c>
      <c r="V275" s="200"/>
      <c r="W275" s="200">
        <f t="shared" si="205"/>
        <v>21</v>
      </c>
      <c r="X275" s="199"/>
      <c r="Y275" s="200"/>
      <c r="Z275" s="200"/>
      <c r="AA275" s="200" t="str">
        <f t="shared" si="206"/>
        <v/>
      </c>
      <c r="AB275" s="199" t="str">
        <f>IF(H275+L275+P275+T275+X275=0,"",H275+L275+P275+T275+X275)</f>
        <v/>
      </c>
      <c r="AC275" s="200">
        <f>IF(I275+M275+Q275+U275+Y275=0,"",I275+M275+Q275+U275+Y275)</f>
        <v>21</v>
      </c>
      <c r="AD275" s="200" t="str">
        <f>IF(J275+N275+R275+V275+Z275=0,"",J275+N275+R275+V275+Z275)</f>
        <v/>
      </c>
      <c r="AE275" s="200">
        <f t="shared" si="207"/>
        <v>21</v>
      </c>
      <c r="AF275" s="199" t="s">
        <v>509</v>
      </c>
      <c r="AG275" s="200">
        <v>21</v>
      </c>
      <c r="AH275" s="200" t="s">
        <v>509</v>
      </c>
      <c r="AI275" s="200">
        <f t="shared" si="196"/>
        <v>21</v>
      </c>
      <c r="AJ275" s="200" t="s">
        <v>590</v>
      </c>
      <c r="AK275" s="201">
        <v>104</v>
      </c>
      <c r="AL275" s="202"/>
      <c r="AM275" s="198" t="str">
        <f t="shared" si="197"/>
        <v/>
      </c>
      <c r="AN275" s="198"/>
      <c r="AO275" s="198"/>
      <c r="AP275" s="213" t="s">
        <v>754</v>
      </c>
      <c r="AQ275" s="198" t="s">
        <v>52</v>
      </c>
      <c r="AR275" s="198" t="s">
        <v>324</v>
      </c>
      <c r="AS275" s="198"/>
      <c r="AT275" s="198" t="s">
        <v>509</v>
      </c>
      <c r="AU275" s="203">
        <f t="shared" si="198"/>
        <v>1986</v>
      </c>
      <c r="AV275" s="204" t="str">
        <f t="shared" si="199"/>
        <v/>
      </c>
      <c r="AW275" s="205" t="str">
        <f>IF(AV275="Yes",AU275,"")</f>
        <v/>
      </c>
      <c r="AX275" s="205" t="str">
        <f>IF(AW275="","",RANK(AW275,AW$4:AW498,1))</f>
        <v/>
      </c>
      <c r="AY275" s="204" t="str">
        <f>IF(AV275="Yes",SUMIF(AU$4:AU498,AW275,AI$4:AI498),"")</f>
        <v/>
      </c>
      <c r="AZ275" s="204" t="str">
        <f>IF(AY275="","",SUMIF(AX$4:AX498,"&lt;="&amp;AX275,AY$4:AY498))</f>
        <v/>
      </c>
      <c r="BA275" s="202" t="s">
        <v>176</v>
      </c>
      <c r="BB275" s="206">
        <v>28804</v>
      </c>
      <c r="BC275" s="198" t="s">
        <v>3</v>
      </c>
      <c r="BD275" s="206">
        <v>30956</v>
      </c>
      <c r="BE275" s="198"/>
      <c r="BF275" s="206"/>
      <c r="BG275" s="198"/>
      <c r="BH275" s="200">
        <v>122.8</v>
      </c>
      <c r="BI275" s="200">
        <v>21</v>
      </c>
      <c r="BJ275" s="200">
        <f t="shared" si="200"/>
        <v>17.100977198697066</v>
      </c>
      <c r="BK275" s="198" t="s">
        <v>198</v>
      </c>
      <c r="BL275" s="206">
        <v>31715</v>
      </c>
      <c r="BM275" s="207">
        <v>1</v>
      </c>
      <c r="BN275" s="198"/>
      <c r="BO275" s="199" t="str">
        <f t="shared" si="208"/>
        <v/>
      </c>
      <c r="BP275" s="200">
        <f t="shared" si="209"/>
        <v>100</v>
      </c>
      <c r="BQ275" s="200" t="str">
        <f t="shared" si="210"/>
        <v/>
      </c>
      <c r="BR275" s="211">
        <f t="shared" si="211"/>
        <v>100</v>
      </c>
      <c r="BS275" s="199"/>
      <c r="BT275" s="200"/>
      <c r="BU275" s="200"/>
      <c r="BV275" s="211" t="str">
        <f t="shared" si="212"/>
        <v/>
      </c>
      <c r="BW275" s="199" t="str">
        <f t="shared" si="213"/>
        <v/>
      </c>
      <c r="BX275" s="200" t="str">
        <f t="shared" si="214"/>
        <v/>
      </c>
      <c r="BY275" s="200" t="str">
        <f t="shared" si="215"/>
        <v/>
      </c>
      <c r="BZ275" s="200" t="str">
        <f t="shared" si="216"/>
        <v/>
      </c>
      <c r="CA275" s="16"/>
      <c r="CB275" s="16"/>
      <c r="CC275" s="16"/>
      <c r="CD275" s="16"/>
    </row>
    <row r="276" spans="1:82" x14ac:dyDescent="0.25">
      <c r="A276" s="16">
        <v>1</v>
      </c>
      <c r="C276" s="215">
        <v>273</v>
      </c>
      <c r="D276" s="216"/>
      <c r="E276" s="216" t="s">
        <v>5</v>
      </c>
      <c r="F276" s="180"/>
      <c r="G276" s="217"/>
      <c r="H276" s="218"/>
      <c r="I276" s="219"/>
      <c r="J276" s="219"/>
      <c r="K276" s="219" t="str">
        <f t="shared" si="202"/>
        <v/>
      </c>
      <c r="L276" s="218"/>
      <c r="M276" s="219"/>
      <c r="N276" s="219"/>
      <c r="O276" s="219" t="str">
        <f t="shared" si="203"/>
        <v/>
      </c>
      <c r="P276" s="218"/>
      <c r="Q276" s="219"/>
      <c r="R276" s="219"/>
      <c r="S276" s="219" t="str">
        <f t="shared" si="204"/>
        <v/>
      </c>
      <c r="T276" s="218"/>
      <c r="U276" s="219"/>
      <c r="V276" s="219"/>
      <c r="W276" s="219" t="str">
        <f t="shared" si="205"/>
        <v/>
      </c>
      <c r="X276" s="218"/>
      <c r="Y276" s="219"/>
      <c r="Z276" s="219"/>
      <c r="AA276" s="219" t="str">
        <f t="shared" si="206"/>
        <v/>
      </c>
      <c r="AB276" s="218" t="str">
        <f>IF(SUM(AB275:AB275)=0,"",SUM(AB275:AB275))</f>
        <v/>
      </c>
      <c r="AC276" s="219">
        <f>IF(SUM(AC275:AC275)=0,"",SUM(AC275:AC275))</f>
        <v>21</v>
      </c>
      <c r="AD276" s="219" t="str">
        <f>IF(SUM(AD275:AD275)=0,"",SUM(AD275:AD275))</f>
        <v/>
      </c>
      <c r="AE276" s="219">
        <f t="shared" si="207"/>
        <v>21</v>
      </c>
      <c r="AF276" s="218"/>
      <c r="AG276" s="219"/>
      <c r="AH276" s="219"/>
      <c r="AI276" s="219" t="str">
        <f t="shared" si="196"/>
        <v/>
      </c>
      <c r="AJ276" s="219"/>
      <c r="AK276" s="220"/>
      <c r="AL276" s="221">
        <f>COUNT(AE275:AE275)</f>
        <v>1</v>
      </c>
      <c r="AM276" s="217" t="str">
        <f t="shared" si="197"/>
        <v/>
      </c>
      <c r="AN276" s="217" t="s">
        <v>119</v>
      </c>
      <c r="AO276" s="217"/>
      <c r="AP276" s="217"/>
      <c r="AQ276" s="217"/>
      <c r="AR276" s="217" t="s">
        <v>509</v>
      </c>
      <c r="AS276" s="217"/>
      <c r="AT276" s="217"/>
      <c r="AU276" s="222" t="str">
        <f t="shared" si="198"/>
        <v/>
      </c>
      <c r="AV276" s="254" t="str">
        <f t="shared" si="199"/>
        <v/>
      </c>
      <c r="AW276" s="255"/>
      <c r="AX276" s="255" t="str">
        <f>IF(AW276="","",RANK(AW276,AW$4:AW498,1))</f>
        <v/>
      </c>
      <c r="AY276" s="254" t="str">
        <f>IF(AV276="Yes",SUMIF(AU$4:AU498,AW276,AI$4:AI498),"")</f>
        <v/>
      </c>
      <c r="AZ276" s="254" t="str">
        <f>IF(AY276="","",SUMIF(AX$4:AX498,"&lt;="&amp;AX276,AY$4:AY498))</f>
        <v/>
      </c>
      <c r="BA276" s="221"/>
      <c r="BB276" s="223"/>
      <c r="BC276" s="217"/>
      <c r="BD276" s="223"/>
      <c r="BE276" s="217"/>
      <c r="BF276" s="223"/>
      <c r="BG276" s="217"/>
      <c r="BH276" s="219"/>
      <c r="BI276" s="219"/>
      <c r="BJ276" s="219" t="str">
        <f t="shared" si="200"/>
        <v/>
      </c>
      <c r="BK276" s="217"/>
      <c r="BL276" s="223"/>
      <c r="BM276" s="224"/>
      <c r="BN276" s="217"/>
      <c r="BO276" s="218" t="str">
        <f t="shared" si="208"/>
        <v/>
      </c>
      <c r="BP276" s="219">
        <f t="shared" si="209"/>
        <v>100</v>
      </c>
      <c r="BQ276" s="219" t="str">
        <f t="shared" si="210"/>
        <v/>
      </c>
      <c r="BR276" s="225">
        <f t="shared" si="211"/>
        <v>100</v>
      </c>
      <c r="BS276" s="218"/>
      <c r="BT276" s="219"/>
      <c r="BU276" s="219"/>
      <c r="BV276" s="225" t="str">
        <f t="shared" si="212"/>
        <v/>
      </c>
      <c r="BW276" s="218" t="str">
        <f t="shared" si="213"/>
        <v/>
      </c>
      <c r="BX276" s="219" t="str">
        <f t="shared" si="214"/>
        <v/>
      </c>
      <c r="BY276" s="219" t="str">
        <f t="shared" si="215"/>
        <v/>
      </c>
      <c r="BZ276" s="219" t="str">
        <f t="shared" si="216"/>
        <v/>
      </c>
      <c r="CA276" s="16"/>
      <c r="CB276" s="16"/>
      <c r="CC276" s="16"/>
      <c r="CD276" s="16"/>
    </row>
    <row r="277" spans="1:82" x14ac:dyDescent="0.25">
      <c r="A277" s="16">
        <v>1</v>
      </c>
      <c r="C277" s="194">
        <v>274</v>
      </c>
      <c r="D277" s="195"/>
      <c r="E277" s="196" t="s">
        <v>120</v>
      </c>
      <c r="F277" s="197"/>
      <c r="G277" s="198"/>
      <c r="H277" s="199"/>
      <c r="I277" s="200"/>
      <c r="J277" s="200"/>
      <c r="K277" s="200" t="str">
        <f t="shared" si="202"/>
        <v/>
      </c>
      <c r="L277" s="199"/>
      <c r="M277" s="200"/>
      <c r="N277" s="200"/>
      <c r="O277" s="200" t="str">
        <f t="shared" si="203"/>
        <v/>
      </c>
      <c r="P277" s="199"/>
      <c r="Q277" s="200"/>
      <c r="R277" s="200"/>
      <c r="S277" s="200" t="str">
        <f t="shared" si="204"/>
        <v/>
      </c>
      <c r="T277" s="199"/>
      <c r="U277" s="200"/>
      <c r="V277" s="200"/>
      <c r="W277" s="200" t="str">
        <f t="shared" si="205"/>
        <v/>
      </c>
      <c r="X277" s="199"/>
      <c r="Y277" s="200"/>
      <c r="Z277" s="200"/>
      <c r="AA277" s="200" t="str">
        <f t="shared" si="206"/>
        <v/>
      </c>
      <c r="AB277" s="199"/>
      <c r="AC277" s="200"/>
      <c r="AD277" s="200"/>
      <c r="AE277" s="200" t="str">
        <f t="shared" si="207"/>
        <v/>
      </c>
      <c r="AF277" s="199"/>
      <c r="AG277" s="200"/>
      <c r="AH277" s="200"/>
      <c r="AI277" s="200" t="str">
        <f t="shared" si="196"/>
        <v/>
      </c>
      <c r="AJ277" s="200"/>
      <c r="AK277" s="201"/>
      <c r="AL277" s="202"/>
      <c r="AM277" s="198" t="str">
        <f t="shared" si="197"/>
        <v/>
      </c>
      <c r="AN277" s="198" t="s">
        <v>120</v>
      </c>
      <c r="AO277" s="198"/>
      <c r="AP277" s="198"/>
      <c r="AQ277" s="198"/>
      <c r="AR277" s="198" t="s">
        <v>509</v>
      </c>
      <c r="AS277" s="198"/>
      <c r="AT277" s="198"/>
      <c r="AU277" s="203" t="str">
        <f t="shared" si="198"/>
        <v/>
      </c>
      <c r="AV277" s="204" t="str">
        <f t="shared" si="199"/>
        <v/>
      </c>
      <c r="AW277" s="205"/>
      <c r="AX277" s="205" t="str">
        <f>IF(AW277="","",RANK(AW277,AW$4:AW498,1))</f>
        <v/>
      </c>
      <c r="AY277" s="204" t="str">
        <f>IF(AV277="Yes",SUMIF(AU$4:AU498,AW277,AI$4:AI498),"")</f>
        <v/>
      </c>
      <c r="AZ277" s="204" t="str">
        <f>IF(AY277="","",SUMIF(AX$4:AX498,"&lt;="&amp;AX277,AY$4:AY498))</f>
        <v/>
      </c>
      <c r="BA277" s="202"/>
      <c r="BB277" s="206"/>
      <c r="BC277" s="198"/>
      <c r="BD277" s="206"/>
      <c r="BE277" s="198"/>
      <c r="BF277" s="206"/>
      <c r="BG277" s="198"/>
      <c r="BH277" s="200"/>
      <c r="BI277" s="200"/>
      <c r="BJ277" s="200" t="str">
        <f t="shared" si="200"/>
        <v/>
      </c>
      <c r="BK277" s="198"/>
      <c r="BL277" s="206"/>
      <c r="BM277" s="207"/>
      <c r="BN277" s="198"/>
      <c r="BO277" s="199" t="str">
        <f t="shared" si="208"/>
        <v/>
      </c>
      <c r="BP277" s="200" t="str">
        <f t="shared" si="209"/>
        <v/>
      </c>
      <c r="BQ277" s="200" t="str">
        <f t="shared" si="210"/>
        <v/>
      </c>
      <c r="BR277" s="211" t="str">
        <f t="shared" si="211"/>
        <v/>
      </c>
      <c r="BS277" s="199"/>
      <c r="BT277" s="200"/>
      <c r="BU277" s="200"/>
      <c r="BV277" s="211" t="str">
        <f t="shared" si="212"/>
        <v/>
      </c>
      <c r="BW277" s="199" t="str">
        <f t="shared" si="213"/>
        <v/>
      </c>
      <c r="BX277" s="200" t="str">
        <f t="shared" si="214"/>
        <v/>
      </c>
      <c r="BY277" s="200" t="str">
        <f t="shared" si="215"/>
        <v/>
      </c>
      <c r="BZ277" s="200" t="str">
        <f t="shared" si="216"/>
        <v/>
      </c>
      <c r="CA277" s="16"/>
      <c r="CB277" s="16"/>
      <c r="CC277" s="16"/>
      <c r="CD277" s="16"/>
    </row>
    <row r="278" spans="1:82" x14ac:dyDescent="0.25">
      <c r="A278" s="16">
        <v>1</v>
      </c>
      <c r="C278" s="194">
        <v>275</v>
      </c>
      <c r="D278" s="195">
        <v>2</v>
      </c>
      <c r="E278" s="212" t="s">
        <v>325</v>
      </c>
      <c r="F278" s="197" t="s">
        <v>3</v>
      </c>
      <c r="G278" s="198" t="s">
        <v>3</v>
      </c>
      <c r="H278" s="199"/>
      <c r="I278" s="200"/>
      <c r="J278" s="200"/>
      <c r="K278" s="200" t="str">
        <f t="shared" si="202"/>
        <v/>
      </c>
      <c r="L278" s="199"/>
      <c r="M278" s="200"/>
      <c r="N278" s="200"/>
      <c r="O278" s="200" t="str">
        <f t="shared" si="203"/>
        <v/>
      </c>
      <c r="P278" s="199"/>
      <c r="Q278" s="200"/>
      <c r="R278" s="200"/>
      <c r="S278" s="200" t="str">
        <f t="shared" si="204"/>
        <v/>
      </c>
      <c r="T278" s="199"/>
      <c r="U278" s="200">
        <v>44.4</v>
      </c>
      <c r="V278" s="200"/>
      <c r="W278" s="200">
        <f t="shared" si="205"/>
        <v>44.4</v>
      </c>
      <c r="X278" s="199"/>
      <c r="Y278" s="200"/>
      <c r="Z278" s="200"/>
      <c r="AA278" s="200" t="str">
        <f t="shared" si="206"/>
        <v/>
      </c>
      <c r="AB278" s="199" t="str">
        <f t="shared" ref="AB278:AD279" si="217">IF(H278+L278+P278+T278+X278=0,"",H278+L278+P278+T278+X278)</f>
        <v/>
      </c>
      <c r="AC278" s="200">
        <f t="shared" si="217"/>
        <v>44.4</v>
      </c>
      <c r="AD278" s="200" t="str">
        <f t="shared" si="217"/>
        <v/>
      </c>
      <c r="AE278" s="200">
        <f t="shared" si="207"/>
        <v>44.4</v>
      </c>
      <c r="AF278" s="199" t="s">
        <v>509</v>
      </c>
      <c r="AG278" s="200">
        <v>44.4</v>
      </c>
      <c r="AH278" s="200" t="s">
        <v>509</v>
      </c>
      <c r="AI278" s="200">
        <f t="shared" si="196"/>
        <v>44.4</v>
      </c>
      <c r="AJ278" s="200" t="s">
        <v>325</v>
      </c>
      <c r="AK278" s="201">
        <v>1</v>
      </c>
      <c r="AL278" s="202"/>
      <c r="AM278" s="198" t="str">
        <f t="shared" si="197"/>
        <v/>
      </c>
      <c r="AN278" s="198"/>
      <c r="AO278" s="198"/>
      <c r="AP278" s="213" t="s">
        <v>704</v>
      </c>
      <c r="AQ278" s="198" t="s">
        <v>53</v>
      </c>
      <c r="AR278" s="198" t="s">
        <v>324</v>
      </c>
      <c r="AS278" s="198"/>
      <c r="AT278" s="198" t="s">
        <v>509</v>
      </c>
      <c r="AU278" s="203">
        <f t="shared" si="198"/>
        <v>1968</v>
      </c>
      <c r="AV278" s="204" t="str">
        <f t="shared" si="199"/>
        <v/>
      </c>
      <c r="AW278" s="205" t="str">
        <f>IF(AV278="Yes",AU278,"")</f>
        <v/>
      </c>
      <c r="AX278" s="205" t="str">
        <f>IF(AW278="","",RANK(AW278,AW$4:AW498,1))</f>
        <v/>
      </c>
      <c r="AY278" s="204" t="str">
        <f>IF(AV278="Yes",SUMIF(AU$4:AU498,AW278,AI$4:AI498),"")</f>
        <v/>
      </c>
      <c r="AZ278" s="204" t="str">
        <f>IF(AY278="","",SUMIF(AX$4:AX498,"&lt;="&amp;AX278,AY$4:AY498))</f>
        <v/>
      </c>
      <c r="BA278" s="202"/>
      <c r="BB278" s="206"/>
      <c r="BC278" s="198"/>
      <c r="BD278" s="206"/>
      <c r="BE278" s="198"/>
      <c r="BF278" s="206"/>
      <c r="BG278" s="198"/>
      <c r="BH278" s="200"/>
      <c r="BI278" s="200"/>
      <c r="BJ278" s="200" t="str">
        <f t="shared" si="200"/>
        <v/>
      </c>
      <c r="BK278" s="198" t="s">
        <v>165</v>
      </c>
      <c r="BL278" s="206">
        <v>25113</v>
      </c>
      <c r="BM278" s="207"/>
      <c r="BN278" s="198"/>
      <c r="BO278" s="199" t="str">
        <f t="shared" si="208"/>
        <v/>
      </c>
      <c r="BP278" s="200">
        <f t="shared" si="209"/>
        <v>100</v>
      </c>
      <c r="BQ278" s="200" t="str">
        <f t="shared" si="210"/>
        <v/>
      </c>
      <c r="BR278" s="211">
        <f t="shared" si="211"/>
        <v>100</v>
      </c>
      <c r="BS278" s="199"/>
      <c r="BT278" s="200"/>
      <c r="BU278" s="200"/>
      <c r="BV278" s="211" t="str">
        <f t="shared" si="212"/>
        <v/>
      </c>
      <c r="BW278" s="199" t="str">
        <f t="shared" si="213"/>
        <v/>
      </c>
      <c r="BX278" s="200" t="str">
        <f t="shared" si="214"/>
        <v/>
      </c>
      <c r="BY278" s="200" t="str">
        <f t="shared" si="215"/>
        <v/>
      </c>
      <c r="BZ278" s="200" t="str">
        <f t="shared" si="216"/>
        <v/>
      </c>
      <c r="CA278" s="16"/>
      <c r="CB278" s="16"/>
      <c r="CC278" s="16"/>
      <c r="CD278" s="16"/>
    </row>
    <row r="279" spans="1:82" x14ac:dyDescent="0.25">
      <c r="A279" s="16">
        <v>1</v>
      </c>
      <c r="C279" s="194">
        <v>276</v>
      </c>
      <c r="D279" s="195"/>
      <c r="E279" s="212" t="s">
        <v>635</v>
      </c>
      <c r="F279" s="197"/>
      <c r="G279" s="198" t="s">
        <v>170</v>
      </c>
      <c r="H279" s="199"/>
      <c r="I279" s="200"/>
      <c r="J279" s="200"/>
      <c r="K279" s="200"/>
      <c r="L279" s="199"/>
      <c r="M279" s="200"/>
      <c r="N279" s="200"/>
      <c r="O279" s="200"/>
      <c r="P279" s="199"/>
      <c r="Q279" s="200"/>
      <c r="R279" s="200"/>
      <c r="S279" s="200"/>
      <c r="T279" s="199"/>
      <c r="U279" s="200"/>
      <c r="V279" s="200"/>
      <c r="W279" s="200"/>
      <c r="X279" s="199"/>
      <c r="Y279" s="200"/>
      <c r="Z279" s="200"/>
      <c r="AA279" s="200"/>
      <c r="AB279" s="199" t="str">
        <f t="shared" si="217"/>
        <v/>
      </c>
      <c r="AC279" s="200" t="str">
        <f t="shared" si="217"/>
        <v/>
      </c>
      <c r="AD279" s="200" t="str">
        <f t="shared" si="217"/>
        <v/>
      </c>
      <c r="AE279" s="200" t="str">
        <f t="shared" si="207"/>
        <v/>
      </c>
      <c r="AF279" s="199" t="s">
        <v>509</v>
      </c>
      <c r="AG279" s="200" t="s">
        <v>509</v>
      </c>
      <c r="AH279" s="200" t="s">
        <v>509</v>
      </c>
      <c r="AI279" s="200" t="str">
        <f t="shared" si="196"/>
        <v/>
      </c>
      <c r="AJ279" s="200"/>
      <c r="AK279" s="201"/>
      <c r="AL279" s="202"/>
      <c r="AM279" s="198" t="str">
        <f t="shared" si="197"/>
        <v/>
      </c>
      <c r="AN279" s="198"/>
      <c r="AO279" s="198"/>
      <c r="AP279" s="198"/>
      <c r="AQ279" s="198" t="s">
        <v>53</v>
      </c>
      <c r="AR279" s="198" t="s">
        <v>509</v>
      </c>
      <c r="AS279" s="198"/>
      <c r="AT279" s="198"/>
      <c r="AU279" s="203" t="str">
        <f t="shared" si="198"/>
        <v/>
      </c>
      <c r="AV279" s="204" t="str">
        <f t="shared" si="199"/>
        <v/>
      </c>
      <c r="AW279" s="205"/>
      <c r="AX279" s="205" t="str">
        <f>IF(AW279="","",RANK(AW279,AW$4:AW498,1))</f>
        <v/>
      </c>
      <c r="AY279" s="204" t="str">
        <f>IF(AV279="Yes",SUMIF(AU$4:AU498,AW279,AI$4:AI498),"")</f>
        <v/>
      </c>
      <c r="AZ279" s="204" t="str">
        <f>IF(AY279="","",SUMIF(AX$4:AX498,"&lt;="&amp;AX279,AY$4:AY498))</f>
        <v/>
      </c>
      <c r="BA279" s="202" t="s">
        <v>165</v>
      </c>
      <c r="BB279" s="206">
        <v>25113</v>
      </c>
      <c r="BC279" s="198" t="s">
        <v>170</v>
      </c>
      <c r="BD279" s="206">
        <v>28765</v>
      </c>
      <c r="BE279" s="198" t="s">
        <v>171</v>
      </c>
      <c r="BF279" s="206">
        <v>28268</v>
      </c>
      <c r="BG279" s="198" t="s">
        <v>187</v>
      </c>
      <c r="BH279" s="200">
        <v>265</v>
      </c>
      <c r="BI279" s="200"/>
      <c r="BJ279" s="200" t="str">
        <f t="shared" si="200"/>
        <v/>
      </c>
      <c r="BK279" s="198"/>
      <c r="BL279" s="206"/>
      <c r="BM279" s="207">
        <v>2</v>
      </c>
      <c r="BN279" s="198" t="s">
        <v>778</v>
      </c>
      <c r="BO279" s="199" t="str">
        <f t="shared" si="208"/>
        <v/>
      </c>
      <c r="BP279" s="200" t="str">
        <f t="shared" si="209"/>
        <v/>
      </c>
      <c r="BQ279" s="200" t="str">
        <f t="shared" si="210"/>
        <v/>
      </c>
      <c r="BR279" s="211" t="str">
        <f t="shared" si="211"/>
        <v/>
      </c>
      <c r="BS279" s="199"/>
      <c r="BT279" s="200"/>
      <c r="BU279" s="200"/>
      <c r="BV279" s="211" t="str">
        <f t="shared" si="212"/>
        <v/>
      </c>
      <c r="BW279" s="199" t="str">
        <f t="shared" si="213"/>
        <v/>
      </c>
      <c r="BX279" s="200" t="str">
        <f t="shared" si="214"/>
        <v/>
      </c>
      <c r="BY279" s="200" t="str">
        <f t="shared" si="215"/>
        <v/>
      </c>
      <c r="BZ279" s="200" t="str">
        <f t="shared" si="216"/>
        <v/>
      </c>
      <c r="CA279" s="16"/>
      <c r="CB279" s="16"/>
      <c r="CC279" s="16"/>
      <c r="CD279" s="16"/>
    </row>
    <row r="280" spans="1:82" x14ac:dyDescent="0.25">
      <c r="A280" s="16">
        <v>1</v>
      </c>
      <c r="C280" s="215">
        <v>277</v>
      </c>
      <c r="D280" s="216"/>
      <c r="E280" s="216" t="s">
        <v>5</v>
      </c>
      <c r="F280" s="180"/>
      <c r="G280" s="217"/>
      <c r="H280" s="218"/>
      <c r="I280" s="219"/>
      <c r="J280" s="219"/>
      <c r="K280" s="219" t="str">
        <f>IF(SUM(H280:J280)=0,"",SUM(H280:J280))</f>
        <v/>
      </c>
      <c r="L280" s="218"/>
      <c r="M280" s="219"/>
      <c r="N280" s="219"/>
      <c r="O280" s="219" t="str">
        <f>IF(SUM(L280:N280)=0,"",SUM(L280:N280))</f>
        <v/>
      </c>
      <c r="P280" s="218"/>
      <c r="Q280" s="219"/>
      <c r="R280" s="219"/>
      <c r="S280" s="219" t="str">
        <f>IF(SUM(P280:R280)=0,"",SUM(P280:R280))</f>
        <v/>
      </c>
      <c r="T280" s="218"/>
      <c r="U280" s="219"/>
      <c r="V280" s="219"/>
      <c r="W280" s="219" t="str">
        <f>IF(SUM(T280:V280)=0,"",SUM(T280:V280))</f>
        <v/>
      </c>
      <c r="X280" s="218"/>
      <c r="Y280" s="219"/>
      <c r="Z280" s="219"/>
      <c r="AA280" s="219" t="str">
        <f>IF(SUM(X280:Z280)=0,"",SUM(X280:Z280))</f>
        <v/>
      </c>
      <c r="AB280" s="218" t="str">
        <f>IF(SUM(AB278:AB278)=0,"",SUM(AB278:AB278))</f>
        <v/>
      </c>
      <c r="AC280" s="219">
        <f>IF(SUM(AC278:AC278)=0,"",SUM(AC278:AC278))</f>
        <v>44.4</v>
      </c>
      <c r="AD280" s="219" t="str">
        <f>IF(SUM(AD278:AD278)=0,"",SUM(AD278:AD278))</f>
        <v/>
      </c>
      <c r="AE280" s="219">
        <f t="shared" si="207"/>
        <v>44.4</v>
      </c>
      <c r="AF280" s="218"/>
      <c r="AG280" s="219"/>
      <c r="AH280" s="219"/>
      <c r="AI280" s="219" t="str">
        <f t="shared" si="196"/>
        <v/>
      </c>
      <c r="AJ280" s="219"/>
      <c r="AK280" s="347"/>
      <c r="AL280" s="221">
        <f>COUNT(AE278:AE279)</f>
        <v>1</v>
      </c>
      <c r="AM280" s="217" t="str">
        <f t="shared" si="197"/>
        <v/>
      </c>
      <c r="AN280" s="217" t="s">
        <v>120</v>
      </c>
      <c r="AO280" s="217"/>
      <c r="AP280" s="217"/>
      <c r="AQ280" s="217"/>
      <c r="AR280" s="217" t="s">
        <v>509</v>
      </c>
      <c r="AS280" s="217"/>
      <c r="AT280" s="217"/>
      <c r="AU280" s="222" t="str">
        <f t="shared" si="198"/>
        <v/>
      </c>
      <c r="AV280" s="254" t="str">
        <f t="shared" si="199"/>
        <v/>
      </c>
      <c r="AW280" s="255"/>
      <c r="AX280" s="255" t="str">
        <f>IF(AW280="","",RANK(AW280,AW$4:AW498,1))</f>
        <v/>
      </c>
      <c r="AY280" s="254" t="str">
        <f>IF(AV280="Yes",SUMIF(AU$4:AU498,AW280,AI$4:AI498),"")</f>
        <v/>
      </c>
      <c r="AZ280" s="254" t="str">
        <f>IF(AY280="","",SUMIF(AX$4:AX498,"&lt;="&amp;AX280,AY$4:AY498))</f>
        <v/>
      </c>
      <c r="BA280" s="221"/>
      <c r="BB280" s="223"/>
      <c r="BC280" s="217"/>
      <c r="BD280" s="223"/>
      <c r="BE280" s="217"/>
      <c r="BF280" s="223"/>
      <c r="BG280" s="217"/>
      <c r="BH280" s="219"/>
      <c r="BI280" s="219"/>
      <c r="BJ280" s="219" t="str">
        <f t="shared" si="200"/>
        <v/>
      </c>
      <c r="BK280" s="217"/>
      <c r="BL280" s="223"/>
      <c r="BM280" s="224"/>
      <c r="BN280" s="217"/>
      <c r="BO280" s="218" t="str">
        <f t="shared" si="208"/>
        <v/>
      </c>
      <c r="BP280" s="219">
        <f t="shared" si="209"/>
        <v>100</v>
      </c>
      <c r="BQ280" s="219" t="str">
        <f t="shared" si="210"/>
        <v/>
      </c>
      <c r="BR280" s="225">
        <f t="shared" si="211"/>
        <v>100</v>
      </c>
      <c r="BS280" s="218"/>
      <c r="BT280" s="219"/>
      <c r="BU280" s="219"/>
      <c r="BV280" s="225" t="str">
        <f t="shared" si="212"/>
        <v/>
      </c>
      <c r="BW280" s="218" t="str">
        <f t="shared" si="213"/>
        <v/>
      </c>
      <c r="BX280" s="219" t="str">
        <f t="shared" si="214"/>
        <v/>
      </c>
      <c r="BY280" s="219" t="str">
        <f t="shared" si="215"/>
        <v/>
      </c>
      <c r="BZ280" s="219" t="str">
        <f t="shared" si="216"/>
        <v/>
      </c>
      <c r="CA280" s="16"/>
      <c r="CB280" s="16"/>
      <c r="CC280" s="16"/>
      <c r="CD280" s="16"/>
    </row>
    <row r="281" spans="1:82" x14ac:dyDescent="0.25">
      <c r="A281" s="16">
        <v>1</v>
      </c>
      <c r="C281" s="194">
        <v>278</v>
      </c>
      <c r="D281" s="195"/>
      <c r="E281" s="196" t="s">
        <v>121</v>
      </c>
      <c r="F281" s="197"/>
      <c r="G281" s="198"/>
      <c r="H281" s="199"/>
      <c r="I281" s="200"/>
      <c r="J281" s="200"/>
      <c r="K281" s="200" t="str">
        <f>IF(SUM(H281:J281)=0,"",SUM(H281:J281))</f>
        <v/>
      </c>
      <c r="L281" s="199"/>
      <c r="M281" s="200"/>
      <c r="N281" s="200"/>
      <c r="O281" s="200" t="str">
        <f>IF(SUM(L281:N281)=0,"",SUM(L281:N281))</f>
        <v/>
      </c>
      <c r="P281" s="199"/>
      <c r="Q281" s="200"/>
      <c r="R281" s="200"/>
      <c r="S281" s="200" t="str">
        <f>IF(SUM(P281:R281)=0,"",SUM(P281:R281))</f>
        <v/>
      </c>
      <c r="T281" s="199"/>
      <c r="U281" s="200"/>
      <c r="V281" s="200"/>
      <c r="W281" s="200" t="str">
        <f>IF(SUM(T281:V281)=0,"",SUM(T281:V281))</f>
        <v/>
      </c>
      <c r="X281" s="199"/>
      <c r="Y281" s="200"/>
      <c r="Z281" s="200"/>
      <c r="AA281" s="200" t="str">
        <f>IF(SUM(X281:Z281)=0,"",SUM(X281:Z281))</f>
        <v/>
      </c>
      <c r="AB281" s="199"/>
      <c r="AC281" s="200"/>
      <c r="AD281" s="200"/>
      <c r="AE281" s="200" t="str">
        <f t="shared" si="207"/>
        <v/>
      </c>
      <c r="AF281" s="199"/>
      <c r="AG281" s="200"/>
      <c r="AH281" s="200"/>
      <c r="AI281" s="200" t="str">
        <f t="shared" si="196"/>
        <v/>
      </c>
      <c r="AJ281" s="200"/>
      <c r="AK281" s="201"/>
      <c r="AL281" s="202"/>
      <c r="AM281" s="198" t="str">
        <f t="shared" si="197"/>
        <v/>
      </c>
      <c r="AN281" s="198" t="s">
        <v>121</v>
      </c>
      <c r="AO281" s="198"/>
      <c r="AP281" s="198"/>
      <c r="AQ281" s="198"/>
      <c r="AR281" s="198" t="s">
        <v>509</v>
      </c>
      <c r="AS281" s="198"/>
      <c r="AT281" s="198"/>
      <c r="AU281" s="203" t="str">
        <f t="shared" si="198"/>
        <v/>
      </c>
      <c r="AV281" s="204" t="str">
        <f t="shared" si="199"/>
        <v/>
      </c>
      <c r="AW281" s="205"/>
      <c r="AX281" s="205" t="str">
        <f>IF(AW281="","",RANK(AW281,AW$4:AW498,1))</f>
        <v/>
      </c>
      <c r="AY281" s="204" t="str">
        <f>IF(AV281="Yes",SUMIF(AU$4:AU498,AW281,AI$4:AI498),"")</f>
        <v/>
      </c>
      <c r="AZ281" s="204" t="str">
        <f>IF(AY281="","",SUMIF(AX$4:AX498,"&lt;="&amp;AX281,AY$4:AY498))</f>
        <v/>
      </c>
      <c r="BA281" s="202"/>
      <c r="BB281" s="206"/>
      <c r="BC281" s="198"/>
      <c r="BD281" s="206"/>
      <c r="BE281" s="198"/>
      <c r="BF281" s="206"/>
      <c r="BG281" s="198"/>
      <c r="BH281" s="200"/>
      <c r="BI281" s="200"/>
      <c r="BJ281" s="200" t="str">
        <f t="shared" si="200"/>
        <v/>
      </c>
      <c r="BK281" s="198"/>
      <c r="BL281" s="206"/>
      <c r="BM281" s="207"/>
      <c r="BN281" s="198"/>
      <c r="BO281" s="199" t="str">
        <f t="shared" si="208"/>
        <v/>
      </c>
      <c r="BP281" s="200" t="str">
        <f t="shared" si="209"/>
        <v/>
      </c>
      <c r="BQ281" s="200" t="str">
        <f t="shared" si="210"/>
        <v/>
      </c>
      <c r="BR281" s="211" t="str">
        <f t="shared" si="211"/>
        <v/>
      </c>
      <c r="BS281" s="199"/>
      <c r="BT281" s="200"/>
      <c r="BU281" s="200"/>
      <c r="BV281" s="211" t="str">
        <f t="shared" si="212"/>
        <v/>
      </c>
      <c r="BW281" s="199" t="str">
        <f t="shared" si="213"/>
        <v/>
      </c>
      <c r="BX281" s="200" t="str">
        <f t="shared" si="214"/>
        <v/>
      </c>
      <c r="BY281" s="200" t="str">
        <f t="shared" si="215"/>
        <v/>
      </c>
      <c r="BZ281" s="200" t="str">
        <f t="shared" si="216"/>
        <v/>
      </c>
      <c r="CA281" s="16"/>
      <c r="CB281" s="16"/>
      <c r="CC281" s="16"/>
      <c r="CD281" s="16"/>
    </row>
    <row r="282" spans="1:82" x14ac:dyDescent="0.25">
      <c r="A282" s="16">
        <v>1</v>
      </c>
      <c r="C282" s="194">
        <v>279</v>
      </c>
      <c r="D282" s="195">
        <v>13</v>
      </c>
      <c r="E282" s="212" t="s">
        <v>177</v>
      </c>
      <c r="F282" s="197" t="s">
        <v>23</v>
      </c>
      <c r="G282" s="198" t="s">
        <v>2</v>
      </c>
      <c r="H282" s="199"/>
      <c r="I282" s="200"/>
      <c r="J282" s="200"/>
      <c r="K282" s="200" t="str">
        <f>IF(SUM(H282:J282)=0,"",SUM(H282:J282))</f>
        <v/>
      </c>
      <c r="L282" s="199"/>
      <c r="M282" s="200"/>
      <c r="N282" s="200"/>
      <c r="O282" s="200" t="str">
        <f>IF(SUM(L282:N282)=0,"",SUM(L282:N282))</f>
        <v/>
      </c>
      <c r="P282" s="199"/>
      <c r="Q282" s="200">
        <v>20.3</v>
      </c>
      <c r="R282" s="200">
        <v>31.3</v>
      </c>
      <c r="S282" s="200">
        <f>IF(SUM(P282:R282)=0,"",SUM(P282:R282))</f>
        <v>51.6</v>
      </c>
      <c r="T282" s="199">
        <v>97.9</v>
      </c>
      <c r="U282" s="200">
        <v>20.399999999999999</v>
      </c>
      <c r="V282" s="200">
        <v>49.1</v>
      </c>
      <c r="W282" s="200">
        <f>IF(SUM(T282:V282)=0,"",SUM(T282:V282))</f>
        <v>167.4</v>
      </c>
      <c r="X282" s="199"/>
      <c r="Y282" s="200"/>
      <c r="Z282" s="200"/>
      <c r="AA282" s="200" t="str">
        <f>IF(SUM(X282:Z282)=0,"",SUM(X282:Z282))</f>
        <v/>
      </c>
      <c r="AB282" s="199">
        <f>IF(H282+L282+P282+T282+X282=0,"",H282+L282+P282+T282+X282)</f>
        <v>97.9</v>
      </c>
      <c r="AC282" s="200">
        <f>IF(I282+M282+Q282+U282+Y282=0,"",I282+M282+Q282+U282+Y282)</f>
        <v>40.700000000000003</v>
      </c>
      <c r="AD282" s="200">
        <f>IF(J282+N282+R282+V282+Z282=0,"",J282+N282+R282+V282+Z282)</f>
        <v>80.400000000000006</v>
      </c>
      <c r="AE282" s="200">
        <f t="shared" si="207"/>
        <v>219.00000000000003</v>
      </c>
      <c r="AF282" s="199">
        <v>97.9</v>
      </c>
      <c r="AG282" s="200"/>
      <c r="AH282" s="200">
        <v>17.8</v>
      </c>
      <c r="AI282" s="200">
        <f t="shared" si="196"/>
        <v>115.7</v>
      </c>
      <c r="AJ282" s="200" t="s">
        <v>177</v>
      </c>
      <c r="AK282" s="201">
        <v>27</v>
      </c>
      <c r="AL282" s="202"/>
      <c r="AM282" s="198" t="str">
        <f t="shared" si="197"/>
        <v/>
      </c>
      <c r="AN282" s="198"/>
      <c r="AO282" s="198"/>
      <c r="AP282" s="213" t="s">
        <v>755</v>
      </c>
      <c r="AQ282" s="198" t="s">
        <v>54</v>
      </c>
      <c r="AR282" s="198" t="s">
        <v>324</v>
      </c>
      <c r="AS282" s="198"/>
      <c r="AT282" s="198" t="s">
        <v>509</v>
      </c>
      <c r="AU282" s="203">
        <f t="shared" si="198"/>
        <v>1976</v>
      </c>
      <c r="AV282" s="204" t="str">
        <f t="shared" si="199"/>
        <v/>
      </c>
      <c r="AW282" s="205" t="str">
        <f>IF(AV282="Yes",AU282,"")</f>
        <v/>
      </c>
      <c r="AX282" s="205" t="str">
        <f>IF(AW282="","",RANK(AW282,AW$4:AW498,1))</f>
        <v/>
      </c>
      <c r="AY282" s="204" t="str">
        <f>IF(AV282="Yes",SUMIF(AU$4:AU498,AW282,AI$4:AI498),"")</f>
        <v/>
      </c>
      <c r="AZ282" s="204" t="str">
        <f>IF(AY282="","",SUMIF(AX$4:AX498,"&lt;="&amp;AX282,AY$4:AY498))</f>
        <v/>
      </c>
      <c r="BA282" s="202" t="s">
        <v>165</v>
      </c>
      <c r="BB282" s="206">
        <v>25113</v>
      </c>
      <c r="BC282" s="198" t="s">
        <v>3</v>
      </c>
      <c r="BD282" s="206">
        <v>28765</v>
      </c>
      <c r="BE282" s="198"/>
      <c r="BF282" s="206"/>
      <c r="BG282" s="198"/>
      <c r="BH282" s="200">
        <v>219</v>
      </c>
      <c r="BI282" s="200">
        <v>219</v>
      </c>
      <c r="BJ282" s="200">
        <f t="shared" si="200"/>
        <v>100</v>
      </c>
      <c r="BK282" s="198" t="s">
        <v>178</v>
      </c>
      <c r="BL282" s="206">
        <v>28045</v>
      </c>
      <c r="BM282" s="207">
        <v>1</v>
      </c>
      <c r="BN282" s="198"/>
      <c r="BO282" s="199">
        <f t="shared" si="208"/>
        <v>44.703196347031962</v>
      </c>
      <c r="BP282" s="200">
        <f t="shared" si="209"/>
        <v>18.584474885844749</v>
      </c>
      <c r="BQ282" s="200">
        <f t="shared" si="210"/>
        <v>36.712328767123289</v>
      </c>
      <c r="BR282" s="211">
        <f t="shared" si="211"/>
        <v>100</v>
      </c>
      <c r="BS282" s="199"/>
      <c r="BT282" s="200"/>
      <c r="BU282" s="200"/>
      <c r="BV282" s="211" t="str">
        <f t="shared" si="212"/>
        <v/>
      </c>
      <c r="BW282" s="199" t="str">
        <f t="shared" si="213"/>
        <v/>
      </c>
      <c r="BX282" s="200" t="str">
        <f t="shared" si="214"/>
        <v/>
      </c>
      <c r="BY282" s="200" t="str">
        <f t="shared" si="215"/>
        <v/>
      </c>
      <c r="BZ282" s="200" t="str">
        <f t="shared" si="216"/>
        <v/>
      </c>
      <c r="CA282" s="16"/>
      <c r="CB282" s="16"/>
      <c r="CC282" s="16"/>
      <c r="CD282" s="16"/>
    </row>
    <row r="283" spans="1:82" x14ac:dyDescent="0.25">
      <c r="A283" s="16">
        <v>1</v>
      </c>
      <c r="C283" s="194">
        <v>280</v>
      </c>
      <c r="D283" s="195"/>
      <c r="E283" s="212" t="s">
        <v>177</v>
      </c>
      <c r="F283" s="197"/>
      <c r="G283" s="198" t="s">
        <v>3</v>
      </c>
      <c r="H283" s="199"/>
      <c r="I283" s="200"/>
      <c r="J283" s="200"/>
      <c r="K283" s="200"/>
      <c r="L283" s="199"/>
      <c r="M283" s="200"/>
      <c r="N283" s="200"/>
      <c r="O283" s="200"/>
      <c r="P283" s="199"/>
      <c r="Q283" s="200"/>
      <c r="R283" s="200"/>
      <c r="S283" s="200"/>
      <c r="T283" s="199"/>
      <c r="U283" s="200"/>
      <c r="V283" s="200"/>
      <c r="W283" s="200"/>
      <c r="X283" s="199"/>
      <c r="Y283" s="200"/>
      <c r="Z283" s="200"/>
      <c r="AA283" s="200"/>
      <c r="AB283" s="199"/>
      <c r="AC283" s="200"/>
      <c r="AD283" s="200"/>
      <c r="AE283" s="200"/>
      <c r="AF283" s="199"/>
      <c r="AG283" s="200">
        <v>40.700000000000003</v>
      </c>
      <c r="AH283" s="200">
        <v>62.6</v>
      </c>
      <c r="AI283" s="200">
        <f t="shared" si="196"/>
        <v>103.30000000000001</v>
      </c>
      <c r="AJ283" s="200"/>
      <c r="AK283" s="253">
        <v>28</v>
      </c>
      <c r="AL283" s="202"/>
      <c r="AM283" s="198" t="str">
        <f t="shared" si="197"/>
        <v/>
      </c>
      <c r="AN283" s="198"/>
      <c r="AO283" s="198"/>
      <c r="AP283" s="198"/>
      <c r="AQ283" s="198" t="s">
        <v>54</v>
      </c>
      <c r="AR283" s="198" t="s">
        <v>337</v>
      </c>
      <c r="AS283" s="198"/>
      <c r="AT283" s="198"/>
      <c r="AU283" s="203">
        <f t="shared" si="198"/>
        <v>1976</v>
      </c>
      <c r="AV283" s="204" t="str">
        <f t="shared" si="199"/>
        <v/>
      </c>
      <c r="AW283" s="205" t="str">
        <f>IF(AV283="Yes",AU283,"")</f>
        <v/>
      </c>
      <c r="AX283" s="205" t="str">
        <f>IF(AW283="","",RANK(AW283,AW$4:AW498,1))</f>
        <v/>
      </c>
      <c r="AY283" s="204" t="str">
        <f>IF(AV283="Yes",SUMIF(AU$4:AU498,AW283,AI$4:AI498),"")</f>
        <v/>
      </c>
      <c r="AZ283" s="204" t="str">
        <f>IF(AY283="","",SUMIF(AX$4:AX498,"&lt;="&amp;AX283,AY$4:AY498))</f>
        <v/>
      </c>
      <c r="BA283" s="202"/>
      <c r="BB283" s="206"/>
      <c r="BC283" s="198"/>
      <c r="BD283" s="206"/>
      <c r="BE283" s="198"/>
      <c r="BF283" s="206"/>
      <c r="BG283" s="198"/>
      <c r="BH283" s="200"/>
      <c r="BI283" s="200"/>
      <c r="BJ283" s="200" t="str">
        <f t="shared" si="200"/>
        <v/>
      </c>
      <c r="BK283" s="198" t="s">
        <v>178</v>
      </c>
      <c r="BL283" s="206">
        <v>28045</v>
      </c>
      <c r="BM283" s="207"/>
      <c r="BN283" s="198"/>
      <c r="BO283" s="199" t="str">
        <f t="shared" si="208"/>
        <v/>
      </c>
      <c r="BP283" s="200" t="str">
        <f t="shared" si="209"/>
        <v/>
      </c>
      <c r="BQ283" s="200" t="str">
        <f t="shared" si="210"/>
        <v/>
      </c>
      <c r="BR283" s="211" t="str">
        <f t="shared" si="211"/>
        <v/>
      </c>
      <c r="BS283" s="199"/>
      <c r="BT283" s="200"/>
      <c r="BU283" s="200"/>
      <c r="BV283" s="211" t="str">
        <f t="shared" si="212"/>
        <v/>
      </c>
      <c r="BW283" s="199" t="str">
        <f t="shared" si="213"/>
        <v/>
      </c>
      <c r="BX283" s="200" t="str">
        <f t="shared" si="214"/>
        <v/>
      </c>
      <c r="BY283" s="200" t="str">
        <f t="shared" si="215"/>
        <v/>
      </c>
      <c r="BZ283" s="200" t="str">
        <f t="shared" si="216"/>
        <v/>
      </c>
      <c r="CA283" s="16"/>
      <c r="CB283" s="16"/>
      <c r="CC283" s="16"/>
      <c r="CD283" s="16"/>
    </row>
    <row r="284" spans="1:82" x14ac:dyDescent="0.25">
      <c r="A284" s="16">
        <v>1</v>
      </c>
      <c r="C284" s="194">
        <v>281</v>
      </c>
      <c r="D284" s="195"/>
      <c r="E284" s="197" t="s">
        <v>880</v>
      </c>
      <c r="F284" s="197"/>
      <c r="G284" s="198"/>
      <c r="H284" s="199"/>
      <c r="I284" s="200"/>
      <c r="J284" s="200"/>
      <c r="K284" s="200"/>
      <c r="L284" s="199"/>
      <c r="M284" s="200"/>
      <c r="N284" s="200"/>
      <c r="O284" s="200"/>
      <c r="P284" s="199"/>
      <c r="Q284" s="200"/>
      <c r="R284" s="200"/>
      <c r="S284" s="200"/>
      <c r="T284" s="199"/>
      <c r="U284" s="200"/>
      <c r="V284" s="200"/>
      <c r="W284" s="200"/>
      <c r="X284" s="199"/>
      <c r="Y284" s="200"/>
      <c r="Z284" s="200"/>
      <c r="AA284" s="200"/>
      <c r="AB284" s="199"/>
      <c r="AC284" s="200"/>
      <c r="AD284" s="200"/>
      <c r="AE284" s="200"/>
      <c r="AF284" s="199">
        <v>97.9</v>
      </c>
      <c r="AG284" s="200">
        <v>40.700000000000003</v>
      </c>
      <c r="AH284" s="200">
        <v>80.400000000000006</v>
      </c>
      <c r="AI284" s="200">
        <f t="shared" si="196"/>
        <v>219.00000000000003</v>
      </c>
      <c r="AJ284" s="200" t="s">
        <v>880</v>
      </c>
      <c r="AK284" s="201">
        <v>29</v>
      </c>
      <c r="AL284" s="202"/>
      <c r="AM284" s="198" t="str">
        <f t="shared" si="197"/>
        <v/>
      </c>
      <c r="AN284" s="198"/>
      <c r="AO284" s="198"/>
      <c r="AP284" s="198"/>
      <c r="AQ284" s="198"/>
      <c r="AR284" s="198"/>
      <c r="AS284" s="198"/>
      <c r="AT284" s="198"/>
      <c r="AU284" s="203" t="str">
        <f t="shared" si="198"/>
        <v/>
      </c>
      <c r="AV284" s="204" t="str">
        <f t="shared" si="199"/>
        <v/>
      </c>
      <c r="AW284" s="205"/>
      <c r="AX284" s="205" t="str">
        <f>IF(AW284="","",RANK(AW284,AW$4:AW498,1))</f>
        <v/>
      </c>
      <c r="AY284" s="204" t="str">
        <f>IF(AV284="Yes",SUMIF(AU$4:AU498,AW284,AI$4:AI498),"")</f>
        <v/>
      </c>
      <c r="AZ284" s="204" t="str">
        <f>IF(AY284="","",SUMIF(AX$4:AX498,"&lt;="&amp;AX284,AY$4:AY498))</f>
        <v/>
      </c>
      <c r="BA284" s="202"/>
      <c r="BB284" s="206"/>
      <c r="BC284" s="198"/>
      <c r="BD284" s="206"/>
      <c r="BE284" s="198"/>
      <c r="BF284" s="206"/>
      <c r="BG284" s="198"/>
      <c r="BH284" s="200"/>
      <c r="BI284" s="200"/>
      <c r="BJ284" s="200" t="str">
        <f t="shared" si="200"/>
        <v/>
      </c>
      <c r="BK284" s="198"/>
      <c r="BL284" s="206"/>
      <c r="BM284" s="207"/>
      <c r="BN284" s="198"/>
      <c r="BO284" s="199"/>
      <c r="BP284" s="200"/>
      <c r="BQ284" s="200"/>
      <c r="BR284" s="211"/>
      <c r="BS284" s="199"/>
      <c r="BT284" s="200"/>
      <c r="BU284" s="200"/>
      <c r="BV284" s="211"/>
      <c r="BW284" s="199"/>
      <c r="BX284" s="200"/>
      <c r="BY284" s="200"/>
      <c r="BZ284" s="200"/>
      <c r="CA284" s="16"/>
      <c r="CB284" s="16"/>
      <c r="CC284" s="16"/>
      <c r="CD284" s="16"/>
    </row>
    <row r="285" spans="1:82" x14ac:dyDescent="0.25">
      <c r="A285" s="16">
        <v>1</v>
      </c>
      <c r="C285" s="215">
        <v>282</v>
      </c>
      <c r="D285" s="216"/>
      <c r="E285" s="216" t="s">
        <v>5</v>
      </c>
      <c r="F285" s="180"/>
      <c r="G285" s="217"/>
      <c r="H285" s="218"/>
      <c r="I285" s="219"/>
      <c r="J285" s="219"/>
      <c r="K285" s="219" t="str">
        <f>IF(SUM(H285:J285)=0,"",SUM(H285:J285))</f>
        <v/>
      </c>
      <c r="L285" s="218"/>
      <c r="M285" s="219"/>
      <c r="N285" s="219"/>
      <c r="O285" s="219" t="str">
        <f>IF(SUM(L285:N285)=0,"",SUM(L285:N285))</f>
        <v/>
      </c>
      <c r="P285" s="218"/>
      <c r="Q285" s="219"/>
      <c r="R285" s="219"/>
      <c r="S285" s="219" t="str">
        <f>IF(SUM(P285:R285)=0,"",SUM(P285:R285))</f>
        <v/>
      </c>
      <c r="T285" s="218"/>
      <c r="U285" s="219"/>
      <c r="V285" s="219"/>
      <c r="W285" s="219" t="str">
        <f>IF(SUM(T285:V285)=0,"",SUM(T285:V285))</f>
        <v/>
      </c>
      <c r="X285" s="218"/>
      <c r="Y285" s="219"/>
      <c r="Z285" s="219"/>
      <c r="AA285" s="219" t="str">
        <f>IF(SUM(X285:Z285)=0,"",SUM(X285:Z285))</f>
        <v/>
      </c>
      <c r="AB285" s="218">
        <f>IF(SUM(AB282:AB282)=0,"",SUM(AB282:AB282))</f>
        <v>97.9</v>
      </c>
      <c r="AC285" s="219">
        <f>IF(SUM(AC282:AC282)=0,"",SUM(AC282:AC282))</f>
        <v>40.700000000000003</v>
      </c>
      <c r="AD285" s="219">
        <f>IF(SUM(AD282:AD282)=0,"",SUM(AD282:AD282))</f>
        <v>80.400000000000006</v>
      </c>
      <c r="AE285" s="219">
        <f>IF(SUM(AB285:AD285)=0,"",SUM(AB285:AD285))</f>
        <v>219.00000000000003</v>
      </c>
      <c r="AF285" s="218"/>
      <c r="AG285" s="219"/>
      <c r="AH285" s="219"/>
      <c r="AI285" s="219" t="str">
        <f t="shared" si="196"/>
        <v/>
      </c>
      <c r="AJ285" s="219"/>
      <c r="AK285" s="347"/>
      <c r="AL285" s="221">
        <f>COUNT(AE282:AE282)</f>
        <v>1</v>
      </c>
      <c r="AM285" s="217" t="str">
        <f t="shared" si="197"/>
        <v/>
      </c>
      <c r="AN285" s="217" t="s">
        <v>121</v>
      </c>
      <c r="AO285" s="217" t="s">
        <v>122</v>
      </c>
      <c r="AP285" s="217"/>
      <c r="AQ285" s="217"/>
      <c r="AR285" s="217" t="s">
        <v>509</v>
      </c>
      <c r="AS285" s="217"/>
      <c r="AT285" s="217"/>
      <c r="AU285" s="222" t="str">
        <f t="shared" si="198"/>
        <v/>
      </c>
      <c r="AV285" s="254" t="str">
        <f t="shared" si="199"/>
        <v/>
      </c>
      <c r="AW285" s="255"/>
      <c r="AX285" s="255" t="str">
        <f>IF(AW285="","",RANK(AW285,AW$4:AW498,1))</f>
        <v/>
      </c>
      <c r="AY285" s="254" t="str">
        <f>IF(AV285="Yes",SUMIF(AU$4:AU498,AW285,AI$4:AI498),"")</f>
        <v/>
      </c>
      <c r="AZ285" s="254" t="str">
        <f>IF(AY285="","",SUMIF(AX$4:AX498,"&lt;="&amp;AX285,AY$4:AY498))</f>
        <v/>
      </c>
      <c r="BA285" s="221"/>
      <c r="BB285" s="223"/>
      <c r="BC285" s="217"/>
      <c r="BD285" s="223"/>
      <c r="BE285" s="217"/>
      <c r="BF285" s="223"/>
      <c r="BG285" s="217"/>
      <c r="BH285" s="219"/>
      <c r="BI285" s="219"/>
      <c r="BJ285" s="219" t="str">
        <f t="shared" si="200"/>
        <v/>
      </c>
      <c r="BK285" s="217"/>
      <c r="BL285" s="223"/>
      <c r="BM285" s="224"/>
      <c r="BN285" s="217"/>
      <c r="BO285" s="218">
        <f>IF(AB285="","",(AB285/AE285)*100)</f>
        <v>44.703196347031962</v>
      </c>
      <c r="BP285" s="219">
        <f>IF(AC285="","",(AC285/AE285)*100)</f>
        <v>18.584474885844749</v>
      </c>
      <c r="BQ285" s="219">
        <f>IF(AD285="","",(AD285/AE285)*100)</f>
        <v>36.712328767123289</v>
      </c>
      <c r="BR285" s="225">
        <f>IF(AE285="","",SUM(BO285:BQ285))</f>
        <v>100</v>
      </c>
      <c r="BS285" s="218"/>
      <c r="BT285" s="219"/>
      <c r="BU285" s="219"/>
      <c r="BV285" s="225" t="str">
        <f>IF(SUM(BS285:BU285)=0,"",SUM(BS285:BU285))</f>
        <v/>
      </c>
      <c r="BW285" s="218" t="str">
        <f>IF(ISBLANK(BS285),"",BS285/BV285*100)</f>
        <v/>
      </c>
      <c r="BX285" s="219" t="str">
        <f>IF(ISBLANK(BT285),"",BT285/BV285*100)</f>
        <v/>
      </c>
      <c r="BY285" s="219" t="str">
        <f>IF(ISBLANK(BU285),"",BU285/BV285*100)</f>
        <v/>
      </c>
      <c r="BZ285" s="219" t="str">
        <f>IF(BV285="","",SUM(BW285:BY285))</f>
        <v/>
      </c>
      <c r="CA285" s="16"/>
      <c r="CB285" s="16"/>
      <c r="CC285" s="16"/>
      <c r="CD285" s="16"/>
    </row>
    <row r="286" spans="1:82" x14ac:dyDescent="0.25">
      <c r="A286" s="16">
        <v>1</v>
      </c>
      <c r="C286" s="194">
        <v>283</v>
      </c>
      <c r="D286" s="195"/>
      <c r="E286" s="196" t="s">
        <v>123</v>
      </c>
      <c r="F286" s="197"/>
      <c r="G286" s="198"/>
      <c r="H286" s="199"/>
      <c r="I286" s="200"/>
      <c r="J286" s="200"/>
      <c r="K286" s="200" t="str">
        <f>IF(SUM(H286:J286)=0,"",SUM(H286:J286))</f>
        <v/>
      </c>
      <c r="L286" s="199"/>
      <c r="M286" s="200"/>
      <c r="N286" s="200"/>
      <c r="O286" s="200" t="str">
        <f>IF(SUM(L286:N286)=0,"",SUM(L286:N286))</f>
        <v/>
      </c>
      <c r="P286" s="199"/>
      <c r="Q286" s="200"/>
      <c r="R286" s="200"/>
      <c r="S286" s="200" t="str">
        <f>IF(SUM(P286:R286)=0,"",SUM(P286:R286))</f>
        <v/>
      </c>
      <c r="T286" s="199"/>
      <c r="U286" s="200"/>
      <c r="V286" s="200"/>
      <c r="W286" s="200" t="str">
        <f>IF(SUM(T286:V286)=0,"",SUM(T286:V286))</f>
        <v/>
      </c>
      <c r="X286" s="199"/>
      <c r="Y286" s="200"/>
      <c r="Z286" s="200"/>
      <c r="AA286" s="200" t="str">
        <f>IF(SUM(X286:Z286)=0,"",SUM(X286:Z286))</f>
        <v/>
      </c>
      <c r="AB286" s="199"/>
      <c r="AC286" s="200"/>
      <c r="AD286" s="200"/>
      <c r="AE286" s="200" t="str">
        <f>IF(SUM(AB286:AD286)=0,"",SUM(AB286:AD286))</f>
        <v/>
      </c>
      <c r="AF286" s="199"/>
      <c r="AG286" s="200"/>
      <c r="AH286" s="200"/>
      <c r="AI286" s="200" t="str">
        <f t="shared" si="196"/>
        <v/>
      </c>
      <c r="AJ286" s="200"/>
      <c r="AK286" s="201"/>
      <c r="AL286" s="202"/>
      <c r="AM286" s="198" t="str">
        <f t="shared" si="197"/>
        <v/>
      </c>
      <c r="AN286" s="198" t="s">
        <v>123</v>
      </c>
      <c r="AO286" s="198"/>
      <c r="AP286" s="198"/>
      <c r="AQ286" s="198"/>
      <c r="AR286" s="198" t="s">
        <v>509</v>
      </c>
      <c r="AS286" s="198"/>
      <c r="AT286" s="198"/>
      <c r="AU286" s="203" t="str">
        <f t="shared" si="198"/>
        <v/>
      </c>
      <c r="AV286" s="204" t="str">
        <f t="shared" si="199"/>
        <v/>
      </c>
      <c r="AW286" s="205"/>
      <c r="AX286" s="205" t="str">
        <f>IF(AW286="","",RANK(AW286,AW$4:AW498,1))</f>
        <v/>
      </c>
      <c r="AY286" s="204" t="str">
        <f>IF(AV286="Yes",SUMIF(AU$4:AU498,AW286,AI$4:AI498),"")</f>
        <v/>
      </c>
      <c r="AZ286" s="204" t="str">
        <f>IF(AY286="","",SUMIF(AX$4:AX498,"&lt;="&amp;AX286,AY$4:AY498))</f>
        <v/>
      </c>
      <c r="BA286" s="202"/>
      <c r="BB286" s="206"/>
      <c r="BC286" s="198"/>
      <c r="BD286" s="206"/>
      <c r="BE286" s="198"/>
      <c r="BF286" s="206"/>
      <c r="BG286" s="198"/>
      <c r="BH286" s="200"/>
      <c r="BI286" s="200"/>
      <c r="BJ286" s="200" t="str">
        <f t="shared" si="200"/>
        <v/>
      </c>
      <c r="BK286" s="198"/>
      <c r="BL286" s="206"/>
      <c r="BM286" s="207"/>
      <c r="BN286" s="198"/>
      <c r="BO286" s="199" t="str">
        <f>IF(AB286="","",(AB286/AE286)*100)</f>
        <v/>
      </c>
      <c r="BP286" s="200" t="str">
        <f>IF(AC286="","",(AC286/AE286)*100)</f>
        <v/>
      </c>
      <c r="BQ286" s="200" t="str">
        <f>IF(AD286="","",(AD286/AE286)*100)</f>
        <v/>
      </c>
      <c r="BR286" s="211" t="str">
        <f>IF(AE286="","",SUM(BO286:BQ286))</f>
        <v/>
      </c>
      <c r="BS286" s="199"/>
      <c r="BT286" s="200"/>
      <c r="BU286" s="200"/>
      <c r="BV286" s="211" t="str">
        <f>IF(SUM(BS286:BU286)=0,"",SUM(BS286:BU286))</f>
        <v/>
      </c>
      <c r="BW286" s="199" t="str">
        <f>IF(ISBLANK(BS286),"",BS286/BV286*100)</f>
        <v/>
      </c>
      <c r="BX286" s="200" t="str">
        <f>IF(ISBLANK(BT286),"",BT286/BV286*100)</f>
        <v/>
      </c>
      <c r="BY286" s="200" t="str">
        <f>IF(ISBLANK(BU286),"",BU286/BV286*100)</f>
        <v/>
      </c>
      <c r="BZ286" s="200" t="str">
        <f>IF(BV286="","",SUM(BW286:BY286))</f>
        <v/>
      </c>
      <c r="CA286" s="16"/>
      <c r="CB286" s="16"/>
      <c r="CC286" s="16"/>
      <c r="CD286" s="16"/>
    </row>
    <row r="287" spans="1:82" x14ac:dyDescent="0.25">
      <c r="A287" s="16">
        <v>1</v>
      </c>
      <c r="C287" s="194">
        <v>284</v>
      </c>
      <c r="D287" s="195">
        <v>14</v>
      </c>
      <c r="E287" s="212" t="s">
        <v>120</v>
      </c>
      <c r="F287" s="197" t="s">
        <v>22</v>
      </c>
      <c r="G287" s="198" t="s">
        <v>1</v>
      </c>
      <c r="H287" s="199">
        <v>64</v>
      </c>
      <c r="I287" s="200">
        <v>26</v>
      </c>
      <c r="J287" s="200">
        <v>59</v>
      </c>
      <c r="K287" s="200">
        <f>IF(SUM(H287:J287)=0,"",SUM(H287:J287))</f>
        <v>149</v>
      </c>
      <c r="L287" s="199"/>
      <c r="M287" s="200"/>
      <c r="N287" s="200"/>
      <c r="O287" s="200" t="str">
        <f>IF(SUM(L287:N287)=0,"",SUM(L287:N287))</f>
        <v/>
      </c>
      <c r="P287" s="199"/>
      <c r="Q287" s="200"/>
      <c r="R287" s="200">
        <v>98</v>
      </c>
      <c r="S287" s="200">
        <f>IF(SUM(P287:R287)=0,"",SUM(P287:R287))</f>
        <v>98</v>
      </c>
      <c r="T287" s="199"/>
      <c r="U287" s="200"/>
      <c r="V287" s="200"/>
      <c r="W287" s="200" t="str">
        <f>IF(SUM(T287:V287)=0,"",SUM(T287:V287))</f>
        <v/>
      </c>
      <c r="X287" s="199"/>
      <c r="Y287" s="200"/>
      <c r="Z287" s="200"/>
      <c r="AA287" s="200" t="str">
        <f>IF(SUM(X287:Z287)=0,"",SUM(X287:Z287))</f>
        <v/>
      </c>
      <c r="AB287" s="199">
        <f t="shared" ref="AB287:AD289" si="218">IF(H287+L287+P287+T287+X287=0,"",H287+L287+P287+T287+X287)</f>
        <v>64</v>
      </c>
      <c r="AC287" s="200">
        <f t="shared" si="218"/>
        <v>26</v>
      </c>
      <c r="AD287" s="200">
        <f t="shared" si="218"/>
        <v>157</v>
      </c>
      <c r="AE287" s="200">
        <f>IF(SUM(AB287:AD287)=0,"",SUM(AB287:AD287))</f>
        <v>247</v>
      </c>
      <c r="AF287" s="199">
        <v>64</v>
      </c>
      <c r="AG287" s="200">
        <v>26</v>
      </c>
      <c r="AH287" s="200">
        <v>59</v>
      </c>
      <c r="AI287" s="200">
        <f t="shared" si="196"/>
        <v>149</v>
      </c>
      <c r="AJ287" s="200" t="s">
        <v>120</v>
      </c>
      <c r="AK287" s="253">
        <v>30</v>
      </c>
      <c r="AL287" s="202"/>
      <c r="AM287" s="198" t="str">
        <f t="shared" si="197"/>
        <v/>
      </c>
      <c r="AN287" s="198"/>
      <c r="AO287" s="198"/>
      <c r="AP287" s="213" t="s">
        <v>756</v>
      </c>
      <c r="AQ287" s="198" t="s">
        <v>54</v>
      </c>
      <c r="AR287" s="198" t="s">
        <v>16</v>
      </c>
      <c r="AS287" s="198"/>
      <c r="AT287" s="198" t="s">
        <v>509</v>
      </c>
      <c r="AU287" s="203">
        <f t="shared" si="198"/>
        <v>1976</v>
      </c>
      <c r="AV287" s="204" t="str">
        <f t="shared" si="199"/>
        <v/>
      </c>
      <c r="AW287" s="205" t="str">
        <f>IF(AV287="Yes",AU287,"")</f>
        <v/>
      </c>
      <c r="AX287" s="205" t="str">
        <f>IF(AW287="","",RANK(AW287,AW$4:AW498,1))</f>
        <v/>
      </c>
      <c r="AY287" s="204" t="str">
        <f>IF(AV287="Yes",SUMIF(AU$4:AU498,AW287,AI$4:AI498),"")</f>
        <v/>
      </c>
      <c r="AZ287" s="204" t="str">
        <f>IF(AY287="","",SUMIF(AX$4:AX498,"&lt;="&amp;AX287,AY$4:AY498))</f>
        <v/>
      </c>
      <c r="BA287" s="202" t="s">
        <v>165</v>
      </c>
      <c r="BB287" s="206">
        <v>25113</v>
      </c>
      <c r="BC287" s="198" t="s">
        <v>170</v>
      </c>
      <c r="BD287" s="206">
        <v>28765</v>
      </c>
      <c r="BE287" s="198"/>
      <c r="BF287" s="206"/>
      <c r="BG287" s="198"/>
      <c r="BH287" s="200">
        <v>180</v>
      </c>
      <c r="BI287" s="200">
        <v>149</v>
      </c>
      <c r="BJ287" s="200">
        <f t="shared" si="200"/>
        <v>82.777777777777771</v>
      </c>
      <c r="BK287" s="198" t="s">
        <v>178</v>
      </c>
      <c r="BL287" s="206">
        <v>28045</v>
      </c>
      <c r="BM287" s="207">
        <v>1</v>
      </c>
      <c r="BN287" s="198" t="s">
        <v>778</v>
      </c>
      <c r="BO287" s="199">
        <f>IF(AB287="","",(AB287/AE287)*100)</f>
        <v>25.910931174089068</v>
      </c>
      <c r="BP287" s="200">
        <f>IF(AC287="","",(AC287/AE287)*100)</f>
        <v>10.526315789473683</v>
      </c>
      <c r="BQ287" s="200">
        <f>IF(AD287="","",(AD287/AE287)*100)</f>
        <v>63.56275303643725</v>
      </c>
      <c r="BR287" s="211">
        <f>IF(AE287="","",SUM(BO287:BQ287))</f>
        <v>100</v>
      </c>
      <c r="BS287" s="199"/>
      <c r="BT287" s="200"/>
      <c r="BU287" s="200"/>
      <c r="BV287" s="211" t="str">
        <f>IF(SUM(BS287:BU287)=0,"",SUM(BS287:BU287))</f>
        <v/>
      </c>
      <c r="BW287" s="199" t="str">
        <f>IF(ISBLANK(BS287),"",BS287/BV287*100)</f>
        <v/>
      </c>
      <c r="BX287" s="200" t="str">
        <f>IF(ISBLANK(BT287),"",BT287/BV287*100)</f>
        <v/>
      </c>
      <c r="BY287" s="200" t="str">
        <f>IF(ISBLANK(BU287),"",BU287/BV287*100)</f>
        <v/>
      </c>
      <c r="BZ287" s="200" t="str">
        <f>IF(BV287="","",SUM(BW287:BY287))</f>
        <v/>
      </c>
      <c r="CA287" s="16"/>
      <c r="CB287" s="16"/>
      <c r="CC287" s="16"/>
      <c r="CD287" s="16"/>
    </row>
    <row r="288" spans="1:82" x14ac:dyDescent="0.25">
      <c r="A288" s="16">
        <v>1</v>
      </c>
      <c r="C288" s="194">
        <v>285</v>
      </c>
      <c r="D288" s="195">
        <v>22</v>
      </c>
      <c r="E288" s="212" t="s">
        <v>120</v>
      </c>
      <c r="F288" s="197"/>
      <c r="G288" s="198" t="s">
        <v>2</v>
      </c>
      <c r="H288" s="199"/>
      <c r="I288" s="200"/>
      <c r="J288" s="200"/>
      <c r="K288" s="200"/>
      <c r="L288" s="199"/>
      <c r="M288" s="200"/>
      <c r="N288" s="200"/>
      <c r="O288" s="200"/>
      <c r="P288" s="199"/>
      <c r="Q288" s="200"/>
      <c r="R288" s="200"/>
      <c r="S288" s="200"/>
      <c r="T288" s="199"/>
      <c r="U288" s="200"/>
      <c r="V288" s="200"/>
      <c r="W288" s="200"/>
      <c r="X288" s="199"/>
      <c r="Y288" s="200"/>
      <c r="Z288" s="200"/>
      <c r="AA288" s="200"/>
      <c r="AB288" s="199" t="str">
        <f t="shared" si="218"/>
        <v/>
      </c>
      <c r="AC288" s="200" t="str">
        <f t="shared" si="218"/>
        <v/>
      </c>
      <c r="AD288" s="200" t="str">
        <f t="shared" si="218"/>
        <v/>
      </c>
      <c r="AE288" s="200" t="str">
        <f>IF(SUM(AB288:AD288)=0,"",SUM(AB288:AD288))</f>
        <v/>
      </c>
      <c r="AF288" s="199" t="s">
        <v>509</v>
      </c>
      <c r="AG288" s="200" t="s">
        <v>509</v>
      </c>
      <c r="AH288" s="200">
        <v>59</v>
      </c>
      <c r="AI288" s="200">
        <f t="shared" si="196"/>
        <v>59</v>
      </c>
      <c r="AJ288" s="200"/>
      <c r="AK288" s="201">
        <v>31</v>
      </c>
      <c r="AL288" s="202"/>
      <c r="AM288" s="198" t="str">
        <f t="shared" si="197"/>
        <v/>
      </c>
      <c r="AN288" s="198"/>
      <c r="AO288" s="198"/>
      <c r="AP288" s="198"/>
      <c r="AQ288" s="198" t="s">
        <v>485</v>
      </c>
      <c r="AR288" s="198" t="s">
        <v>17</v>
      </c>
      <c r="AS288" s="198"/>
      <c r="AT288" s="198"/>
      <c r="AU288" s="203">
        <f t="shared" si="198"/>
        <v>1978</v>
      </c>
      <c r="AV288" s="204" t="str">
        <f t="shared" si="199"/>
        <v/>
      </c>
      <c r="AW288" s="205" t="str">
        <f>IF(AV288="Yes",AU288,"")</f>
        <v/>
      </c>
      <c r="AX288" s="205" t="str">
        <f>IF(AW288="","",RANK(AW288,AW$4:AW498,1))</f>
        <v/>
      </c>
      <c r="AY288" s="204" t="str">
        <f>IF(AV288="Yes",SUMIF(AU$4:AU498,AW288,AI$4:AI498),"")</f>
        <v/>
      </c>
      <c r="AZ288" s="204" t="str">
        <f>IF(AY288="","",SUMIF(AX$4:AX498,"&lt;="&amp;AX288,AY$4:AY498))</f>
        <v/>
      </c>
      <c r="BA288" s="202"/>
      <c r="BB288" s="206"/>
      <c r="BC288" s="198"/>
      <c r="BD288" s="206"/>
      <c r="BE288" s="198"/>
      <c r="BF288" s="206"/>
      <c r="BG288" s="198"/>
      <c r="BH288" s="200"/>
      <c r="BI288" s="200"/>
      <c r="BJ288" s="200" t="str">
        <f t="shared" si="200"/>
        <v/>
      </c>
      <c r="BK288" s="198" t="s">
        <v>176</v>
      </c>
      <c r="BL288" s="206">
        <v>28804</v>
      </c>
      <c r="BM288" s="207"/>
      <c r="BN288" s="198"/>
      <c r="BO288" s="199" t="str">
        <f>IF(AB288="","",(AB288/AE288)*100)</f>
        <v/>
      </c>
      <c r="BP288" s="200" t="str">
        <f>IF(AC288="","",(AC288/AE288)*100)</f>
        <v/>
      </c>
      <c r="BQ288" s="200" t="str">
        <f>IF(AD288="","",(AD288/AE288)*100)</f>
        <v/>
      </c>
      <c r="BR288" s="211" t="str">
        <f>IF(AE288="","",SUM(BO288:BQ288))</f>
        <v/>
      </c>
      <c r="BS288" s="199"/>
      <c r="BT288" s="200"/>
      <c r="BU288" s="200"/>
      <c r="BV288" s="211" t="str">
        <f>IF(SUM(BS288:BU288)=0,"",SUM(BS288:BU288))</f>
        <v/>
      </c>
      <c r="BW288" s="199" t="str">
        <f>IF(ISBLANK(BS288),"",BS288/BV288*100)</f>
        <v/>
      </c>
      <c r="BX288" s="200" t="str">
        <f>IF(ISBLANK(BT288),"",BT288/BV288*100)</f>
        <v/>
      </c>
      <c r="BY288" s="200" t="str">
        <f>IF(ISBLANK(BU288),"",BU288/BV288*100)</f>
        <v/>
      </c>
      <c r="BZ288" s="200" t="str">
        <f>IF(BV288="","",SUM(BW288:BY288))</f>
        <v/>
      </c>
      <c r="CA288" s="16"/>
      <c r="CB288" s="16"/>
      <c r="CC288" s="16"/>
      <c r="CD288" s="16"/>
    </row>
    <row r="289" spans="1:82" x14ac:dyDescent="0.25">
      <c r="A289" s="16">
        <v>1</v>
      </c>
      <c r="C289" s="194">
        <v>286</v>
      </c>
      <c r="D289" s="195">
        <v>118</v>
      </c>
      <c r="E289" s="212" t="s">
        <v>120</v>
      </c>
      <c r="F289" s="197"/>
      <c r="G289" s="198" t="s">
        <v>2</v>
      </c>
      <c r="H289" s="199"/>
      <c r="I289" s="200"/>
      <c r="J289" s="200"/>
      <c r="K289" s="200"/>
      <c r="L289" s="199"/>
      <c r="M289" s="200"/>
      <c r="N289" s="200"/>
      <c r="O289" s="200"/>
      <c r="P289" s="199"/>
      <c r="Q289" s="200"/>
      <c r="R289" s="200"/>
      <c r="S289" s="200"/>
      <c r="T289" s="199"/>
      <c r="U289" s="200"/>
      <c r="V289" s="200"/>
      <c r="W289" s="200"/>
      <c r="X289" s="199"/>
      <c r="Y289" s="200"/>
      <c r="Z289" s="200"/>
      <c r="AA289" s="200"/>
      <c r="AB289" s="199" t="str">
        <f t="shared" si="218"/>
        <v/>
      </c>
      <c r="AC289" s="200" t="str">
        <f t="shared" si="218"/>
        <v/>
      </c>
      <c r="AD289" s="200" t="str">
        <f t="shared" si="218"/>
        <v/>
      </c>
      <c r="AE289" s="200" t="str">
        <f>IF(SUM(AB289:AD289)=0,"",SUM(AB289:AD289))</f>
        <v/>
      </c>
      <c r="AF289" s="199" t="s">
        <v>509</v>
      </c>
      <c r="AG289" s="200" t="s">
        <v>509</v>
      </c>
      <c r="AH289" s="200">
        <v>39</v>
      </c>
      <c r="AI289" s="200">
        <f t="shared" si="196"/>
        <v>39</v>
      </c>
      <c r="AJ289" s="200"/>
      <c r="AK289" s="201">
        <v>32</v>
      </c>
      <c r="AL289" s="202"/>
      <c r="AM289" s="198" t="str">
        <f t="shared" si="197"/>
        <v/>
      </c>
      <c r="AN289" s="198"/>
      <c r="AO289" s="198"/>
      <c r="AP289" s="198"/>
      <c r="AQ289" s="198" t="s">
        <v>485</v>
      </c>
      <c r="AR289" s="198" t="s">
        <v>17</v>
      </c>
      <c r="AS289" s="198"/>
      <c r="AT289" s="198"/>
      <c r="AU289" s="203">
        <f t="shared" si="198"/>
        <v>1991</v>
      </c>
      <c r="AV289" s="204" t="str">
        <f t="shared" si="199"/>
        <v/>
      </c>
      <c r="AW289" s="205" t="str">
        <f>IF(AV289="Yes",AU289,"")</f>
        <v/>
      </c>
      <c r="AX289" s="205" t="str">
        <f>IF(AW289="","",RANK(AW289,AW$4:AW498,1))</f>
        <v/>
      </c>
      <c r="AY289" s="204" t="str">
        <f>IF(AV289="Yes",SUMIF(AU$4:AU498,AW289,AI$4:AI498),"")</f>
        <v/>
      </c>
      <c r="AZ289" s="204" t="str">
        <f>IF(AY289="","",SUMIF(AX$4:AX498,"&lt;="&amp;AX289,AY$4:AY498))</f>
        <v/>
      </c>
      <c r="BA289" s="202"/>
      <c r="BB289" s="206"/>
      <c r="BC289" s="198"/>
      <c r="BD289" s="206"/>
      <c r="BE289" s="198"/>
      <c r="BF289" s="206"/>
      <c r="BG289" s="198"/>
      <c r="BH289" s="200"/>
      <c r="BI289" s="200"/>
      <c r="BJ289" s="200" t="str">
        <f t="shared" si="200"/>
        <v/>
      </c>
      <c r="BK289" s="198" t="s">
        <v>280</v>
      </c>
      <c r="BL289" s="206">
        <v>33382</v>
      </c>
      <c r="BM289" s="207"/>
      <c r="BN289" s="198"/>
      <c r="BO289" s="199" t="str">
        <f>IF(AB289="","",(AB289/AE289)*100)</f>
        <v/>
      </c>
      <c r="BP289" s="200" t="str">
        <f>IF(AC289="","",(AC289/AE289)*100)</f>
        <v/>
      </c>
      <c r="BQ289" s="200" t="str">
        <f>IF(AD289="","",(AD289/AE289)*100)</f>
        <v/>
      </c>
      <c r="BR289" s="211" t="str">
        <f>IF(AE289="","",SUM(BO289:BQ289))</f>
        <v/>
      </c>
      <c r="BS289" s="199"/>
      <c r="BT289" s="200"/>
      <c r="BU289" s="200"/>
      <c r="BV289" s="211" t="str">
        <f>IF(SUM(BS289:BU289)=0,"",SUM(BS289:BU289))</f>
        <v/>
      </c>
      <c r="BW289" s="199" t="str">
        <f>IF(ISBLANK(BS289),"",BS289/BV289*100)</f>
        <v/>
      </c>
      <c r="BX289" s="200" t="str">
        <f>IF(ISBLANK(BT289),"",BT289/BV289*100)</f>
        <v/>
      </c>
      <c r="BY289" s="200" t="str">
        <f>IF(ISBLANK(BU289),"",BU289/BV289*100)</f>
        <v/>
      </c>
      <c r="BZ289" s="200" t="str">
        <f>IF(BV289="","",SUM(BW289:BY289))</f>
        <v/>
      </c>
      <c r="CA289" s="16"/>
      <c r="CB289" s="16"/>
      <c r="CC289" s="16"/>
      <c r="CD289" s="16"/>
    </row>
    <row r="290" spans="1:82" x14ac:dyDescent="0.25">
      <c r="A290" s="16">
        <v>1</v>
      </c>
      <c r="C290" s="194">
        <v>287</v>
      </c>
      <c r="D290" s="195"/>
      <c r="E290" s="197" t="s">
        <v>881</v>
      </c>
      <c r="F290" s="197"/>
      <c r="G290" s="198"/>
      <c r="H290" s="199"/>
      <c r="I290" s="200"/>
      <c r="J290" s="200"/>
      <c r="K290" s="200"/>
      <c r="L290" s="199"/>
      <c r="M290" s="200"/>
      <c r="N290" s="200"/>
      <c r="O290" s="200"/>
      <c r="P290" s="199"/>
      <c r="Q290" s="200"/>
      <c r="R290" s="200"/>
      <c r="S290" s="200"/>
      <c r="T290" s="199"/>
      <c r="U290" s="200"/>
      <c r="V290" s="200"/>
      <c r="W290" s="200"/>
      <c r="X290" s="199"/>
      <c r="Y290" s="200"/>
      <c r="Z290" s="200"/>
      <c r="AA290" s="200"/>
      <c r="AB290" s="199"/>
      <c r="AC290" s="200"/>
      <c r="AD290" s="200"/>
      <c r="AE290" s="200"/>
      <c r="AF290" s="199">
        <v>64</v>
      </c>
      <c r="AG290" s="200">
        <v>26</v>
      </c>
      <c r="AH290" s="200">
        <v>157</v>
      </c>
      <c r="AI290" s="200">
        <f t="shared" si="196"/>
        <v>247</v>
      </c>
      <c r="AJ290" s="200" t="s">
        <v>881</v>
      </c>
      <c r="AK290" s="201">
        <v>33</v>
      </c>
      <c r="AL290" s="202"/>
      <c r="AM290" s="198" t="str">
        <f t="shared" si="197"/>
        <v/>
      </c>
      <c r="AN290" s="198"/>
      <c r="AO290" s="198"/>
      <c r="AP290" s="198"/>
      <c r="AQ290" s="198"/>
      <c r="AR290" s="198"/>
      <c r="AS290" s="198"/>
      <c r="AT290" s="198"/>
      <c r="AU290" s="203" t="str">
        <f t="shared" si="198"/>
        <v/>
      </c>
      <c r="AV290" s="204" t="str">
        <f t="shared" si="199"/>
        <v/>
      </c>
      <c r="AW290" s="205"/>
      <c r="AX290" s="205" t="str">
        <f>IF(AW290="","",RANK(AW290,AW$4:AW498,1))</f>
        <v/>
      </c>
      <c r="AY290" s="204" t="str">
        <f>IF(AV290="Yes",SUMIF(AU$4:AU498,AW290,AI$4:AI498),"")</f>
        <v/>
      </c>
      <c r="AZ290" s="204" t="str">
        <f>IF(AY290="","",SUMIF(AX$4:AX498,"&lt;="&amp;AX290,AY$4:AY498))</f>
        <v/>
      </c>
      <c r="BA290" s="202"/>
      <c r="BB290" s="206"/>
      <c r="BC290" s="198"/>
      <c r="BD290" s="206"/>
      <c r="BE290" s="198"/>
      <c r="BF290" s="206"/>
      <c r="BG290" s="198"/>
      <c r="BH290" s="200"/>
      <c r="BI290" s="200"/>
      <c r="BJ290" s="200" t="str">
        <f t="shared" si="200"/>
        <v/>
      </c>
      <c r="BK290" s="198"/>
      <c r="BL290" s="206"/>
      <c r="BM290" s="207"/>
      <c r="BN290" s="198"/>
      <c r="BO290" s="199"/>
      <c r="BP290" s="200"/>
      <c r="BQ290" s="200"/>
      <c r="BR290" s="211"/>
      <c r="BS290" s="199"/>
      <c r="BT290" s="200"/>
      <c r="BU290" s="200"/>
      <c r="BV290" s="211"/>
      <c r="BW290" s="199"/>
      <c r="BX290" s="200"/>
      <c r="BY290" s="200"/>
      <c r="BZ290" s="200"/>
      <c r="CA290" s="16"/>
      <c r="CB290" s="16"/>
      <c r="CC290" s="16"/>
      <c r="CD290" s="16"/>
    </row>
    <row r="291" spans="1:82" x14ac:dyDescent="0.25">
      <c r="A291" s="16">
        <v>1</v>
      </c>
      <c r="C291" s="215">
        <v>288</v>
      </c>
      <c r="D291" s="216"/>
      <c r="E291" s="216" t="s">
        <v>5</v>
      </c>
      <c r="F291" s="180"/>
      <c r="G291" s="217"/>
      <c r="H291" s="218"/>
      <c r="I291" s="219"/>
      <c r="J291" s="219"/>
      <c r="K291" s="219" t="str">
        <f>IF(SUM(H291:J291)=0,"",SUM(H291:J291))</f>
        <v/>
      </c>
      <c r="L291" s="218"/>
      <c r="M291" s="219"/>
      <c r="N291" s="219"/>
      <c r="O291" s="219" t="str">
        <f>IF(SUM(L291:N291)=0,"",SUM(L291:N291))</f>
        <v/>
      </c>
      <c r="P291" s="218"/>
      <c r="Q291" s="219"/>
      <c r="R291" s="219"/>
      <c r="S291" s="219" t="str">
        <f>IF(SUM(P291:R291)=0,"",SUM(P291:R291))</f>
        <v/>
      </c>
      <c r="T291" s="218"/>
      <c r="U291" s="219"/>
      <c r="V291" s="219"/>
      <c r="W291" s="219" t="str">
        <f>IF(SUM(T291:V291)=0,"",SUM(T291:V291))</f>
        <v/>
      </c>
      <c r="X291" s="218"/>
      <c r="Y291" s="219"/>
      <c r="Z291" s="219"/>
      <c r="AA291" s="219" t="str">
        <f>IF(SUM(X291:Z291)=0,"",SUM(X291:Z291))</f>
        <v/>
      </c>
      <c r="AB291" s="218">
        <f>IF(SUM(AB287:AB287)=0,"",SUM(AB287:AB287))</f>
        <v>64</v>
      </c>
      <c r="AC291" s="219">
        <f>IF(SUM(AC287:AC287)=0,"",SUM(AC287:AC287))</f>
        <v>26</v>
      </c>
      <c r="AD291" s="219">
        <f>IF(SUM(AD287:AD287)=0,"",SUM(AD287:AD287))</f>
        <v>157</v>
      </c>
      <c r="AE291" s="219">
        <f>IF(SUM(AB291:AD291)=0,"",SUM(AB291:AD291))</f>
        <v>247</v>
      </c>
      <c r="AF291" s="218"/>
      <c r="AG291" s="219"/>
      <c r="AH291" s="219"/>
      <c r="AI291" s="219" t="str">
        <f t="shared" si="196"/>
        <v/>
      </c>
      <c r="AJ291" s="219"/>
      <c r="AK291" s="347"/>
      <c r="AL291" s="221">
        <f>COUNT(AE287:AE289)</f>
        <v>1</v>
      </c>
      <c r="AM291" s="217" t="str">
        <f t="shared" si="197"/>
        <v/>
      </c>
      <c r="AN291" s="217" t="s">
        <v>123</v>
      </c>
      <c r="AO291" s="217" t="s">
        <v>506</v>
      </c>
      <c r="AP291" s="217"/>
      <c r="AQ291" s="217"/>
      <c r="AR291" s="217" t="s">
        <v>509</v>
      </c>
      <c r="AS291" s="217"/>
      <c r="AT291" s="217"/>
      <c r="AU291" s="222" t="str">
        <f t="shared" si="198"/>
        <v/>
      </c>
      <c r="AV291" s="254" t="str">
        <f t="shared" si="199"/>
        <v/>
      </c>
      <c r="AW291" s="255"/>
      <c r="AX291" s="255" t="str">
        <f>IF(AW291="","",RANK(AW291,AW$4:AW498,1))</f>
        <v/>
      </c>
      <c r="AY291" s="254" t="str">
        <f>IF(AV291="Yes",SUMIF(AU$4:AU498,AW291,AI$4:AI498),"")</f>
        <v/>
      </c>
      <c r="AZ291" s="254" t="str">
        <f>IF(AY291="","",SUMIF(AX$4:AX498,"&lt;="&amp;AX291,AY$4:AY498))</f>
        <v/>
      </c>
      <c r="BA291" s="221"/>
      <c r="BB291" s="223"/>
      <c r="BC291" s="217"/>
      <c r="BD291" s="223"/>
      <c r="BE291" s="217"/>
      <c r="BF291" s="223"/>
      <c r="BG291" s="217"/>
      <c r="BH291" s="219"/>
      <c r="BI291" s="219"/>
      <c r="BJ291" s="219" t="str">
        <f t="shared" si="200"/>
        <v/>
      </c>
      <c r="BK291" s="217"/>
      <c r="BL291" s="223"/>
      <c r="BM291" s="224"/>
      <c r="BN291" s="217"/>
      <c r="BO291" s="218">
        <f>IF(AB291="","",(AB291/AE291)*100)</f>
        <v>25.910931174089068</v>
      </c>
      <c r="BP291" s="219">
        <f>IF(AC291="","",(AC291/AE291)*100)</f>
        <v>10.526315789473683</v>
      </c>
      <c r="BQ291" s="219">
        <f>IF(AD291="","",(AD291/AE291)*100)</f>
        <v>63.56275303643725</v>
      </c>
      <c r="BR291" s="225">
        <f>IF(AE291="","",SUM(BO291:BQ291))</f>
        <v>100</v>
      </c>
      <c r="BS291" s="218"/>
      <c r="BT291" s="219"/>
      <c r="BU291" s="219"/>
      <c r="BV291" s="225" t="str">
        <f>IF(SUM(BS291:BU291)=0,"",SUM(BS291:BU291))</f>
        <v/>
      </c>
      <c r="BW291" s="218" t="str">
        <f>IF(ISBLANK(BS291),"",BS291/BV291*100)</f>
        <v/>
      </c>
      <c r="BX291" s="219" t="str">
        <f>IF(ISBLANK(BT291),"",BT291/BV291*100)</f>
        <v/>
      </c>
      <c r="BY291" s="219" t="str">
        <f>IF(ISBLANK(BU291),"",BU291/BV291*100)</f>
        <v/>
      </c>
      <c r="BZ291" s="219" t="str">
        <f>IF(BV291="","",SUM(BW291:BY291))</f>
        <v/>
      </c>
      <c r="CA291" s="16"/>
      <c r="CB291" s="16"/>
      <c r="CC291" s="16"/>
      <c r="CD291" s="16"/>
    </row>
    <row r="292" spans="1:82" x14ac:dyDescent="0.25">
      <c r="A292" s="16">
        <v>1</v>
      </c>
      <c r="C292" s="194">
        <v>289</v>
      </c>
      <c r="D292" s="195"/>
      <c r="E292" s="196" t="s">
        <v>124</v>
      </c>
      <c r="F292" s="197"/>
      <c r="G292" s="198"/>
      <c r="H292" s="199"/>
      <c r="I292" s="200"/>
      <c r="J292" s="200"/>
      <c r="K292" s="200" t="str">
        <f>IF(SUM(H292:J292)=0,"",SUM(H292:J292))</f>
        <v/>
      </c>
      <c r="L292" s="199"/>
      <c r="M292" s="200"/>
      <c r="N292" s="200"/>
      <c r="O292" s="200" t="str">
        <f>IF(SUM(L292:N292)=0,"",SUM(L292:N292))</f>
        <v/>
      </c>
      <c r="P292" s="199"/>
      <c r="Q292" s="200"/>
      <c r="R292" s="200"/>
      <c r="S292" s="200" t="str">
        <f>IF(SUM(P292:R292)=0,"",SUM(P292:R292))</f>
        <v/>
      </c>
      <c r="T292" s="199"/>
      <c r="U292" s="200"/>
      <c r="V292" s="200"/>
      <c r="W292" s="200" t="str">
        <f>IF(SUM(T292:V292)=0,"",SUM(T292:V292))</f>
        <v/>
      </c>
      <c r="X292" s="199"/>
      <c r="Y292" s="200"/>
      <c r="Z292" s="200"/>
      <c r="AA292" s="200" t="str">
        <f>IF(SUM(X292:Z292)=0,"",SUM(X292:Z292))</f>
        <v/>
      </c>
      <c r="AB292" s="199"/>
      <c r="AC292" s="200"/>
      <c r="AD292" s="200"/>
      <c r="AE292" s="200" t="str">
        <f>IF(SUM(AB292:AD292)=0,"",SUM(AB292:AD292))</f>
        <v/>
      </c>
      <c r="AF292" s="199"/>
      <c r="AG292" s="200"/>
      <c r="AH292" s="200"/>
      <c r="AI292" s="200" t="str">
        <f t="shared" si="196"/>
        <v/>
      </c>
      <c r="AJ292" s="200"/>
      <c r="AK292" s="201"/>
      <c r="AL292" s="202"/>
      <c r="AM292" s="198" t="str">
        <f t="shared" si="197"/>
        <v/>
      </c>
      <c r="AN292" s="198" t="s">
        <v>124</v>
      </c>
      <c r="AO292" s="198"/>
      <c r="AP292" s="198"/>
      <c r="AQ292" s="198"/>
      <c r="AR292" s="198" t="s">
        <v>509</v>
      </c>
      <c r="AS292" s="198"/>
      <c r="AT292" s="198"/>
      <c r="AU292" s="203" t="str">
        <f t="shared" si="198"/>
        <v/>
      </c>
      <c r="AV292" s="204" t="str">
        <f t="shared" si="199"/>
        <v/>
      </c>
      <c r="AW292" s="205"/>
      <c r="AX292" s="205" t="str">
        <f>IF(AW292="","",RANK(AW292,AW$4:AW498,1))</f>
        <v/>
      </c>
      <c r="AY292" s="204" t="str">
        <f>IF(AV292="Yes",SUMIF(AU$4:AU498,AW292,AI$4:AI498),"")</f>
        <v/>
      </c>
      <c r="AZ292" s="204" t="str">
        <f>IF(AY292="","",SUMIF(AX$4:AX498,"&lt;="&amp;AX292,AY$4:AY498))</f>
        <v/>
      </c>
      <c r="BA292" s="202"/>
      <c r="BB292" s="206"/>
      <c r="BC292" s="198"/>
      <c r="BD292" s="206"/>
      <c r="BE292" s="198"/>
      <c r="BF292" s="206"/>
      <c r="BG292" s="198"/>
      <c r="BH292" s="200"/>
      <c r="BI292" s="200"/>
      <c r="BJ292" s="200" t="str">
        <f t="shared" si="200"/>
        <v/>
      </c>
      <c r="BK292" s="198"/>
      <c r="BL292" s="206"/>
      <c r="BM292" s="207"/>
      <c r="BN292" s="198"/>
      <c r="BO292" s="199" t="str">
        <f>IF(AB292="","",(AB292/AE292)*100)</f>
        <v/>
      </c>
      <c r="BP292" s="200" t="str">
        <f>IF(AC292="","",(AC292/AE292)*100)</f>
        <v/>
      </c>
      <c r="BQ292" s="200" t="str">
        <f>IF(AD292="","",(AD292/AE292)*100)</f>
        <v/>
      </c>
      <c r="BR292" s="211" t="str">
        <f>IF(AE292="","",SUM(BO292:BQ292))</f>
        <v/>
      </c>
      <c r="BS292" s="199"/>
      <c r="BT292" s="200"/>
      <c r="BU292" s="200"/>
      <c r="BV292" s="211" t="str">
        <f>IF(SUM(BS292:BU292)=0,"",SUM(BS292:BU292))</f>
        <v/>
      </c>
      <c r="BW292" s="199" t="str">
        <f>IF(ISBLANK(BS292),"",BS292/BV292*100)</f>
        <v/>
      </c>
      <c r="BX292" s="200" t="str">
        <f>IF(ISBLANK(BT292),"",BT292/BV292*100)</f>
        <v/>
      </c>
      <c r="BY292" s="200" t="str">
        <f>IF(ISBLANK(BU292),"",BU292/BV292*100)</f>
        <v/>
      </c>
      <c r="BZ292" s="200" t="str">
        <f>IF(BV292="","",SUM(BW292:BY292))</f>
        <v/>
      </c>
      <c r="CA292" s="16"/>
      <c r="CB292" s="16"/>
      <c r="CC292" s="16"/>
      <c r="CD292" s="16"/>
    </row>
    <row r="293" spans="1:82" x14ac:dyDescent="0.25">
      <c r="A293" s="16">
        <v>1</v>
      </c>
      <c r="C293" s="194">
        <v>290</v>
      </c>
      <c r="D293" s="195">
        <v>117</v>
      </c>
      <c r="E293" s="212" t="s">
        <v>281</v>
      </c>
      <c r="F293" s="197" t="s">
        <v>912</v>
      </c>
      <c r="G293" s="198" t="s">
        <v>2</v>
      </c>
      <c r="H293" s="199"/>
      <c r="I293" s="200"/>
      <c r="J293" s="200"/>
      <c r="K293" s="200" t="str">
        <f>IF(SUM(H293:J293)=0,"",SUM(H293:J293))</f>
        <v/>
      </c>
      <c r="L293" s="199"/>
      <c r="M293" s="200">
        <v>8</v>
      </c>
      <c r="N293" s="200"/>
      <c r="O293" s="200">
        <f>IF(SUM(L293:N293)=0,"",SUM(L293:N293))</f>
        <v>8</v>
      </c>
      <c r="P293" s="199"/>
      <c r="Q293" s="200">
        <v>68</v>
      </c>
      <c r="R293" s="200">
        <v>28</v>
      </c>
      <c r="S293" s="200">
        <f>IF(SUM(P293:R293)=0,"",SUM(P293:R293))</f>
        <v>96</v>
      </c>
      <c r="T293" s="199"/>
      <c r="U293" s="200"/>
      <c r="V293" s="200"/>
      <c r="W293" s="200" t="str">
        <f>IF(SUM(T293:V293)=0,"",SUM(T293:V293))</f>
        <v/>
      </c>
      <c r="X293" s="199"/>
      <c r="Y293" s="200"/>
      <c r="Z293" s="200"/>
      <c r="AA293" s="200" t="str">
        <f>IF(SUM(X293:Z293)=0,"",SUM(X293:Z293))</f>
        <v/>
      </c>
      <c r="AB293" s="199" t="str">
        <f t="shared" ref="AB293:AD294" si="219">IF(H293+L293+P293+T293+X293=0,"",H293+L293+P293+T293+X293)</f>
        <v/>
      </c>
      <c r="AC293" s="200">
        <f t="shared" si="219"/>
        <v>76</v>
      </c>
      <c r="AD293" s="200">
        <f t="shared" si="219"/>
        <v>28</v>
      </c>
      <c r="AE293" s="200">
        <f>IF(SUM(AB293:AD293)=0,"",SUM(AB293:AD293))</f>
        <v>104</v>
      </c>
      <c r="AF293" s="199" t="s">
        <v>509</v>
      </c>
      <c r="AG293" s="200">
        <v>8</v>
      </c>
      <c r="AH293" s="200"/>
      <c r="AI293" s="200">
        <f t="shared" si="196"/>
        <v>8</v>
      </c>
      <c r="AJ293" s="200" t="s">
        <v>281</v>
      </c>
      <c r="AK293" s="201">
        <v>192</v>
      </c>
      <c r="AL293" s="202"/>
      <c r="AM293" s="198" t="str">
        <f t="shared" si="197"/>
        <v/>
      </c>
      <c r="AN293" s="198"/>
      <c r="AO293" s="198"/>
      <c r="AP293" s="213" t="s">
        <v>863</v>
      </c>
      <c r="AQ293" s="198" t="s">
        <v>56</v>
      </c>
      <c r="AR293" s="198" t="s">
        <v>358</v>
      </c>
      <c r="AS293" s="198"/>
      <c r="AT293" s="198" t="s">
        <v>509</v>
      </c>
      <c r="AU293" s="203">
        <f t="shared" si="198"/>
        <v>1991</v>
      </c>
      <c r="AV293" s="204" t="str">
        <f t="shared" si="199"/>
        <v/>
      </c>
      <c r="AW293" s="205" t="str">
        <f>IF(AV293="Yes",AU293,"")</f>
        <v/>
      </c>
      <c r="AX293" s="205" t="str">
        <f>IF(AW293="","",RANK(AW293,AW$4:AW498,1))</f>
        <v/>
      </c>
      <c r="AY293" s="204" t="str">
        <f>IF(AV293="Yes",SUMIF(AU$4:AU498,AW293,AI$4:AI498),"")</f>
        <v/>
      </c>
      <c r="AZ293" s="204" t="str">
        <f>IF(AY293="","",SUMIF(AX$4:AX498,"&lt;="&amp;AX293,AY$4:AY498))</f>
        <v/>
      </c>
      <c r="BA293" s="202" t="s">
        <v>280</v>
      </c>
      <c r="BB293" s="206">
        <v>33382</v>
      </c>
      <c r="BC293" s="198" t="s">
        <v>2</v>
      </c>
      <c r="BD293" s="206">
        <v>34607</v>
      </c>
      <c r="BE293" s="198"/>
      <c r="BF293" s="206"/>
      <c r="BG293" s="198"/>
      <c r="BH293" s="200">
        <v>6</v>
      </c>
      <c r="BI293" s="200">
        <v>6</v>
      </c>
      <c r="BJ293" s="200">
        <f t="shared" si="200"/>
        <v>100</v>
      </c>
      <c r="BK293" s="198" t="s">
        <v>280</v>
      </c>
      <c r="BL293" s="206">
        <v>33382</v>
      </c>
      <c r="BM293" s="207">
        <v>1</v>
      </c>
      <c r="BN293" s="198"/>
      <c r="BO293" s="199" t="str">
        <f>IF(AB293="","",(AB293/AE293)*100)</f>
        <v/>
      </c>
      <c r="BP293" s="200">
        <f>IF(AC293="","",(AC293/AE293)*100)</f>
        <v>73.076923076923066</v>
      </c>
      <c r="BQ293" s="200">
        <f>IF(AD293="","",(AD293/AE293)*100)</f>
        <v>26.923076923076923</v>
      </c>
      <c r="BR293" s="211">
        <f>IF(AE293="","",SUM(BO293:BQ293))</f>
        <v>99.999999999999986</v>
      </c>
      <c r="BS293" s="199"/>
      <c r="BT293" s="200"/>
      <c r="BU293" s="200"/>
      <c r="BV293" s="211" t="str">
        <f>IF(SUM(BS293:BU293)=0,"",SUM(BS293:BU293))</f>
        <v/>
      </c>
      <c r="BW293" s="199" t="str">
        <f>IF(ISBLANK(BS293),"",BS293/BV293*100)</f>
        <v/>
      </c>
      <c r="BX293" s="200" t="str">
        <f>IF(ISBLANK(BT293),"",BT293/BV293*100)</f>
        <v/>
      </c>
      <c r="BY293" s="200" t="str">
        <f>IF(ISBLANK(BU293),"",BU293/BV293*100)</f>
        <v/>
      </c>
      <c r="BZ293" s="200" t="str">
        <f>IF(BV293="","",SUM(BW293:BY293))</f>
        <v/>
      </c>
      <c r="CA293" s="16"/>
      <c r="CB293" s="16"/>
      <c r="CC293" s="16"/>
      <c r="CD293" s="16"/>
    </row>
    <row r="294" spans="1:82" x14ac:dyDescent="0.25">
      <c r="A294" s="16">
        <v>1</v>
      </c>
      <c r="C294" s="194">
        <v>291</v>
      </c>
      <c r="D294" s="195"/>
      <c r="E294" s="212" t="s">
        <v>281</v>
      </c>
      <c r="F294" s="197"/>
      <c r="G294" s="198" t="s">
        <v>910</v>
      </c>
      <c r="H294" s="199"/>
      <c r="I294" s="200"/>
      <c r="J294" s="200"/>
      <c r="K294" s="200"/>
      <c r="L294" s="199"/>
      <c r="M294" s="200"/>
      <c r="N294" s="200"/>
      <c r="O294" s="200"/>
      <c r="P294" s="199"/>
      <c r="Q294" s="200"/>
      <c r="R294" s="200"/>
      <c r="S294" s="200"/>
      <c r="T294" s="199"/>
      <c r="U294" s="200"/>
      <c r="V294" s="200"/>
      <c r="W294" s="200"/>
      <c r="X294" s="199"/>
      <c r="Y294" s="200"/>
      <c r="Z294" s="200"/>
      <c r="AA294" s="200"/>
      <c r="AB294" s="199" t="str">
        <f t="shared" si="219"/>
        <v/>
      </c>
      <c r="AC294" s="200" t="str">
        <f t="shared" si="219"/>
        <v/>
      </c>
      <c r="AD294" s="200" t="str">
        <f t="shared" si="219"/>
        <v/>
      </c>
      <c r="AE294" s="200" t="str">
        <f>IF(SUM(AB294:AD294)=0,"",SUM(AB294:AD294))</f>
        <v/>
      </c>
      <c r="AF294" s="199" t="s">
        <v>509</v>
      </c>
      <c r="AG294" s="200">
        <v>68</v>
      </c>
      <c r="AH294" s="200">
        <v>28</v>
      </c>
      <c r="AI294" s="200">
        <f t="shared" si="196"/>
        <v>96</v>
      </c>
      <c r="AJ294" s="200"/>
      <c r="AK294" s="253">
        <v>193</v>
      </c>
      <c r="AL294" s="202"/>
      <c r="AM294" s="198" t="str">
        <f t="shared" si="197"/>
        <v/>
      </c>
      <c r="AN294" s="198"/>
      <c r="AO294" s="198"/>
      <c r="AP294" s="198"/>
      <c r="AQ294" s="198" t="s">
        <v>56</v>
      </c>
      <c r="AR294" s="198" t="s">
        <v>17</v>
      </c>
      <c r="AS294" s="198"/>
      <c r="AT294" s="198"/>
      <c r="AU294" s="203">
        <f t="shared" si="198"/>
        <v>1991</v>
      </c>
      <c r="AV294" s="204" t="str">
        <f t="shared" si="199"/>
        <v>Yes</v>
      </c>
      <c r="AW294" s="205">
        <f>IF(AV294="Yes",AU294,"")</f>
        <v>1991</v>
      </c>
      <c r="AX294" s="205">
        <f>IF(AW294="","",RANK(AW294,AW$4:AW498,1))</f>
        <v>18</v>
      </c>
      <c r="AY294" s="204">
        <f>IF(AV294="Yes",SUMIF(AU$4:AU498,AW294,AI$4:AI498),"")</f>
        <v>143</v>
      </c>
      <c r="AZ294" s="204">
        <f>IF(AY294="","",SUMIF(AX$4:AX498,"&lt;="&amp;AX294,AY$4:AY498))</f>
        <v>9483.3000000000011</v>
      </c>
      <c r="BA294" s="202"/>
      <c r="BB294" s="206"/>
      <c r="BC294" s="198"/>
      <c r="BD294" s="206"/>
      <c r="BE294" s="198"/>
      <c r="BF294" s="206"/>
      <c r="BG294" s="198"/>
      <c r="BH294" s="200"/>
      <c r="BI294" s="200"/>
      <c r="BJ294" s="200" t="str">
        <f t="shared" si="200"/>
        <v/>
      </c>
      <c r="BK294" s="198" t="s">
        <v>280</v>
      </c>
      <c r="BL294" s="206">
        <v>33382</v>
      </c>
      <c r="BM294" s="207"/>
      <c r="BN294" s="198"/>
      <c r="BO294" s="199" t="str">
        <f>IF(AB294="","",(AB294/AE294)*100)</f>
        <v/>
      </c>
      <c r="BP294" s="200" t="str">
        <f>IF(AC294="","",(AC294/AE294)*100)</f>
        <v/>
      </c>
      <c r="BQ294" s="200" t="str">
        <f>IF(AD294="","",(AD294/AE294)*100)</f>
        <v/>
      </c>
      <c r="BR294" s="211" t="str">
        <f>IF(AE294="","",SUM(BO294:BQ294))</f>
        <v/>
      </c>
      <c r="BS294" s="199"/>
      <c r="BT294" s="200"/>
      <c r="BU294" s="200"/>
      <c r="BV294" s="211" t="str">
        <f>IF(SUM(BS294:BU294)=0,"",SUM(BS294:BU294))</f>
        <v/>
      </c>
      <c r="BW294" s="199" t="str">
        <f>IF(ISBLANK(BS294),"",BS294/BV294*100)</f>
        <v/>
      </c>
      <c r="BX294" s="200" t="str">
        <f>IF(ISBLANK(BT294),"",BT294/BV294*100)</f>
        <v/>
      </c>
      <c r="BY294" s="200" t="str">
        <f>IF(ISBLANK(BU294),"",BU294/BV294*100)</f>
        <v/>
      </c>
      <c r="BZ294" s="200" t="str">
        <f>IF(BV294="","",SUM(BW294:BY294))</f>
        <v/>
      </c>
      <c r="CA294" s="16"/>
      <c r="CB294" s="16"/>
      <c r="CC294" s="16"/>
      <c r="CD294" s="16"/>
    </row>
    <row r="295" spans="1:82" x14ac:dyDescent="0.25">
      <c r="A295" s="16">
        <v>1</v>
      </c>
      <c r="C295" s="194">
        <v>292</v>
      </c>
      <c r="D295" s="195"/>
      <c r="E295" s="197" t="s">
        <v>882</v>
      </c>
      <c r="F295" s="197"/>
      <c r="G295" s="198"/>
      <c r="H295" s="199"/>
      <c r="I295" s="200"/>
      <c r="J295" s="200"/>
      <c r="K295" s="200"/>
      <c r="L295" s="199"/>
      <c r="M295" s="200"/>
      <c r="N295" s="200"/>
      <c r="O295" s="200"/>
      <c r="P295" s="199"/>
      <c r="Q295" s="200"/>
      <c r="R295" s="200"/>
      <c r="S295" s="200"/>
      <c r="T295" s="199"/>
      <c r="U295" s="200"/>
      <c r="V295" s="200"/>
      <c r="W295" s="200"/>
      <c r="X295" s="199"/>
      <c r="Y295" s="200"/>
      <c r="Z295" s="200"/>
      <c r="AA295" s="200"/>
      <c r="AB295" s="199"/>
      <c r="AC295" s="200"/>
      <c r="AD295" s="200"/>
      <c r="AE295" s="200"/>
      <c r="AF295" s="199" t="s">
        <v>509</v>
      </c>
      <c r="AG295" s="200">
        <v>76</v>
      </c>
      <c r="AH295" s="200">
        <v>28</v>
      </c>
      <c r="AI295" s="200">
        <f t="shared" si="196"/>
        <v>104</v>
      </c>
      <c r="AJ295" s="200" t="s">
        <v>882</v>
      </c>
      <c r="AK295" s="201">
        <v>194</v>
      </c>
      <c r="AL295" s="202"/>
      <c r="AM295" s="198" t="str">
        <f t="shared" si="197"/>
        <v/>
      </c>
      <c r="AN295" s="198"/>
      <c r="AO295" s="198"/>
      <c r="AP295" s="198"/>
      <c r="AQ295" s="198"/>
      <c r="AR295" s="198"/>
      <c r="AS295" s="198"/>
      <c r="AT295" s="198"/>
      <c r="AU295" s="203" t="str">
        <f t="shared" si="198"/>
        <v/>
      </c>
      <c r="AV295" s="204" t="str">
        <f t="shared" si="199"/>
        <v/>
      </c>
      <c r="AW295" s="205"/>
      <c r="AX295" s="205" t="str">
        <f>IF(AW295="","",RANK(AW295,AW$4:AW498,1))</f>
        <v/>
      </c>
      <c r="AY295" s="204" t="str">
        <f>IF(AV295="Yes",SUMIF(AU$4:AU498,AW295,AI$4:AI498),"")</f>
        <v/>
      </c>
      <c r="AZ295" s="204" t="str">
        <f>IF(AY295="","",SUMIF(AX$4:AX498,"&lt;="&amp;AX295,AY$4:AY498))</f>
        <v/>
      </c>
      <c r="BA295" s="202"/>
      <c r="BB295" s="206"/>
      <c r="BC295" s="198"/>
      <c r="BD295" s="206"/>
      <c r="BE295" s="198"/>
      <c r="BF295" s="206"/>
      <c r="BG295" s="198"/>
      <c r="BH295" s="200"/>
      <c r="BI295" s="200"/>
      <c r="BJ295" s="200" t="str">
        <f t="shared" si="200"/>
        <v/>
      </c>
      <c r="BK295" s="198"/>
      <c r="BL295" s="206"/>
      <c r="BM295" s="207"/>
      <c r="BN295" s="198"/>
      <c r="BO295" s="199"/>
      <c r="BP295" s="200"/>
      <c r="BQ295" s="200"/>
      <c r="BR295" s="211"/>
      <c r="BS295" s="199"/>
      <c r="BT295" s="200"/>
      <c r="BU295" s="200"/>
      <c r="BV295" s="211"/>
      <c r="BW295" s="199"/>
      <c r="BX295" s="200"/>
      <c r="BY295" s="200"/>
      <c r="BZ295" s="200"/>
      <c r="CA295" s="16"/>
      <c r="CB295" s="16"/>
      <c r="CC295" s="16"/>
      <c r="CD295" s="16"/>
    </row>
    <row r="296" spans="1:82" x14ac:dyDescent="0.25">
      <c r="A296" s="16">
        <v>1</v>
      </c>
      <c r="C296" s="215">
        <v>293</v>
      </c>
      <c r="D296" s="216"/>
      <c r="E296" s="216" t="s">
        <v>5</v>
      </c>
      <c r="F296" s="180"/>
      <c r="G296" s="217"/>
      <c r="H296" s="218"/>
      <c r="I296" s="219"/>
      <c r="J296" s="219"/>
      <c r="K296" s="219" t="str">
        <f>IF(SUM(H296:J296)=0,"",SUM(H296:J296))</f>
        <v/>
      </c>
      <c r="L296" s="218"/>
      <c r="M296" s="219"/>
      <c r="N296" s="219"/>
      <c r="O296" s="219" t="str">
        <f>IF(SUM(L296:N296)=0,"",SUM(L296:N296))</f>
        <v/>
      </c>
      <c r="P296" s="218"/>
      <c r="Q296" s="219"/>
      <c r="R296" s="219"/>
      <c r="S296" s="219" t="str">
        <f>IF(SUM(P296:R296)=0,"",SUM(P296:R296))</f>
        <v/>
      </c>
      <c r="T296" s="218"/>
      <c r="U296" s="219"/>
      <c r="V296" s="219"/>
      <c r="W296" s="219" t="str">
        <f>IF(SUM(T296:V296)=0,"",SUM(T296:V296))</f>
        <v/>
      </c>
      <c r="X296" s="218"/>
      <c r="Y296" s="219"/>
      <c r="Z296" s="219"/>
      <c r="AA296" s="219" t="str">
        <f>IF(SUM(X296:Z296)=0,"",SUM(X296:Z296))</f>
        <v/>
      </c>
      <c r="AB296" s="218" t="str">
        <f>IF(SUM(AB293:AB293)=0,"",SUM(AB293:AB293))</f>
        <v/>
      </c>
      <c r="AC296" s="219">
        <f>IF(SUM(AC293:AC293)=0,"",SUM(AC293:AC293))</f>
        <v>76</v>
      </c>
      <c r="AD296" s="219">
        <f>IF(SUM(AD293:AD293)=0,"",SUM(AD293:AD293))</f>
        <v>28</v>
      </c>
      <c r="AE296" s="219">
        <f>IF(SUM(AB296:AD296)=0,"",SUM(AB296:AD296))</f>
        <v>104</v>
      </c>
      <c r="AF296" s="218"/>
      <c r="AG296" s="219"/>
      <c r="AH296" s="219"/>
      <c r="AI296" s="219" t="str">
        <f t="shared" si="196"/>
        <v/>
      </c>
      <c r="AJ296" s="219"/>
      <c r="AK296" s="347"/>
      <c r="AL296" s="221">
        <f>COUNT(AE293:AE294)</f>
        <v>1</v>
      </c>
      <c r="AM296" s="217" t="str">
        <f t="shared" si="197"/>
        <v/>
      </c>
      <c r="AN296" s="217" t="s">
        <v>124</v>
      </c>
      <c r="AO296" s="217" t="s">
        <v>125</v>
      </c>
      <c r="AP296" s="217"/>
      <c r="AQ296" s="217"/>
      <c r="AR296" s="217" t="s">
        <v>509</v>
      </c>
      <c r="AS296" s="217"/>
      <c r="AT296" s="217"/>
      <c r="AU296" s="222" t="str">
        <f t="shared" si="198"/>
        <v/>
      </c>
      <c r="AV296" s="254" t="str">
        <f t="shared" si="199"/>
        <v/>
      </c>
      <c r="AW296" s="255"/>
      <c r="AX296" s="255" t="str">
        <f>IF(AW296="","",RANK(AW296,AW$4:AW498,1))</f>
        <v/>
      </c>
      <c r="AY296" s="254" t="str">
        <f>IF(AV296="Yes",SUMIF(AU$4:AU498,AW296,AI$4:AI498),"")</f>
        <v/>
      </c>
      <c r="AZ296" s="254" t="str">
        <f>IF(AY296="","",SUMIF(AX$4:AX498,"&lt;="&amp;AX296,AY$4:AY498))</f>
        <v/>
      </c>
      <c r="BA296" s="221"/>
      <c r="BB296" s="223"/>
      <c r="BC296" s="217"/>
      <c r="BD296" s="223"/>
      <c r="BE296" s="217"/>
      <c r="BF296" s="223"/>
      <c r="BG296" s="217"/>
      <c r="BH296" s="219"/>
      <c r="BI296" s="219"/>
      <c r="BJ296" s="219" t="str">
        <f t="shared" si="200"/>
        <v/>
      </c>
      <c r="BK296" s="217"/>
      <c r="BL296" s="223"/>
      <c r="BM296" s="224"/>
      <c r="BN296" s="217"/>
      <c r="BO296" s="218" t="str">
        <f>IF(AB296="","",(AB296/AE296)*100)</f>
        <v/>
      </c>
      <c r="BP296" s="219">
        <f>IF(AC296="","",(AC296/AE296)*100)</f>
        <v>73.076923076923066</v>
      </c>
      <c r="BQ296" s="219">
        <f>IF(AD296="","",(AD296/AE296)*100)</f>
        <v>26.923076923076923</v>
      </c>
      <c r="BR296" s="225">
        <f>IF(AE296="","",SUM(BO296:BQ296))</f>
        <v>99.999999999999986</v>
      </c>
      <c r="BS296" s="218"/>
      <c r="BT296" s="219"/>
      <c r="BU296" s="219"/>
      <c r="BV296" s="225" t="str">
        <f>IF(SUM(BS296:BU296)=0,"",SUM(BS296:BU296))</f>
        <v/>
      </c>
      <c r="BW296" s="218" t="str">
        <f>IF(ISBLANK(BS296),"",BS296/BV296*100)</f>
        <v/>
      </c>
      <c r="BX296" s="219" t="str">
        <f>IF(ISBLANK(BT296),"",BT296/BV296*100)</f>
        <v/>
      </c>
      <c r="BY296" s="219" t="str">
        <f>IF(ISBLANK(BU296),"",BU296/BV296*100)</f>
        <v/>
      </c>
      <c r="BZ296" s="219" t="str">
        <f>IF(BV296="","",SUM(BW296:BY296))</f>
        <v/>
      </c>
      <c r="CA296" s="16"/>
      <c r="CB296" s="16"/>
      <c r="CC296" s="16"/>
      <c r="CD296" s="16"/>
    </row>
    <row r="297" spans="1:82" x14ac:dyDescent="0.25">
      <c r="A297" s="16">
        <v>1</v>
      </c>
      <c r="C297" s="194">
        <v>294</v>
      </c>
      <c r="D297" s="195"/>
      <c r="E297" s="196" t="s">
        <v>126</v>
      </c>
      <c r="F297" s="197"/>
      <c r="G297" s="198"/>
      <c r="H297" s="199"/>
      <c r="I297" s="200"/>
      <c r="J297" s="200"/>
      <c r="K297" s="200" t="str">
        <f>IF(SUM(H297:J297)=0,"",SUM(H297:J297))</f>
        <v/>
      </c>
      <c r="L297" s="199"/>
      <c r="M297" s="200"/>
      <c r="N297" s="200"/>
      <c r="O297" s="200" t="str">
        <f>IF(SUM(L297:N297)=0,"",SUM(L297:N297))</f>
        <v/>
      </c>
      <c r="P297" s="199"/>
      <c r="Q297" s="200"/>
      <c r="R297" s="200"/>
      <c r="S297" s="200" t="str">
        <f>IF(SUM(P297:R297)=0,"",SUM(P297:R297))</f>
        <v/>
      </c>
      <c r="T297" s="199"/>
      <c r="U297" s="200"/>
      <c r="V297" s="200"/>
      <c r="W297" s="200" t="str">
        <f>IF(SUM(T297:V297)=0,"",SUM(T297:V297))</f>
        <v/>
      </c>
      <c r="X297" s="199"/>
      <c r="Y297" s="200"/>
      <c r="Z297" s="200"/>
      <c r="AA297" s="200" t="str">
        <f>IF(SUM(X297:Z297)=0,"",SUM(X297:Z297))</f>
        <v/>
      </c>
      <c r="AB297" s="199"/>
      <c r="AC297" s="200"/>
      <c r="AD297" s="200"/>
      <c r="AE297" s="200" t="str">
        <f>IF(SUM(AB297:AD297)=0,"",SUM(AB297:AD297))</f>
        <v/>
      </c>
      <c r="AF297" s="199"/>
      <c r="AG297" s="200"/>
      <c r="AH297" s="200"/>
      <c r="AI297" s="200" t="str">
        <f t="shared" si="196"/>
        <v/>
      </c>
      <c r="AJ297" s="200"/>
      <c r="AK297" s="201"/>
      <c r="AL297" s="202"/>
      <c r="AM297" s="198" t="str">
        <f t="shared" si="197"/>
        <v/>
      </c>
      <c r="AN297" s="198" t="s">
        <v>126</v>
      </c>
      <c r="AO297" s="198"/>
      <c r="AP297" s="198"/>
      <c r="AQ297" s="198"/>
      <c r="AR297" s="198" t="s">
        <v>509</v>
      </c>
      <c r="AS297" s="198"/>
      <c r="AT297" s="198"/>
      <c r="AU297" s="203" t="str">
        <f t="shared" si="198"/>
        <v/>
      </c>
      <c r="AV297" s="204" t="str">
        <f t="shared" si="199"/>
        <v/>
      </c>
      <c r="AW297" s="205"/>
      <c r="AX297" s="205" t="str">
        <f>IF(AW297="","",RANK(AW297,AW$4:AW498,1))</f>
        <v/>
      </c>
      <c r="AY297" s="204" t="str">
        <f>IF(AV297="Yes",SUMIF(AU$4:AU498,AW297,AI$4:AI498),"")</f>
        <v/>
      </c>
      <c r="AZ297" s="204" t="str">
        <f>IF(AY297="","",SUMIF(AX$4:AX498,"&lt;="&amp;AX297,AY$4:AY498))</f>
        <v/>
      </c>
      <c r="BA297" s="202"/>
      <c r="BB297" s="206"/>
      <c r="BC297" s="198"/>
      <c r="BD297" s="206"/>
      <c r="BE297" s="198"/>
      <c r="BF297" s="206"/>
      <c r="BG297" s="198"/>
      <c r="BH297" s="200"/>
      <c r="BI297" s="200"/>
      <c r="BJ297" s="200" t="str">
        <f t="shared" si="200"/>
        <v/>
      </c>
      <c r="BK297" s="198"/>
      <c r="BL297" s="206"/>
      <c r="BM297" s="207"/>
      <c r="BN297" s="198"/>
      <c r="BO297" s="199" t="str">
        <f>IF(AB297="","",(AB297/AE297)*100)</f>
        <v/>
      </c>
      <c r="BP297" s="200" t="str">
        <f>IF(AC297="","",(AC297/AE297)*100)</f>
        <v/>
      </c>
      <c r="BQ297" s="200" t="str">
        <f>IF(AD297="","",(AD297/AE297)*100)</f>
        <v/>
      </c>
      <c r="BR297" s="211" t="str">
        <f>IF(AE297="","",SUM(BO297:BQ297))</f>
        <v/>
      </c>
      <c r="BS297" s="199"/>
      <c r="BT297" s="200"/>
      <c r="BU297" s="200"/>
      <c r="BV297" s="211" t="str">
        <f>IF(SUM(BS297:BU297)=0,"",SUM(BS297:BU297))</f>
        <v/>
      </c>
      <c r="BW297" s="199" t="str">
        <f>IF(ISBLANK(BS297),"",BS297/BV297*100)</f>
        <v/>
      </c>
      <c r="BX297" s="200" t="str">
        <f>IF(ISBLANK(BT297),"",BT297/BV297*100)</f>
        <v/>
      </c>
      <c r="BY297" s="200" t="str">
        <f>IF(ISBLANK(BU297),"",BU297/BV297*100)</f>
        <v/>
      </c>
      <c r="BZ297" s="200" t="str">
        <f>IF(BV297="","",SUM(BW297:BY297))</f>
        <v/>
      </c>
      <c r="CA297" s="16"/>
      <c r="CB297" s="16"/>
      <c r="CC297" s="16"/>
      <c r="CD297" s="16"/>
    </row>
    <row r="298" spans="1:82" x14ac:dyDescent="0.25">
      <c r="A298" s="16">
        <v>1</v>
      </c>
      <c r="C298" s="194">
        <v>295</v>
      </c>
      <c r="D298" s="195">
        <v>158</v>
      </c>
      <c r="E298" s="212" t="s">
        <v>283</v>
      </c>
      <c r="F298" s="197" t="s">
        <v>2</v>
      </c>
      <c r="G298" s="198" t="s">
        <v>2</v>
      </c>
      <c r="H298" s="199"/>
      <c r="I298" s="200"/>
      <c r="J298" s="200"/>
      <c r="K298" s="200" t="str">
        <f>IF(SUM(H298:J298)=0,"",SUM(H298:J298))</f>
        <v/>
      </c>
      <c r="L298" s="199"/>
      <c r="M298" s="200"/>
      <c r="N298" s="200"/>
      <c r="O298" s="200" t="str">
        <f>IF(SUM(L298:N298)=0,"",SUM(L298:N298))</f>
        <v/>
      </c>
      <c r="P298" s="199"/>
      <c r="Q298" s="200"/>
      <c r="R298" s="200">
        <v>23.5</v>
      </c>
      <c r="S298" s="200">
        <f>IF(SUM(P298:R298)=0,"",SUM(P298:R298))</f>
        <v>23.5</v>
      </c>
      <c r="T298" s="199"/>
      <c r="U298" s="200"/>
      <c r="V298" s="200"/>
      <c r="W298" s="200" t="str">
        <f>IF(SUM(T298:V298)=0,"",SUM(T298:V298))</f>
        <v/>
      </c>
      <c r="X298" s="199"/>
      <c r="Y298" s="200"/>
      <c r="Z298" s="200"/>
      <c r="AA298" s="200" t="str">
        <f>IF(SUM(X298:Z298)=0,"",SUM(X298:Z298))</f>
        <v/>
      </c>
      <c r="AB298" s="199" t="str">
        <f t="shared" ref="AB298:AD299" si="220">IF(H298+L298+P298+T298+X298=0,"",H298+L298+P298+T298+X298)</f>
        <v/>
      </c>
      <c r="AC298" s="200" t="str">
        <f t="shared" si="220"/>
        <v/>
      </c>
      <c r="AD298" s="200">
        <f t="shared" si="220"/>
        <v>23.5</v>
      </c>
      <c r="AE298" s="200">
        <f>IF(SUM(AB298:AD298)=0,"",SUM(AB298:AD298))</f>
        <v>23.5</v>
      </c>
      <c r="AF298" s="199" t="s">
        <v>509</v>
      </c>
      <c r="AG298" s="200" t="s">
        <v>509</v>
      </c>
      <c r="AH298" s="200">
        <v>11.5</v>
      </c>
      <c r="AI298" s="200">
        <f t="shared" si="196"/>
        <v>11.5</v>
      </c>
      <c r="AJ298" s="200" t="s">
        <v>283</v>
      </c>
      <c r="AK298" s="253">
        <v>237</v>
      </c>
      <c r="AL298" s="202"/>
      <c r="AM298" s="198" t="str">
        <f t="shared" si="197"/>
        <v/>
      </c>
      <c r="AN298" s="198"/>
      <c r="AO298" s="198"/>
      <c r="AP298" s="213" t="s">
        <v>757</v>
      </c>
      <c r="AQ298" s="198" t="s">
        <v>57</v>
      </c>
      <c r="AR298" s="198" t="s">
        <v>341</v>
      </c>
      <c r="AS298" s="198"/>
      <c r="AT298" s="198" t="s">
        <v>509</v>
      </c>
      <c r="AU298" s="203">
        <f t="shared" si="198"/>
        <v>1996</v>
      </c>
      <c r="AV298" s="204" t="str">
        <f t="shared" si="199"/>
        <v/>
      </c>
      <c r="AW298" s="205" t="str">
        <f>IF(AV298="Yes",AU298,"")</f>
        <v/>
      </c>
      <c r="AX298" s="205" t="str">
        <f>IF(AW298="","",RANK(AW298,AW$4:AW498,1))</f>
        <v/>
      </c>
      <c r="AY298" s="204" t="str">
        <f>IF(AV298="Yes",SUMIF(AU$4:AU498,AW298,AI$4:AI498),"")</f>
        <v/>
      </c>
      <c r="AZ298" s="204" t="str">
        <f>IF(AY298="","",SUMIF(AX$4:AX498,"&lt;="&amp;AX298,AY$4:AY498))</f>
        <v/>
      </c>
      <c r="BA298" s="202" t="s">
        <v>282</v>
      </c>
      <c r="BB298" s="206">
        <v>33583</v>
      </c>
      <c r="BC298" s="198" t="s">
        <v>2</v>
      </c>
      <c r="BD298" s="206">
        <v>34679</v>
      </c>
      <c r="BE298" s="198"/>
      <c r="BF298" s="206"/>
      <c r="BG298" s="198"/>
      <c r="BH298" s="200">
        <v>10</v>
      </c>
      <c r="BI298" s="200">
        <v>11.5</v>
      </c>
      <c r="BJ298" s="200">
        <f t="shared" si="200"/>
        <v>114.99999999999999</v>
      </c>
      <c r="BK298" s="198" t="s">
        <v>284</v>
      </c>
      <c r="BL298" s="206">
        <v>35381</v>
      </c>
      <c r="BM298" s="207">
        <v>1</v>
      </c>
      <c r="BN298" s="198"/>
      <c r="BO298" s="208" t="str">
        <f>IF(AB298="","",(AB298/AE298)*100)</f>
        <v/>
      </c>
      <c r="BP298" s="209" t="str">
        <f>IF(AC298="","",(AC298/AE298)*100)</f>
        <v/>
      </c>
      <c r="BQ298" s="209">
        <f>IF(AD298="","",(AD298/AE298)*100)</f>
        <v>100</v>
      </c>
      <c r="BR298" s="210">
        <f>IF(AE298="","",SUM(BO298:BQ298))</f>
        <v>100</v>
      </c>
      <c r="BS298" s="199"/>
      <c r="BT298" s="200"/>
      <c r="BU298" s="200">
        <v>23.5</v>
      </c>
      <c r="BV298" s="211">
        <f>IF(SUM(BS298:BU298)=0,"",SUM(BS298:BU298))</f>
        <v>23.5</v>
      </c>
      <c r="BW298" s="208" t="str">
        <f>IF(ISBLANK(BS298),"",BS298/BV298*100)</f>
        <v/>
      </c>
      <c r="BX298" s="209" t="str">
        <f>IF(ISBLANK(BT298),"",BT298/BV298*100)</f>
        <v/>
      </c>
      <c r="BY298" s="209">
        <f>IF(ISBLANK(BU298),"",BU298/BV298*100)</f>
        <v>100</v>
      </c>
      <c r="BZ298" s="209">
        <f>IF(BV298="","",SUM(BW298:BY298))</f>
        <v>100</v>
      </c>
      <c r="CA298" s="16"/>
      <c r="CB298" s="16"/>
      <c r="CC298" s="16"/>
      <c r="CD298" s="16"/>
    </row>
    <row r="299" spans="1:82" x14ac:dyDescent="0.25">
      <c r="A299" s="16">
        <v>1</v>
      </c>
      <c r="C299" s="194">
        <v>296</v>
      </c>
      <c r="D299" s="195"/>
      <c r="E299" s="212" t="s">
        <v>283</v>
      </c>
      <c r="F299" s="197"/>
      <c r="G299" s="198" t="s">
        <v>2</v>
      </c>
      <c r="H299" s="199"/>
      <c r="I299" s="200"/>
      <c r="J299" s="200"/>
      <c r="K299" s="200"/>
      <c r="L299" s="199"/>
      <c r="M299" s="200"/>
      <c r="N299" s="200"/>
      <c r="O299" s="200"/>
      <c r="P299" s="199"/>
      <c r="Q299" s="200"/>
      <c r="R299" s="200"/>
      <c r="S299" s="200"/>
      <c r="T299" s="199"/>
      <c r="U299" s="200"/>
      <c r="V299" s="200"/>
      <c r="W299" s="200"/>
      <c r="X299" s="199"/>
      <c r="Y299" s="200"/>
      <c r="Z299" s="200"/>
      <c r="AA299" s="200"/>
      <c r="AB299" s="199" t="str">
        <f t="shared" si="220"/>
        <v/>
      </c>
      <c r="AC299" s="200" t="str">
        <f t="shared" si="220"/>
        <v/>
      </c>
      <c r="AD299" s="200" t="str">
        <f t="shared" si="220"/>
        <v/>
      </c>
      <c r="AE299" s="200" t="str">
        <f>IF(SUM(AB299:AD299)=0,"",SUM(AB299:AD299))</f>
        <v/>
      </c>
      <c r="AF299" s="199" t="s">
        <v>509</v>
      </c>
      <c r="AG299" s="200" t="s">
        <v>509</v>
      </c>
      <c r="AH299" s="200">
        <v>12</v>
      </c>
      <c r="AI299" s="200">
        <f t="shared" si="196"/>
        <v>12</v>
      </c>
      <c r="AJ299" s="200"/>
      <c r="AK299" s="201">
        <v>238</v>
      </c>
      <c r="AL299" s="202"/>
      <c r="AM299" s="198" t="str">
        <f t="shared" si="197"/>
        <v/>
      </c>
      <c r="AN299" s="198"/>
      <c r="AO299" s="198"/>
      <c r="AP299" s="198"/>
      <c r="AQ299" s="198" t="s">
        <v>57</v>
      </c>
      <c r="AR299" s="198" t="s">
        <v>341</v>
      </c>
      <c r="AS299" s="198"/>
      <c r="AT299" s="198"/>
      <c r="AU299" s="203">
        <f t="shared" si="198"/>
        <v>2000</v>
      </c>
      <c r="AV299" s="204" t="str">
        <f t="shared" si="199"/>
        <v/>
      </c>
      <c r="AW299" s="205" t="str">
        <f>IF(AV299="Yes",AU299,"")</f>
        <v/>
      </c>
      <c r="AX299" s="205" t="str">
        <f>IF(AW299="","",RANK(AW299,AW$4:AW498,1))</f>
        <v/>
      </c>
      <c r="AY299" s="204" t="str">
        <f>IF(AV299="Yes",SUMIF(AU$4:AU498,AW299,AI$4:AI498),"")</f>
        <v/>
      </c>
      <c r="AZ299" s="204" t="str">
        <f>IF(AY299="","",SUMIF(AX$4:AX498,"&lt;="&amp;AX299,AY$4:AY498))</f>
        <v/>
      </c>
      <c r="BA299" s="202"/>
      <c r="BB299" s="206"/>
      <c r="BC299" s="198"/>
      <c r="BD299" s="206"/>
      <c r="BE299" s="198"/>
      <c r="BF299" s="206"/>
      <c r="BG299" s="198"/>
      <c r="BH299" s="200">
        <v>12</v>
      </c>
      <c r="BI299" s="200">
        <v>12</v>
      </c>
      <c r="BJ299" s="200">
        <f t="shared" si="200"/>
        <v>100</v>
      </c>
      <c r="BK299" s="198" t="s">
        <v>285</v>
      </c>
      <c r="BL299" s="206">
        <v>36651</v>
      </c>
      <c r="BM299" s="207"/>
      <c r="BN299" s="198"/>
      <c r="BO299" s="199" t="str">
        <f>IF(AB299="","",(AB299/AE299)*100)</f>
        <v/>
      </c>
      <c r="BP299" s="200" t="str">
        <f>IF(AC299="","",(AC299/AE299)*100)</f>
        <v/>
      </c>
      <c r="BQ299" s="200" t="str">
        <f>IF(AD299="","",(AD299/AE299)*100)</f>
        <v/>
      </c>
      <c r="BR299" s="211" t="str">
        <f>IF(AE299="","",SUM(BO299:BQ299))</f>
        <v/>
      </c>
      <c r="BS299" s="199"/>
      <c r="BT299" s="200"/>
      <c r="BU299" s="200"/>
      <c r="BV299" s="211" t="str">
        <f>IF(SUM(BS299:BU299)=0,"",SUM(BS299:BU299))</f>
        <v/>
      </c>
      <c r="BW299" s="199" t="str">
        <f>IF(ISBLANK(BS299),"",BS299/BV299*100)</f>
        <v/>
      </c>
      <c r="BX299" s="200" t="str">
        <f>IF(ISBLANK(BT299),"",BT299/BV299*100)</f>
        <v/>
      </c>
      <c r="BY299" s="200" t="str">
        <f>IF(ISBLANK(BU299),"",BU299/BV299*100)</f>
        <v/>
      </c>
      <c r="BZ299" s="200" t="str">
        <f>IF(BV299="","",SUM(BW299:BY299))</f>
        <v/>
      </c>
      <c r="CA299" s="16"/>
      <c r="CB299" s="16"/>
      <c r="CC299" s="16"/>
      <c r="CD299" s="16"/>
    </row>
    <row r="300" spans="1:82" x14ac:dyDescent="0.25">
      <c r="A300" s="16">
        <v>1</v>
      </c>
      <c r="C300" s="194">
        <v>297</v>
      </c>
      <c r="D300" s="195"/>
      <c r="E300" s="197" t="s">
        <v>883</v>
      </c>
      <c r="F300" s="197"/>
      <c r="G300" s="198"/>
      <c r="H300" s="199"/>
      <c r="I300" s="200"/>
      <c r="J300" s="200"/>
      <c r="K300" s="200"/>
      <c r="L300" s="199"/>
      <c r="M300" s="200"/>
      <c r="N300" s="200"/>
      <c r="O300" s="200"/>
      <c r="P300" s="199"/>
      <c r="Q300" s="200"/>
      <c r="R300" s="200"/>
      <c r="S300" s="200"/>
      <c r="T300" s="199"/>
      <c r="U300" s="200"/>
      <c r="V300" s="200"/>
      <c r="W300" s="200"/>
      <c r="X300" s="199"/>
      <c r="Y300" s="200"/>
      <c r="Z300" s="200"/>
      <c r="AA300" s="200"/>
      <c r="AB300" s="199"/>
      <c r="AC300" s="200"/>
      <c r="AD300" s="200"/>
      <c r="AE300" s="200"/>
      <c r="AF300" s="199" t="s">
        <v>509</v>
      </c>
      <c r="AG300" s="200" t="s">
        <v>509</v>
      </c>
      <c r="AH300" s="200">
        <v>23.5</v>
      </c>
      <c r="AI300" s="200">
        <f t="shared" si="196"/>
        <v>23.5</v>
      </c>
      <c r="AJ300" s="200" t="s">
        <v>883</v>
      </c>
      <c r="AK300" s="201">
        <v>239</v>
      </c>
      <c r="AL300" s="202"/>
      <c r="AM300" s="198" t="str">
        <f t="shared" si="197"/>
        <v/>
      </c>
      <c r="AN300" s="198"/>
      <c r="AO300" s="198"/>
      <c r="AP300" s="198"/>
      <c r="AQ300" s="198"/>
      <c r="AR300" s="198"/>
      <c r="AS300" s="198"/>
      <c r="AT300" s="198"/>
      <c r="AU300" s="203" t="str">
        <f t="shared" si="198"/>
        <v/>
      </c>
      <c r="AV300" s="204" t="str">
        <f t="shared" si="199"/>
        <v/>
      </c>
      <c r="AW300" s="205"/>
      <c r="AX300" s="205" t="str">
        <f>IF(AW300="","",RANK(AW300,AW$4:AW498,1))</f>
        <v/>
      </c>
      <c r="AY300" s="204" t="str">
        <f>IF(AV300="Yes",SUMIF(AU$4:AU498,AW300,AI$4:AI498),"")</f>
        <v/>
      </c>
      <c r="AZ300" s="204" t="str">
        <f>IF(AY300="","",SUMIF(AX$4:AX498,"&lt;="&amp;AX300,AY$4:AY498))</f>
        <v/>
      </c>
      <c r="BA300" s="202"/>
      <c r="BB300" s="206"/>
      <c r="BC300" s="198"/>
      <c r="BD300" s="206"/>
      <c r="BE300" s="198"/>
      <c r="BF300" s="206"/>
      <c r="BG300" s="198"/>
      <c r="BH300" s="200"/>
      <c r="BI300" s="200"/>
      <c r="BJ300" s="200" t="str">
        <f t="shared" si="200"/>
        <v/>
      </c>
      <c r="BK300" s="198"/>
      <c r="BL300" s="206"/>
      <c r="BM300" s="207"/>
      <c r="BN300" s="198"/>
      <c r="BO300" s="199"/>
      <c r="BP300" s="200"/>
      <c r="BQ300" s="200"/>
      <c r="BR300" s="211"/>
      <c r="BS300" s="199"/>
      <c r="BT300" s="200"/>
      <c r="BU300" s="200"/>
      <c r="BV300" s="211"/>
      <c r="BW300" s="199"/>
      <c r="BX300" s="200"/>
      <c r="BY300" s="200"/>
      <c r="BZ300" s="200"/>
      <c r="CA300" s="16"/>
      <c r="CB300" s="16"/>
      <c r="CC300" s="16"/>
      <c r="CD300" s="16"/>
    </row>
    <row r="301" spans="1:82" x14ac:dyDescent="0.25">
      <c r="A301" s="16">
        <v>1</v>
      </c>
      <c r="C301" s="194">
        <v>298</v>
      </c>
      <c r="D301" s="195"/>
      <c r="E301" s="212" t="s">
        <v>616</v>
      </c>
      <c r="F301" s="197"/>
      <c r="G301" s="198" t="s">
        <v>2</v>
      </c>
      <c r="H301" s="199"/>
      <c r="I301" s="200"/>
      <c r="J301" s="200"/>
      <c r="K301" s="200"/>
      <c r="L301" s="199"/>
      <c r="M301" s="200"/>
      <c r="N301" s="200"/>
      <c r="O301" s="200"/>
      <c r="P301" s="199"/>
      <c r="Q301" s="200"/>
      <c r="R301" s="200"/>
      <c r="S301" s="200"/>
      <c r="T301" s="199"/>
      <c r="U301" s="200"/>
      <c r="V301" s="200"/>
      <c r="W301" s="200"/>
      <c r="X301" s="199"/>
      <c r="Y301" s="200"/>
      <c r="Z301" s="200"/>
      <c r="AA301" s="200"/>
      <c r="AB301" s="199"/>
      <c r="AC301" s="200"/>
      <c r="AD301" s="200"/>
      <c r="AE301" s="200"/>
      <c r="AF301" s="199"/>
      <c r="AG301" s="200"/>
      <c r="AH301" s="200"/>
      <c r="AI301" s="200" t="str">
        <f t="shared" si="196"/>
        <v/>
      </c>
      <c r="AJ301" s="200"/>
      <c r="AK301" s="201"/>
      <c r="AL301" s="202"/>
      <c r="AM301" s="198" t="str">
        <f t="shared" si="197"/>
        <v/>
      </c>
      <c r="AN301" s="198"/>
      <c r="AO301" s="198"/>
      <c r="AP301" s="198"/>
      <c r="AQ301" s="198" t="s">
        <v>57</v>
      </c>
      <c r="AR301" s="198" t="s">
        <v>509</v>
      </c>
      <c r="AS301" s="198"/>
      <c r="AT301" s="198"/>
      <c r="AU301" s="203" t="str">
        <f t="shared" si="198"/>
        <v/>
      </c>
      <c r="AV301" s="204" t="str">
        <f t="shared" si="199"/>
        <v/>
      </c>
      <c r="AW301" s="205"/>
      <c r="AX301" s="205" t="str">
        <f>IF(AW301="","",RANK(AW301,AW$4:AW498,1))</f>
        <v/>
      </c>
      <c r="AY301" s="204" t="str">
        <f>IF(AV301="Yes",SUMIF(AU$4:AU498,AW301,AI$4:AI498),"")</f>
        <v/>
      </c>
      <c r="AZ301" s="204" t="str">
        <f>IF(AY301="","",SUMIF(AX$4:AX498,"&lt;="&amp;AX301,AY$4:AY498))</f>
        <v/>
      </c>
      <c r="BA301" s="202" t="s">
        <v>272</v>
      </c>
      <c r="BB301" s="206">
        <v>33095</v>
      </c>
      <c r="BC301" s="198" t="s">
        <v>2</v>
      </c>
      <c r="BD301" s="206">
        <v>34191</v>
      </c>
      <c r="BE301" s="198" t="s">
        <v>250</v>
      </c>
      <c r="BF301" s="206">
        <v>36440</v>
      </c>
      <c r="BG301" s="198" t="s">
        <v>273</v>
      </c>
      <c r="BH301" s="200">
        <v>22</v>
      </c>
      <c r="BI301" s="200"/>
      <c r="BJ301" s="200" t="str">
        <f t="shared" si="200"/>
        <v/>
      </c>
      <c r="BK301" s="198"/>
      <c r="BL301" s="206"/>
      <c r="BM301" s="207">
        <v>2</v>
      </c>
      <c r="BN301" s="198"/>
      <c r="BO301" s="199" t="str">
        <f t="shared" ref="BO301:BO316" si="221">IF(AB301="","",(AB301/AE301)*100)</f>
        <v/>
      </c>
      <c r="BP301" s="200" t="str">
        <f t="shared" ref="BP301:BP316" si="222">IF(AC301="","",(AC301/AE301)*100)</f>
        <v/>
      </c>
      <c r="BQ301" s="200" t="str">
        <f t="shared" ref="BQ301:BQ316" si="223">IF(AD301="","",(AD301/AE301)*100)</f>
        <v/>
      </c>
      <c r="BR301" s="211" t="str">
        <f t="shared" ref="BR301:BR316" si="224">IF(AE301="","",SUM(BO301:BQ301))</f>
        <v/>
      </c>
      <c r="BS301" s="199"/>
      <c r="BT301" s="200"/>
      <c r="BU301" s="200"/>
      <c r="BV301" s="211" t="str">
        <f t="shared" ref="BV301:BV316" si="225">IF(SUM(BS301:BU301)=0,"",SUM(BS301:BU301))</f>
        <v/>
      </c>
      <c r="BW301" s="199" t="str">
        <f t="shared" ref="BW301:BW316" si="226">IF(ISBLANK(BS301),"",BS301/BV301*100)</f>
        <v/>
      </c>
      <c r="BX301" s="200" t="str">
        <f t="shared" ref="BX301:BX316" si="227">IF(ISBLANK(BT301),"",BT301/BV301*100)</f>
        <v/>
      </c>
      <c r="BY301" s="200" t="str">
        <f t="shared" ref="BY301:BY316" si="228">IF(ISBLANK(BU301),"",BU301/BV301*100)</f>
        <v/>
      </c>
      <c r="BZ301" s="200" t="str">
        <f t="shared" ref="BZ301:BZ316" si="229">IF(BV301="","",SUM(BW301:BY301))</f>
        <v/>
      </c>
      <c r="CA301" s="16"/>
      <c r="CB301" s="16"/>
      <c r="CC301" s="16"/>
      <c r="CD301" s="16"/>
    </row>
    <row r="302" spans="1:82" x14ac:dyDescent="0.25">
      <c r="A302" s="16">
        <v>1</v>
      </c>
      <c r="C302" s="194">
        <v>299</v>
      </c>
      <c r="D302" s="195"/>
      <c r="E302" s="212" t="s">
        <v>275</v>
      </c>
      <c r="F302" s="197"/>
      <c r="G302" s="198" t="s">
        <v>2</v>
      </c>
      <c r="H302" s="199"/>
      <c r="I302" s="200"/>
      <c r="J302" s="200"/>
      <c r="K302" s="200"/>
      <c r="L302" s="199"/>
      <c r="M302" s="200"/>
      <c r="N302" s="200"/>
      <c r="O302" s="200"/>
      <c r="P302" s="199"/>
      <c r="Q302" s="200"/>
      <c r="R302" s="200"/>
      <c r="S302" s="200"/>
      <c r="T302" s="199"/>
      <c r="U302" s="200"/>
      <c r="V302" s="200"/>
      <c r="W302" s="200"/>
      <c r="X302" s="199"/>
      <c r="Y302" s="200"/>
      <c r="Z302" s="200"/>
      <c r="AA302" s="200"/>
      <c r="AB302" s="199"/>
      <c r="AC302" s="200"/>
      <c r="AD302" s="200"/>
      <c r="AE302" s="200"/>
      <c r="AF302" s="199"/>
      <c r="AG302" s="200"/>
      <c r="AH302" s="200"/>
      <c r="AI302" s="200" t="str">
        <f t="shared" si="196"/>
        <v/>
      </c>
      <c r="AJ302" s="200"/>
      <c r="AK302" s="201"/>
      <c r="AL302" s="202"/>
      <c r="AM302" s="198" t="str">
        <f t="shared" si="197"/>
        <v/>
      </c>
      <c r="AN302" s="198"/>
      <c r="AO302" s="198"/>
      <c r="AP302" s="198"/>
      <c r="AQ302" s="198" t="s">
        <v>57</v>
      </c>
      <c r="AR302" s="198" t="s">
        <v>509</v>
      </c>
      <c r="AS302" s="198"/>
      <c r="AT302" s="198"/>
      <c r="AU302" s="203" t="str">
        <f t="shared" si="198"/>
        <v/>
      </c>
      <c r="AV302" s="204" t="str">
        <f t="shared" si="199"/>
        <v/>
      </c>
      <c r="AW302" s="205"/>
      <c r="AX302" s="205" t="str">
        <f>IF(AW302="","",RANK(AW302,AW$4:AW498,1))</f>
        <v/>
      </c>
      <c r="AY302" s="204" t="str">
        <f>IF(AV302="Yes",SUMIF(AU$4:AU498,AW302,AI$4:AI498),"")</f>
        <v/>
      </c>
      <c r="AZ302" s="204" t="str">
        <f>IF(AY302="","",SUMIF(AX$4:AX498,"&lt;="&amp;AX302,AY$4:AY498))</f>
        <v/>
      </c>
      <c r="BA302" s="202" t="s">
        <v>274</v>
      </c>
      <c r="BB302" s="206">
        <v>33095</v>
      </c>
      <c r="BC302" s="198" t="s">
        <v>2</v>
      </c>
      <c r="BD302" s="206">
        <v>34191</v>
      </c>
      <c r="BE302" s="198" t="s">
        <v>171</v>
      </c>
      <c r="BF302" s="206">
        <v>35920</v>
      </c>
      <c r="BG302" s="198" t="s">
        <v>181</v>
      </c>
      <c r="BH302" s="200">
        <v>36</v>
      </c>
      <c r="BI302" s="200"/>
      <c r="BJ302" s="200" t="str">
        <f t="shared" si="200"/>
        <v/>
      </c>
      <c r="BK302" s="198"/>
      <c r="BL302" s="206"/>
      <c r="BM302" s="207">
        <v>2</v>
      </c>
      <c r="BN302" s="198"/>
      <c r="BO302" s="199" t="str">
        <f t="shared" si="221"/>
        <v/>
      </c>
      <c r="BP302" s="200" t="str">
        <f t="shared" si="222"/>
        <v/>
      </c>
      <c r="BQ302" s="200" t="str">
        <f t="shared" si="223"/>
        <v/>
      </c>
      <c r="BR302" s="211" t="str">
        <f t="shared" si="224"/>
        <v/>
      </c>
      <c r="BS302" s="199"/>
      <c r="BT302" s="200"/>
      <c r="BU302" s="200"/>
      <c r="BV302" s="211" t="str">
        <f t="shared" si="225"/>
        <v/>
      </c>
      <c r="BW302" s="199" t="str">
        <f t="shared" si="226"/>
        <v/>
      </c>
      <c r="BX302" s="200" t="str">
        <f t="shared" si="227"/>
        <v/>
      </c>
      <c r="BY302" s="200" t="str">
        <f t="shared" si="228"/>
        <v/>
      </c>
      <c r="BZ302" s="200" t="str">
        <f t="shared" si="229"/>
        <v/>
      </c>
      <c r="CA302" s="16"/>
      <c r="CB302" s="16"/>
      <c r="CC302" s="16"/>
      <c r="CD302" s="16"/>
    </row>
    <row r="303" spans="1:82" x14ac:dyDescent="0.25">
      <c r="A303" s="16">
        <v>1</v>
      </c>
      <c r="C303" s="194">
        <v>300</v>
      </c>
      <c r="D303" s="195">
        <v>67</v>
      </c>
      <c r="E303" s="212" t="s">
        <v>381</v>
      </c>
      <c r="F303" s="197" t="s">
        <v>3</v>
      </c>
      <c r="G303" s="198" t="s">
        <v>3</v>
      </c>
      <c r="H303" s="199"/>
      <c r="I303" s="200"/>
      <c r="J303" s="200"/>
      <c r="K303" s="200" t="str">
        <f>IF(SUM(H303:J303)=0,"",SUM(H303:J303))</f>
        <v/>
      </c>
      <c r="L303" s="199"/>
      <c r="M303" s="200"/>
      <c r="N303" s="200"/>
      <c r="O303" s="200" t="str">
        <f>IF(SUM(L303:N303)=0,"",SUM(L303:N303))</f>
        <v/>
      </c>
      <c r="P303" s="199"/>
      <c r="Q303" s="200"/>
      <c r="R303" s="200"/>
      <c r="S303" s="200" t="str">
        <f>IF(SUM(P303:R303)=0,"",SUM(P303:R303))</f>
        <v/>
      </c>
      <c r="T303" s="199"/>
      <c r="U303" s="200">
        <v>13.7</v>
      </c>
      <c r="V303" s="200">
        <v>0.8</v>
      </c>
      <c r="W303" s="200">
        <f>IF(SUM(T303:V303)=0,"",SUM(T303:V303))</f>
        <v>14.5</v>
      </c>
      <c r="X303" s="199"/>
      <c r="Y303" s="200"/>
      <c r="Z303" s="200"/>
      <c r="AA303" s="200" t="str">
        <f>IF(SUM(X303:Z303)=0,"",SUM(X303:Z303))</f>
        <v/>
      </c>
      <c r="AB303" s="199" t="str">
        <f>IF(H303+L303+P303+T303+X303=0,"",H303+L303+P303+T303+X303)</f>
        <v/>
      </c>
      <c r="AC303" s="200">
        <f>IF(I303+M303+Q303+U303+Y303=0,"",I303+M303+Q303+U303+Y303)</f>
        <v>13.7</v>
      </c>
      <c r="AD303" s="200">
        <f>IF(J303+N303+R303+V303+Z303=0,"",J303+N303+R303+V303+Z303)</f>
        <v>0.8</v>
      </c>
      <c r="AE303" s="200">
        <f t="shared" ref="AE303:AE309" si="230">IF(SUM(AB303:AD303)=0,"",SUM(AB303:AD303))</f>
        <v>14.5</v>
      </c>
      <c r="AF303" s="199" t="s">
        <v>509</v>
      </c>
      <c r="AG303" s="200">
        <v>13.7</v>
      </c>
      <c r="AH303" s="200">
        <v>0.8</v>
      </c>
      <c r="AI303" s="200">
        <f t="shared" si="196"/>
        <v>14.5</v>
      </c>
      <c r="AJ303" s="200" t="s">
        <v>381</v>
      </c>
      <c r="AK303" s="201">
        <v>184</v>
      </c>
      <c r="AL303" s="202"/>
      <c r="AM303" s="198" t="str">
        <f t="shared" si="197"/>
        <v/>
      </c>
      <c r="AN303" s="198"/>
      <c r="AO303" s="198"/>
      <c r="AP303" s="213" t="s">
        <v>758</v>
      </c>
      <c r="AQ303" s="198" t="s">
        <v>57</v>
      </c>
      <c r="AR303" s="198" t="s">
        <v>324</v>
      </c>
      <c r="AS303" s="198"/>
      <c r="AT303" s="198" t="s">
        <v>509</v>
      </c>
      <c r="AU303" s="203">
        <f t="shared" si="198"/>
        <v>1988</v>
      </c>
      <c r="AV303" s="204" t="str">
        <f t="shared" si="199"/>
        <v/>
      </c>
      <c r="AW303" s="205" t="str">
        <f>IF(AV303="Yes",AU303,"")</f>
        <v/>
      </c>
      <c r="AX303" s="205" t="str">
        <f>IF(AW303="","",RANK(AW303,AW$4:AW498,1))</f>
        <v/>
      </c>
      <c r="AY303" s="204" t="str">
        <f>IF(AV303="Yes",SUMIF(AU$4:AU498,AW303,AI$4:AI498),"")</f>
        <v/>
      </c>
      <c r="AZ303" s="204" t="str">
        <f>IF(AY303="","",SUMIF(AX$4:AX498,"&lt;="&amp;AX303,AY$4:AY498))</f>
        <v/>
      </c>
      <c r="BA303" s="202" t="s">
        <v>239</v>
      </c>
      <c r="BB303" s="206">
        <v>30839</v>
      </c>
      <c r="BC303" s="198" t="s">
        <v>2</v>
      </c>
      <c r="BD303" s="206">
        <v>33147</v>
      </c>
      <c r="BE303" s="198"/>
      <c r="BF303" s="206"/>
      <c r="BG303" s="198"/>
      <c r="BH303" s="200">
        <v>21</v>
      </c>
      <c r="BI303" s="200">
        <v>14.5</v>
      </c>
      <c r="BJ303" s="200">
        <f t="shared" si="200"/>
        <v>69.047619047619051</v>
      </c>
      <c r="BK303" s="198" t="s">
        <v>240</v>
      </c>
      <c r="BL303" s="206">
        <v>32444</v>
      </c>
      <c r="BM303" s="207">
        <v>1</v>
      </c>
      <c r="BN303" s="198"/>
      <c r="BO303" s="199" t="str">
        <f t="shared" si="221"/>
        <v/>
      </c>
      <c r="BP303" s="200">
        <f t="shared" si="222"/>
        <v>94.482758620689651</v>
      </c>
      <c r="BQ303" s="200">
        <f t="shared" si="223"/>
        <v>5.5172413793103452</v>
      </c>
      <c r="BR303" s="211">
        <f t="shared" si="224"/>
        <v>100</v>
      </c>
      <c r="BS303" s="199"/>
      <c r="BT303" s="200"/>
      <c r="BU303" s="200"/>
      <c r="BV303" s="211" t="str">
        <f t="shared" si="225"/>
        <v/>
      </c>
      <c r="BW303" s="199" t="str">
        <f t="shared" si="226"/>
        <v/>
      </c>
      <c r="BX303" s="200" t="str">
        <f t="shared" si="227"/>
        <v/>
      </c>
      <c r="BY303" s="200" t="str">
        <f t="shared" si="228"/>
        <v/>
      </c>
      <c r="BZ303" s="200" t="str">
        <f t="shared" si="229"/>
        <v/>
      </c>
      <c r="CA303" s="16"/>
      <c r="CB303" s="16"/>
      <c r="CC303" s="16"/>
      <c r="CD303" s="16"/>
    </row>
    <row r="304" spans="1:82" x14ac:dyDescent="0.25">
      <c r="A304" s="16">
        <v>1</v>
      </c>
      <c r="C304" s="215">
        <v>301</v>
      </c>
      <c r="D304" s="216"/>
      <c r="E304" s="216" t="s">
        <v>5</v>
      </c>
      <c r="F304" s="180"/>
      <c r="G304" s="217"/>
      <c r="H304" s="218"/>
      <c r="I304" s="219"/>
      <c r="J304" s="219"/>
      <c r="K304" s="219" t="str">
        <f>IF(SUM(H304:J304)=0,"",SUM(H304:J304))</f>
        <v/>
      </c>
      <c r="L304" s="218"/>
      <c r="M304" s="219"/>
      <c r="N304" s="219"/>
      <c r="O304" s="219" t="str">
        <f>IF(SUM(L304:N304)=0,"",SUM(L304:N304))</f>
        <v/>
      </c>
      <c r="P304" s="218"/>
      <c r="Q304" s="219"/>
      <c r="R304" s="219"/>
      <c r="S304" s="219" t="str">
        <f>IF(SUM(P304:R304)=0,"",SUM(P304:R304))</f>
        <v/>
      </c>
      <c r="T304" s="218"/>
      <c r="U304" s="219"/>
      <c r="V304" s="219"/>
      <c r="W304" s="219" t="str">
        <f>IF(SUM(T304:V304)=0,"",SUM(T304:V304))</f>
        <v/>
      </c>
      <c r="X304" s="218"/>
      <c r="Y304" s="219"/>
      <c r="Z304" s="219"/>
      <c r="AA304" s="219" t="str">
        <f>IF(SUM(X304:Z304)=0,"",SUM(X304:Z304))</f>
        <v/>
      </c>
      <c r="AB304" s="218" t="str">
        <f>IF(SUM(AB298:AB303)=0,"",SUM(AB298:AB303))</f>
        <v/>
      </c>
      <c r="AC304" s="219">
        <f>IF(SUM(AC298:AC303)=0,"",SUM(AC298:AC303))</f>
        <v>13.7</v>
      </c>
      <c r="AD304" s="219">
        <f>IF(SUM(AD298:AD303)=0,"",SUM(AD298:AD303))</f>
        <v>24.3</v>
      </c>
      <c r="AE304" s="219">
        <f t="shared" si="230"/>
        <v>38</v>
      </c>
      <c r="AF304" s="218"/>
      <c r="AG304" s="219"/>
      <c r="AH304" s="219"/>
      <c r="AI304" s="219" t="str">
        <f t="shared" si="196"/>
        <v/>
      </c>
      <c r="AJ304" s="219"/>
      <c r="AK304" s="347"/>
      <c r="AL304" s="221">
        <f>COUNT(AE298:AE303)</f>
        <v>2</v>
      </c>
      <c r="AM304" s="217" t="str">
        <f t="shared" si="197"/>
        <v/>
      </c>
      <c r="AN304" s="217" t="s">
        <v>126</v>
      </c>
      <c r="AO304" s="217"/>
      <c r="AP304" s="217"/>
      <c r="AQ304" s="217"/>
      <c r="AR304" s="217" t="s">
        <v>509</v>
      </c>
      <c r="AS304" s="217"/>
      <c r="AT304" s="217"/>
      <c r="AU304" s="222" t="str">
        <f t="shared" si="198"/>
        <v/>
      </c>
      <c r="AV304" s="254" t="str">
        <f t="shared" si="199"/>
        <v/>
      </c>
      <c r="AW304" s="255"/>
      <c r="AX304" s="255" t="str">
        <f>IF(AW304="","",RANK(AW304,AW$4:AW498,1))</f>
        <v/>
      </c>
      <c r="AY304" s="254" t="str">
        <f>IF(AV304="Yes",SUMIF(AU$4:AU498,AW304,AI$4:AI498),"")</f>
        <v/>
      </c>
      <c r="AZ304" s="254" t="str">
        <f>IF(AY304="","",SUMIF(AX$4:AX498,"&lt;="&amp;AX304,AY$4:AY498))</f>
        <v/>
      </c>
      <c r="BA304" s="221"/>
      <c r="BB304" s="223"/>
      <c r="BC304" s="217"/>
      <c r="BD304" s="223"/>
      <c r="BE304" s="217"/>
      <c r="BF304" s="223"/>
      <c r="BG304" s="217"/>
      <c r="BH304" s="219"/>
      <c r="BI304" s="219"/>
      <c r="BJ304" s="219" t="str">
        <f t="shared" si="200"/>
        <v/>
      </c>
      <c r="BK304" s="217"/>
      <c r="BL304" s="223"/>
      <c r="BM304" s="224"/>
      <c r="BN304" s="217"/>
      <c r="BO304" s="218" t="str">
        <f t="shared" si="221"/>
        <v/>
      </c>
      <c r="BP304" s="219">
        <f t="shared" si="222"/>
        <v>36.052631578947363</v>
      </c>
      <c r="BQ304" s="219">
        <f t="shared" si="223"/>
        <v>63.94736842105263</v>
      </c>
      <c r="BR304" s="225">
        <f t="shared" si="224"/>
        <v>100</v>
      </c>
      <c r="BS304" s="218"/>
      <c r="BT304" s="219"/>
      <c r="BU304" s="219"/>
      <c r="BV304" s="225" t="str">
        <f t="shared" si="225"/>
        <v/>
      </c>
      <c r="BW304" s="218" t="str">
        <f t="shared" si="226"/>
        <v/>
      </c>
      <c r="BX304" s="219" t="str">
        <f t="shared" si="227"/>
        <v/>
      </c>
      <c r="BY304" s="219" t="str">
        <f t="shared" si="228"/>
        <v/>
      </c>
      <c r="BZ304" s="219" t="str">
        <f t="shared" si="229"/>
        <v/>
      </c>
      <c r="CA304" s="16"/>
      <c r="CB304" s="16"/>
      <c r="CC304" s="16"/>
      <c r="CD304" s="16"/>
    </row>
    <row r="305" spans="1:82" x14ac:dyDescent="0.25">
      <c r="A305" s="16">
        <v>1</v>
      </c>
      <c r="C305" s="194">
        <v>302</v>
      </c>
      <c r="D305" s="195"/>
      <c r="E305" s="196" t="s">
        <v>127</v>
      </c>
      <c r="F305" s="197"/>
      <c r="G305" s="198"/>
      <c r="H305" s="199"/>
      <c r="I305" s="200"/>
      <c r="J305" s="200"/>
      <c r="K305" s="200" t="str">
        <f>IF(SUM(H305:J305)=0,"",SUM(H305:J305))</f>
        <v/>
      </c>
      <c r="L305" s="199"/>
      <c r="M305" s="200"/>
      <c r="N305" s="200"/>
      <c r="O305" s="200" t="str">
        <f>IF(SUM(L305:N305)=0,"",SUM(L305:N305))</f>
        <v/>
      </c>
      <c r="P305" s="199"/>
      <c r="Q305" s="200"/>
      <c r="R305" s="200"/>
      <c r="S305" s="200" t="str">
        <f>IF(SUM(P305:R305)=0,"",SUM(P305:R305))</f>
        <v/>
      </c>
      <c r="T305" s="199"/>
      <c r="U305" s="200"/>
      <c r="V305" s="200"/>
      <c r="W305" s="200" t="str">
        <f>IF(SUM(T305:V305)=0,"",SUM(T305:V305))</f>
        <v/>
      </c>
      <c r="X305" s="199"/>
      <c r="Y305" s="200"/>
      <c r="Z305" s="200"/>
      <c r="AA305" s="200" t="str">
        <f>IF(SUM(X305:Z305)=0,"",SUM(X305:Z305))</f>
        <v/>
      </c>
      <c r="AB305" s="199"/>
      <c r="AC305" s="200"/>
      <c r="AD305" s="200"/>
      <c r="AE305" s="200" t="str">
        <f t="shared" si="230"/>
        <v/>
      </c>
      <c r="AF305" s="199"/>
      <c r="AG305" s="200"/>
      <c r="AH305" s="200"/>
      <c r="AI305" s="200" t="str">
        <f t="shared" si="196"/>
        <v/>
      </c>
      <c r="AJ305" s="200"/>
      <c r="AK305" s="201"/>
      <c r="AL305" s="202"/>
      <c r="AM305" s="198" t="str">
        <f t="shared" si="197"/>
        <v/>
      </c>
      <c r="AN305" s="198" t="s">
        <v>127</v>
      </c>
      <c r="AO305" s="198"/>
      <c r="AP305" s="198"/>
      <c r="AQ305" s="198"/>
      <c r="AR305" s="198" t="s">
        <v>509</v>
      </c>
      <c r="AS305" s="198"/>
      <c r="AT305" s="198"/>
      <c r="AU305" s="203" t="str">
        <f t="shared" si="198"/>
        <v/>
      </c>
      <c r="AV305" s="204" t="str">
        <f t="shared" si="199"/>
        <v/>
      </c>
      <c r="AW305" s="205"/>
      <c r="AX305" s="205" t="str">
        <f>IF(AW305="","",RANK(AW305,AW$4:AW498,1))</f>
        <v/>
      </c>
      <c r="AY305" s="204" t="str">
        <f>IF(AV305="Yes",SUMIF(AU$4:AU498,AW305,AI$4:AI498),"")</f>
        <v/>
      </c>
      <c r="AZ305" s="204" t="str">
        <f>IF(AY305="","",SUMIF(AX$4:AX498,"&lt;="&amp;AX305,AY$4:AY498))</f>
        <v/>
      </c>
      <c r="BA305" s="202"/>
      <c r="BB305" s="206"/>
      <c r="BC305" s="198"/>
      <c r="BD305" s="206"/>
      <c r="BE305" s="198"/>
      <c r="BF305" s="206"/>
      <c r="BG305" s="198"/>
      <c r="BH305" s="200"/>
      <c r="BI305" s="200"/>
      <c r="BJ305" s="200" t="str">
        <f t="shared" si="200"/>
        <v/>
      </c>
      <c r="BK305" s="198"/>
      <c r="BL305" s="206"/>
      <c r="BM305" s="207"/>
      <c r="BN305" s="198"/>
      <c r="BO305" s="199" t="str">
        <f t="shared" si="221"/>
        <v/>
      </c>
      <c r="BP305" s="200" t="str">
        <f t="shared" si="222"/>
        <v/>
      </c>
      <c r="BQ305" s="200" t="str">
        <f t="shared" si="223"/>
        <v/>
      </c>
      <c r="BR305" s="211" t="str">
        <f t="shared" si="224"/>
        <v/>
      </c>
      <c r="BS305" s="199"/>
      <c r="BT305" s="200"/>
      <c r="BU305" s="200"/>
      <c r="BV305" s="211" t="str">
        <f t="shared" si="225"/>
        <v/>
      </c>
      <c r="BW305" s="199" t="str">
        <f t="shared" si="226"/>
        <v/>
      </c>
      <c r="BX305" s="200" t="str">
        <f t="shared" si="227"/>
        <v/>
      </c>
      <c r="BY305" s="200" t="str">
        <f t="shared" si="228"/>
        <v/>
      </c>
      <c r="BZ305" s="200" t="str">
        <f t="shared" si="229"/>
        <v/>
      </c>
      <c r="CA305" s="16"/>
      <c r="CB305" s="16"/>
      <c r="CC305" s="16"/>
      <c r="CD305" s="16"/>
    </row>
    <row r="306" spans="1:82" x14ac:dyDescent="0.25">
      <c r="A306" s="16">
        <v>1</v>
      </c>
      <c r="C306" s="194">
        <v>303</v>
      </c>
      <c r="D306" s="195">
        <v>145</v>
      </c>
      <c r="E306" s="212" t="s">
        <v>246</v>
      </c>
      <c r="F306" s="197" t="s">
        <v>2</v>
      </c>
      <c r="G306" s="198" t="s">
        <v>2</v>
      </c>
      <c r="H306" s="199"/>
      <c r="I306" s="200"/>
      <c r="J306" s="200"/>
      <c r="K306" s="200" t="str">
        <f>IF(SUM(H306:J306)=0,"",SUM(H306:J306))</f>
        <v/>
      </c>
      <c r="L306" s="199"/>
      <c r="M306" s="200"/>
      <c r="N306" s="200"/>
      <c r="O306" s="200" t="str">
        <f>IF(SUM(L306:N306)=0,"",SUM(L306:N306))</f>
        <v/>
      </c>
      <c r="P306" s="199"/>
      <c r="Q306" s="200">
        <v>30.6</v>
      </c>
      <c r="R306" s="200">
        <v>98.4</v>
      </c>
      <c r="S306" s="200">
        <f>IF(SUM(P306:R306)=0,"",SUM(P306:R306))</f>
        <v>129</v>
      </c>
      <c r="T306" s="199"/>
      <c r="U306" s="200"/>
      <c r="V306" s="200"/>
      <c r="W306" s="200" t="str">
        <f>IF(SUM(T306:V306)=0,"",SUM(T306:V306))</f>
        <v/>
      </c>
      <c r="X306" s="199"/>
      <c r="Y306" s="200"/>
      <c r="Z306" s="200"/>
      <c r="AA306" s="200" t="str">
        <f>IF(SUM(X306:Z306)=0,"",SUM(X306:Z306))</f>
        <v/>
      </c>
      <c r="AB306" s="199" t="str">
        <f t="shared" ref="AB306:AD310" si="231">IF(H306+L306+P306+T306+X306=0,"",H306+L306+P306+T306+X306)</f>
        <v/>
      </c>
      <c r="AC306" s="200">
        <f t="shared" si="231"/>
        <v>30.6</v>
      </c>
      <c r="AD306" s="200">
        <f t="shared" si="231"/>
        <v>98.4</v>
      </c>
      <c r="AE306" s="200">
        <f t="shared" si="230"/>
        <v>129</v>
      </c>
      <c r="AF306" s="199" t="s">
        <v>509</v>
      </c>
      <c r="AG306" s="200">
        <v>30.6</v>
      </c>
      <c r="AH306" s="200">
        <v>98.4</v>
      </c>
      <c r="AI306" s="200">
        <f t="shared" si="196"/>
        <v>129</v>
      </c>
      <c r="AJ306" s="200" t="s">
        <v>246</v>
      </c>
      <c r="AK306" s="201">
        <v>224</v>
      </c>
      <c r="AL306" s="202"/>
      <c r="AM306" s="198" t="str">
        <f t="shared" si="197"/>
        <v/>
      </c>
      <c r="AN306" s="198"/>
      <c r="AO306" s="198"/>
      <c r="AP306" s="213" t="s">
        <v>759</v>
      </c>
      <c r="AQ306" s="198" t="s">
        <v>429</v>
      </c>
      <c r="AR306" s="198" t="s">
        <v>341</v>
      </c>
      <c r="AS306" s="198"/>
      <c r="AT306" s="198" t="s">
        <v>509</v>
      </c>
      <c r="AU306" s="203">
        <f t="shared" si="198"/>
        <v>1992</v>
      </c>
      <c r="AV306" s="204" t="str">
        <f t="shared" si="199"/>
        <v/>
      </c>
      <c r="AW306" s="205" t="str">
        <f t="shared" ref="AW306:AW311" si="232">IF(AV306="Yes",AU306,"")</f>
        <v/>
      </c>
      <c r="AX306" s="205" t="str">
        <f>IF(AW306="","",RANK(AW306,AW$4:AW498,1))</f>
        <v/>
      </c>
      <c r="AY306" s="204" t="str">
        <f>IF(AV306="Yes",SUMIF(AU$4:AU498,AW306,AI$4:AI498),"")</f>
        <v/>
      </c>
      <c r="AZ306" s="204" t="str">
        <f>IF(AY306="","",SUMIF(AX$4:AX498,"&lt;="&amp;AX306,AY$4:AY498))</f>
        <v/>
      </c>
      <c r="BA306" s="202" t="s">
        <v>198</v>
      </c>
      <c r="BB306" s="206">
        <v>31715</v>
      </c>
      <c r="BC306" s="198" t="s">
        <v>2</v>
      </c>
      <c r="BD306" s="206">
        <v>32811</v>
      </c>
      <c r="BE306" s="198"/>
      <c r="BF306" s="206"/>
      <c r="BG306" s="198"/>
      <c r="BH306" s="200">
        <v>127</v>
      </c>
      <c r="BI306" s="200">
        <v>129</v>
      </c>
      <c r="BJ306" s="200">
        <f t="shared" si="200"/>
        <v>101.5748031496063</v>
      </c>
      <c r="BK306" s="198" t="s">
        <v>247</v>
      </c>
      <c r="BL306" s="206">
        <v>33904</v>
      </c>
      <c r="BM306" s="207">
        <v>1</v>
      </c>
      <c r="BN306" s="198"/>
      <c r="BO306" s="208" t="str">
        <f t="shared" si="221"/>
        <v/>
      </c>
      <c r="BP306" s="209">
        <f t="shared" si="222"/>
        <v>23.720930232558139</v>
      </c>
      <c r="BQ306" s="209">
        <f t="shared" si="223"/>
        <v>76.279069767441868</v>
      </c>
      <c r="BR306" s="210">
        <f t="shared" si="224"/>
        <v>100</v>
      </c>
      <c r="BS306" s="199"/>
      <c r="BT306" s="200">
        <v>30.6</v>
      </c>
      <c r="BU306" s="200">
        <v>98.4</v>
      </c>
      <c r="BV306" s="211">
        <f t="shared" si="225"/>
        <v>129</v>
      </c>
      <c r="BW306" s="208" t="str">
        <f t="shared" si="226"/>
        <v/>
      </c>
      <c r="BX306" s="209">
        <f t="shared" si="227"/>
        <v>23.720930232558139</v>
      </c>
      <c r="BY306" s="209">
        <f t="shared" si="228"/>
        <v>76.279069767441868</v>
      </c>
      <c r="BZ306" s="209">
        <f t="shared" si="229"/>
        <v>100</v>
      </c>
      <c r="CA306" s="16"/>
      <c r="CB306" s="16"/>
      <c r="CC306" s="16"/>
      <c r="CD306" s="16"/>
    </row>
    <row r="307" spans="1:82" x14ac:dyDescent="0.25">
      <c r="A307" s="16">
        <v>1</v>
      </c>
      <c r="C307" s="194">
        <v>304</v>
      </c>
      <c r="D307" s="195" t="s">
        <v>538</v>
      </c>
      <c r="E307" s="212" t="s">
        <v>255</v>
      </c>
      <c r="F307" s="197" t="s">
        <v>2</v>
      </c>
      <c r="G307" s="198" t="s">
        <v>2</v>
      </c>
      <c r="H307" s="199"/>
      <c r="I307" s="200"/>
      <c r="J307" s="200"/>
      <c r="K307" s="200" t="str">
        <f>IF(SUM(H307:J307)=0,"",SUM(H307:J307))</f>
        <v/>
      </c>
      <c r="L307" s="199"/>
      <c r="M307" s="200"/>
      <c r="N307" s="200"/>
      <c r="O307" s="200" t="str">
        <f>IF(SUM(L307:N307)=0,"",SUM(L307:N307))</f>
        <v/>
      </c>
      <c r="P307" s="199"/>
      <c r="Q307" s="200">
        <v>28.9</v>
      </c>
      <c r="R307" s="200">
        <v>6.5</v>
      </c>
      <c r="S307" s="200">
        <f>IF(SUM(P307:R307)=0,"",SUM(P307:R307))</f>
        <v>35.4</v>
      </c>
      <c r="T307" s="199"/>
      <c r="U307" s="200"/>
      <c r="V307" s="200"/>
      <c r="W307" s="200" t="str">
        <f>IF(SUM(T307:V307)=0,"",SUM(T307:V307))</f>
        <v/>
      </c>
      <c r="X307" s="199"/>
      <c r="Y307" s="200"/>
      <c r="Z307" s="200"/>
      <c r="AA307" s="200" t="str">
        <f>IF(SUM(X307:Z307)=0,"",SUM(X307:Z307))</f>
        <v/>
      </c>
      <c r="AB307" s="199" t="str">
        <f t="shared" si="231"/>
        <v/>
      </c>
      <c r="AC307" s="200">
        <f t="shared" si="231"/>
        <v>28.9</v>
      </c>
      <c r="AD307" s="200">
        <f t="shared" si="231"/>
        <v>6.5</v>
      </c>
      <c r="AE307" s="200">
        <f t="shared" si="230"/>
        <v>35.4</v>
      </c>
      <c r="AF307" s="199" t="s">
        <v>509</v>
      </c>
      <c r="AG307" s="200">
        <v>28.9</v>
      </c>
      <c r="AH307" s="200">
        <v>6.5</v>
      </c>
      <c r="AI307" s="200">
        <f t="shared" si="196"/>
        <v>35.4</v>
      </c>
      <c r="AJ307" s="200" t="s">
        <v>255</v>
      </c>
      <c r="AK307" s="201">
        <v>228</v>
      </c>
      <c r="AL307" s="202"/>
      <c r="AM307" s="198" t="str">
        <f t="shared" si="197"/>
        <v/>
      </c>
      <c r="AN307" s="198"/>
      <c r="AO307" s="198" t="s">
        <v>1024</v>
      </c>
      <c r="AP307" s="213" t="s">
        <v>760</v>
      </c>
      <c r="AQ307" s="198" t="s">
        <v>58</v>
      </c>
      <c r="AR307" s="198" t="s">
        <v>341</v>
      </c>
      <c r="AS307" s="198"/>
      <c r="AT307" s="198"/>
      <c r="AU307" s="203">
        <f t="shared" si="198"/>
        <v>1993</v>
      </c>
      <c r="AV307" s="204" t="str">
        <f t="shared" si="199"/>
        <v>Yes</v>
      </c>
      <c r="AW307" s="205">
        <f t="shared" si="232"/>
        <v>1993</v>
      </c>
      <c r="AX307" s="205">
        <f>IF(AW307="","",RANK(AW307,AW$4:AW498,1))</f>
        <v>20</v>
      </c>
      <c r="AY307" s="204">
        <f>IF(AV307="Yes",SUMIF(AU$4:AU498,AW307,AI$4:AI498),"")</f>
        <v>98.1</v>
      </c>
      <c r="AZ307" s="204">
        <f>IF(AY307="","",SUMIF(AX$4:AX498,"&lt;="&amp;AX307,AY$4:AY498))</f>
        <v>10655.300000000001</v>
      </c>
      <c r="BA307" s="202" t="s">
        <v>254</v>
      </c>
      <c r="BB307" s="206">
        <v>31904</v>
      </c>
      <c r="BC307" s="198" t="s">
        <v>2</v>
      </c>
      <c r="BD307" s="206">
        <v>33000</v>
      </c>
      <c r="BE307" s="198"/>
      <c r="BF307" s="206"/>
      <c r="BG307" s="198"/>
      <c r="BH307" s="200">
        <v>14</v>
      </c>
      <c r="BI307" s="200">
        <v>10.5</v>
      </c>
      <c r="BJ307" s="200">
        <f t="shared" si="200"/>
        <v>75</v>
      </c>
      <c r="BK307" s="198" t="s">
        <v>256</v>
      </c>
      <c r="BL307" s="206">
        <v>34304</v>
      </c>
      <c r="BM307" s="207">
        <v>1</v>
      </c>
      <c r="BN307" s="198"/>
      <c r="BO307" s="208" t="str">
        <f t="shared" si="221"/>
        <v/>
      </c>
      <c r="BP307" s="209">
        <f t="shared" si="222"/>
        <v>81.638418079096041</v>
      </c>
      <c r="BQ307" s="209">
        <f t="shared" si="223"/>
        <v>18.361581920903955</v>
      </c>
      <c r="BR307" s="210">
        <f t="shared" si="224"/>
        <v>100</v>
      </c>
      <c r="BS307" s="199"/>
      <c r="BT307" s="200">
        <v>28.9</v>
      </c>
      <c r="BU307" s="200">
        <v>6.5</v>
      </c>
      <c r="BV307" s="211">
        <f t="shared" si="225"/>
        <v>35.4</v>
      </c>
      <c r="BW307" s="208" t="str">
        <f t="shared" si="226"/>
        <v/>
      </c>
      <c r="BX307" s="209">
        <f t="shared" si="227"/>
        <v>81.638418079096041</v>
      </c>
      <c r="BY307" s="209">
        <f t="shared" si="228"/>
        <v>18.361581920903955</v>
      </c>
      <c r="BZ307" s="209">
        <f t="shared" si="229"/>
        <v>100</v>
      </c>
      <c r="CA307" s="16"/>
      <c r="CB307" s="16"/>
      <c r="CC307" s="16"/>
      <c r="CD307" s="16"/>
    </row>
    <row r="308" spans="1:82" x14ac:dyDescent="0.25">
      <c r="A308" s="16">
        <v>1</v>
      </c>
      <c r="C308" s="194">
        <v>305</v>
      </c>
      <c r="D308" s="195" t="s">
        <v>536</v>
      </c>
      <c r="E308" s="212" t="s">
        <v>258</v>
      </c>
      <c r="F308" s="197" t="s">
        <v>2</v>
      </c>
      <c r="G308" s="198" t="s">
        <v>2</v>
      </c>
      <c r="H308" s="199"/>
      <c r="I308" s="200"/>
      <c r="J308" s="200"/>
      <c r="K308" s="200"/>
      <c r="L308" s="199"/>
      <c r="M308" s="200"/>
      <c r="N308" s="200"/>
      <c r="O308" s="200"/>
      <c r="P308" s="199"/>
      <c r="Q308" s="200"/>
      <c r="R308" s="200"/>
      <c r="S308" s="200"/>
      <c r="T308" s="199"/>
      <c r="U308" s="200"/>
      <c r="V308" s="200"/>
      <c r="W308" s="200"/>
      <c r="X308" s="199"/>
      <c r="Y308" s="200"/>
      <c r="Z308" s="200"/>
      <c r="AA308" s="200"/>
      <c r="AB308" s="199" t="str">
        <f t="shared" si="231"/>
        <v/>
      </c>
      <c r="AC308" s="200" t="str">
        <f>IF(I308+M308+Q308+U308+Y308=0,"",I308+M308+Q308+U308+Y308)</f>
        <v/>
      </c>
      <c r="AD308" s="200" t="str">
        <f t="shared" si="231"/>
        <v/>
      </c>
      <c r="AE308" s="200" t="str">
        <f t="shared" si="230"/>
        <v/>
      </c>
      <c r="AF308" s="199" t="s">
        <v>509</v>
      </c>
      <c r="AG308" s="200" t="s">
        <v>509</v>
      </c>
      <c r="AH308" s="200" t="s">
        <v>509</v>
      </c>
      <c r="AI308" s="200" t="str">
        <f t="shared" si="196"/>
        <v/>
      </c>
      <c r="AJ308" s="200"/>
      <c r="AK308" s="201"/>
      <c r="AL308" s="202"/>
      <c r="AM308" s="198" t="str">
        <f t="shared" si="197"/>
        <v/>
      </c>
      <c r="AN308" s="198"/>
      <c r="AO308" s="198" t="s">
        <v>1025</v>
      </c>
      <c r="AP308" s="198"/>
      <c r="AQ308" s="198" t="s">
        <v>58</v>
      </c>
      <c r="AR308" s="198" t="s">
        <v>341</v>
      </c>
      <c r="AS308" s="198"/>
      <c r="AT308" s="198"/>
      <c r="AU308" s="203" t="str">
        <f t="shared" si="198"/>
        <v/>
      </c>
      <c r="AV308" s="204" t="str">
        <f t="shared" si="199"/>
        <v/>
      </c>
      <c r="AW308" s="205" t="str">
        <f t="shared" si="232"/>
        <v/>
      </c>
      <c r="AX308" s="205" t="str">
        <f>IF(AW308="","",RANK(AW308,AW$4:AW498,1))</f>
        <v/>
      </c>
      <c r="AY308" s="204" t="str">
        <f>IF(AV308="Yes",SUMIF(AU$4:AU498,AW308,AI$4:AI498),"")</f>
        <v/>
      </c>
      <c r="AZ308" s="204" t="str">
        <f>IF(AY308="","",SUMIF(AX$4:AX498,"&lt;="&amp;AX308,AY$4:AY498))</f>
        <v/>
      </c>
      <c r="BA308" s="202" t="s">
        <v>254</v>
      </c>
      <c r="BB308" s="206">
        <v>31904</v>
      </c>
      <c r="BC308" s="198" t="s">
        <v>2</v>
      </c>
      <c r="BD308" s="206">
        <v>33000</v>
      </c>
      <c r="BE308" s="198"/>
      <c r="BF308" s="206"/>
      <c r="BG308" s="198"/>
      <c r="BH308" s="200">
        <v>3.5</v>
      </c>
      <c r="BI308" s="200">
        <v>14.3</v>
      </c>
      <c r="BJ308" s="200">
        <f t="shared" si="200"/>
        <v>408.57142857142861</v>
      </c>
      <c r="BK308" s="198"/>
      <c r="BL308" s="206"/>
      <c r="BM308" s="207">
        <v>1</v>
      </c>
      <c r="BN308" s="198" t="s">
        <v>492</v>
      </c>
      <c r="BO308" s="208" t="str">
        <f t="shared" si="221"/>
        <v/>
      </c>
      <c r="BP308" s="209" t="str">
        <f t="shared" si="222"/>
        <v/>
      </c>
      <c r="BQ308" s="209" t="str">
        <f t="shared" si="223"/>
        <v/>
      </c>
      <c r="BR308" s="210" t="str">
        <f t="shared" si="224"/>
        <v/>
      </c>
      <c r="BS308" s="199"/>
      <c r="BT308" s="200"/>
      <c r="BU308" s="200"/>
      <c r="BV308" s="211" t="str">
        <f t="shared" si="225"/>
        <v/>
      </c>
      <c r="BW308" s="208" t="str">
        <f t="shared" si="226"/>
        <v/>
      </c>
      <c r="BX308" s="209" t="str">
        <f t="shared" si="227"/>
        <v/>
      </c>
      <c r="BY308" s="209" t="str">
        <f t="shared" si="228"/>
        <v/>
      </c>
      <c r="BZ308" s="209" t="str">
        <f t="shared" si="229"/>
        <v/>
      </c>
      <c r="CA308" s="16"/>
      <c r="CB308" s="16"/>
      <c r="CC308" s="16"/>
      <c r="CD308" s="16"/>
    </row>
    <row r="309" spans="1:82" x14ac:dyDescent="0.25">
      <c r="A309" s="16">
        <v>1</v>
      </c>
      <c r="C309" s="194">
        <v>306</v>
      </c>
      <c r="D309" s="195" t="s">
        <v>537</v>
      </c>
      <c r="E309" s="212" t="s">
        <v>257</v>
      </c>
      <c r="F309" s="197" t="s">
        <v>2</v>
      </c>
      <c r="G309" s="198" t="s">
        <v>2</v>
      </c>
      <c r="H309" s="199"/>
      <c r="I309" s="200"/>
      <c r="J309" s="200"/>
      <c r="K309" s="200"/>
      <c r="L309" s="199"/>
      <c r="M309" s="200"/>
      <c r="N309" s="200"/>
      <c r="O309" s="200"/>
      <c r="P309" s="199"/>
      <c r="Q309" s="200"/>
      <c r="R309" s="200"/>
      <c r="S309" s="200"/>
      <c r="T309" s="199"/>
      <c r="U309" s="200"/>
      <c r="V309" s="200"/>
      <c r="W309" s="200"/>
      <c r="X309" s="199"/>
      <c r="Y309" s="200"/>
      <c r="Z309" s="200"/>
      <c r="AA309" s="200"/>
      <c r="AB309" s="199" t="str">
        <f t="shared" si="231"/>
        <v/>
      </c>
      <c r="AC309" s="200" t="str">
        <f t="shared" si="231"/>
        <v/>
      </c>
      <c r="AD309" s="200" t="str">
        <f t="shared" si="231"/>
        <v/>
      </c>
      <c r="AE309" s="200" t="str">
        <f t="shared" si="230"/>
        <v/>
      </c>
      <c r="AF309" s="199" t="s">
        <v>509</v>
      </c>
      <c r="AG309" s="200" t="s">
        <v>509</v>
      </c>
      <c r="AH309" s="200" t="s">
        <v>509</v>
      </c>
      <c r="AI309" s="200" t="str">
        <f t="shared" si="196"/>
        <v/>
      </c>
      <c r="AJ309" s="200"/>
      <c r="AK309" s="201"/>
      <c r="AL309" s="202"/>
      <c r="AM309" s="198" t="str">
        <f t="shared" si="197"/>
        <v/>
      </c>
      <c r="AN309" s="198"/>
      <c r="AO309" s="198" t="s">
        <v>1026</v>
      </c>
      <c r="AP309" s="198"/>
      <c r="AQ309" s="198" t="s">
        <v>58</v>
      </c>
      <c r="AR309" s="198" t="s">
        <v>341</v>
      </c>
      <c r="AS309" s="198"/>
      <c r="AT309" s="198"/>
      <c r="AU309" s="203" t="str">
        <f t="shared" si="198"/>
        <v/>
      </c>
      <c r="AV309" s="204" t="str">
        <f t="shared" si="199"/>
        <v/>
      </c>
      <c r="AW309" s="205" t="str">
        <f t="shared" si="232"/>
        <v/>
      </c>
      <c r="AX309" s="205" t="str">
        <f>IF(AW309="","",RANK(AW309,AW$4:AW498,1))</f>
        <v/>
      </c>
      <c r="AY309" s="204" t="str">
        <f>IF(AV309="Yes",SUMIF(AU$4:AU498,AW309,AI$4:AI498),"")</f>
        <v/>
      </c>
      <c r="AZ309" s="204" t="str">
        <f>IF(AY309="","",SUMIF(AX$4:AX498,"&lt;="&amp;AX309,AY$4:AY498))</f>
        <v/>
      </c>
      <c r="BA309" s="202" t="s">
        <v>254</v>
      </c>
      <c r="BB309" s="206">
        <v>31904</v>
      </c>
      <c r="BC309" s="198" t="s">
        <v>2</v>
      </c>
      <c r="BD309" s="206">
        <v>33000</v>
      </c>
      <c r="BE309" s="198"/>
      <c r="BF309" s="206"/>
      <c r="BG309" s="198"/>
      <c r="BH309" s="200">
        <v>7</v>
      </c>
      <c r="BI309" s="200">
        <v>7.9</v>
      </c>
      <c r="BJ309" s="200">
        <f t="shared" si="200"/>
        <v>112.85714285714286</v>
      </c>
      <c r="BK309" s="198"/>
      <c r="BL309" s="206"/>
      <c r="BM309" s="207">
        <v>1</v>
      </c>
      <c r="BN309" s="198" t="s">
        <v>492</v>
      </c>
      <c r="BO309" s="208" t="str">
        <f t="shared" si="221"/>
        <v/>
      </c>
      <c r="BP309" s="209" t="str">
        <f t="shared" si="222"/>
        <v/>
      </c>
      <c r="BQ309" s="209" t="str">
        <f t="shared" si="223"/>
        <v/>
      </c>
      <c r="BR309" s="210" t="str">
        <f t="shared" si="224"/>
        <v/>
      </c>
      <c r="BS309" s="199"/>
      <c r="BT309" s="200"/>
      <c r="BU309" s="200"/>
      <c r="BV309" s="211" t="str">
        <f t="shared" si="225"/>
        <v/>
      </c>
      <c r="BW309" s="208" t="str">
        <f t="shared" si="226"/>
        <v/>
      </c>
      <c r="BX309" s="209" t="str">
        <f t="shared" si="227"/>
        <v/>
      </c>
      <c r="BY309" s="209" t="str">
        <f t="shared" si="228"/>
        <v/>
      </c>
      <c r="BZ309" s="209" t="str">
        <f t="shared" si="229"/>
        <v/>
      </c>
      <c r="CA309" s="16"/>
      <c r="CB309" s="16"/>
      <c r="CC309" s="16"/>
      <c r="CD309" s="16"/>
    </row>
    <row r="310" spans="1:82" x14ac:dyDescent="0.25">
      <c r="A310" s="16">
        <v>1</v>
      </c>
      <c r="C310" s="194">
        <v>307</v>
      </c>
      <c r="D310" s="195">
        <v>153</v>
      </c>
      <c r="E310" s="212" t="s">
        <v>535</v>
      </c>
      <c r="F310" s="197" t="s">
        <v>2</v>
      </c>
      <c r="G310" s="198" t="s">
        <v>2</v>
      </c>
      <c r="H310" s="199"/>
      <c r="I310" s="200"/>
      <c r="J310" s="200"/>
      <c r="K310" s="200"/>
      <c r="L310" s="199"/>
      <c r="M310" s="200"/>
      <c r="N310" s="200"/>
      <c r="O310" s="200"/>
      <c r="P310" s="199"/>
      <c r="Q310" s="200"/>
      <c r="R310" s="200"/>
      <c r="S310" s="200"/>
      <c r="T310" s="199"/>
      <c r="U310" s="200"/>
      <c r="V310" s="200"/>
      <c r="W310" s="200"/>
      <c r="X310" s="199"/>
      <c r="Y310" s="200"/>
      <c r="Z310" s="200"/>
      <c r="AA310" s="200"/>
      <c r="AB310" s="199"/>
      <c r="AC310" s="414" t="str">
        <f t="shared" si="231"/>
        <v/>
      </c>
      <c r="AD310" s="200"/>
      <c r="AE310" s="200"/>
      <c r="AF310" s="199"/>
      <c r="AG310" s="200"/>
      <c r="AH310" s="200"/>
      <c r="AI310" s="200" t="str">
        <f t="shared" si="196"/>
        <v/>
      </c>
      <c r="AJ310" s="200"/>
      <c r="AK310" s="201"/>
      <c r="AL310" s="202"/>
      <c r="AM310" s="198" t="str">
        <f t="shared" si="197"/>
        <v/>
      </c>
      <c r="AN310" s="198"/>
      <c r="AO310" s="200" t="s">
        <v>1027</v>
      </c>
      <c r="AP310" s="198"/>
      <c r="AQ310" s="198" t="s">
        <v>58</v>
      </c>
      <c r="AR310" s="198" t="s">
        <v>341</v>
      </c>
      <c r="AS310" s="198"/>
      <c r="AT310" s="198"/>
      <c r="AU310" s="203" t="str">
        <f t="shared" si="198"/>
        <v/>
      </c>
      <c r="AV310" s="204" t="str">
        <f t="shared" si="199"/>
        <v/>
      </c>
      <c r="AW310" s="205" t="str">
        <f t="shared" si="232"/>
        <v/>
      </c>
      <c r="AX310" s="205" t="str">
        <f>IF(AW310="","",RANK(AW310,AW$4:AW498,1))</f>
        <v/>
      </c>
      <c r="AY310" s="204" t="str">
        <f>IF(AV310="Yes",SUMIF(AU$4:AU498,AW310,AI$4:AI498),"")</f>
        <v/>
      </c>
      <c r="AZ310" s="204" t="str">
        <f>IF(AY310="","",SUMIF(AX$4:AX498,"&lt;="&amp;AX310,AY$4:AY498))</f>
        <v/>
      </c>
      <c r="BA310" s="202" t="s">
        <v>254</v>
      </c>
      <c r="BB310" s="206">
        <v>31904</v>
      </c>
      <c r="BC310" s="198" t="s">
        <v>2</v>
      </c>
      <c r="BD310" s="206">
        <v>33000</v>
      </c>
      <c r="BE310" s="198"/>
      <c r="BF310" s="206"/>
      <c r="BG310" s="198"/>
      <c r="BH310" s="200"/>
      <c r="BI310" s="200"/>
      <c r="BJ310" s="200" t="str">
        <f t="shared" si="200"/>
        <v/>
      </c>
      <c r="BK310" s="198"/>
      <c r="BL310" s="206"/>
      <c r="BM310" s="207"/>
      <c r="BN310" s="198"/>
      <c r="BO310" s="208" t="str">
        <f t="shared" si="221"/>
        <v/>
      </c>
      <c r="BP310" s="209" t="e">
        <f>IF(AO310="","",(AO310/AE310)*100)</f>
        <v>#VALUE!</v>
      </c>
      <c r="BQ310" s="209" t="str">
        <f t="shared" si="223"/>
        <v/>
      </c>
      <c r="BR310" s="210" t="str">
        <f t="shared" si="224"/>
        <v/>
      </c>
      <c r="BS310" s="199"/>
      <c r="BT310" s="200"/>
      <c r="BU310" s="200"/>
      <c r="BV310" s="211" t="str">
        <f t="shared" si="225"/>
        <v/>
      </c>
      <c r="BW310" s="208" t="str">
        <f t="shared" si="226"/>
        <v/>
      </c>
      <c r="BX310" s="209" t="str">
        <f t="shared" si="227"/>
        <v/>
      </c>
      <c r="BY310" s="209" t="str">
        <f t="shared" si="228"/>
        <v/>
      </c>
      <c r="BZ310" s="209" t="str">
        <f t="shared" si="229"/>
        <v/>
      </c>
      <c r="CA310" s="16"/>
      <c r="CB310" s="16"/>
      <c r="CC310" s="16"/>
      <c r="CD310" s="16"/>
    </row>
    <row r="311" spans="1:82" x14ac:dyDescent="0.25">
      <c r="A311" s="16">
        <v>1</v>
      </c>
      <c r="C311" s="194">
        <v>308</v>
      </c>
      <c r="D311" s="195">
        <v>169</v>
      </c>
      <c r="E311" s="212" t="s">
        <v>448</v>
      </c>
      <c r="F311" s="197" t="s">
        <v>2</v>
      </c>
      <c r="G311" s="198" t="s">
        <v>2</v>
      </c>
      <c r="H311" s="199"/>
      <c r="I311" s="200"/>
      <c r="J311" s="200"/>
      <c r="K311" s="200" t="str">
        <f>IF(SUM(H311:J311)=0,"",SUM(H311:J311))</f>
        <v/>
      </c>
      <c r="L311" s="199"/>
      <c r="M311" s="200"/>
      <c r="N311" s="200"/>
      <c r="O311" s="200" t="str">
        <f>IF(SUM(L311:N311)=0,"",SUM(L311:N311))</f>
        <v/>
      </c>
      <c r="P311" s="199"/>
      <c r="Q311" s="200">
        <v>3.5</v>
      </c>
      <c r="R311" s="200">
        <v>20.7</v>
      </c>
      <c r="S311" s="200">
        <f>IF(SUM(P311:R311)=0,"",SUM(P311:R311))</f>
        <v>24.2</v>
      </c>
      <c r="T311" s="199"/>
      <c r="U311" s="200"/>
      <c r="V311" s="200"/>
      <c r="W311" s="200" t="str">
        <f>IF(SUM(T311:V311)=0,"",SUM(T311:V311))</f>
        <v/>
      </c>
      <c r="X311" s="199"/>
      <c r="Y311" s="200"/>
      <c r="Z311" s="200"/>
      <c r="AA311" s="200" t="str">
        <f>IF(SUM(X311:Z311)=0,"",SUM(X311:Z311))</f>
        <v/>
      </c>
      <c r="AB311" s="199" t="str">
        <f>IF(H311+L311+P311+T311+X311=0,"",H311+L311+P311+T311+X311)</f>
        <v/>
      </c>
      <c r="AC311" s="200">
        <f>IF(I311+M311+Q311+U311+Y311=0,"",I311+M311+Q311+U311+Y311)</f>
        <v>3.5</v>
      </c>
      <c r="AD311" s="200">
        <f>IF(J311+N311+R311+V311+Z311=0,"",J311+N311+R311+V311+Z311)</f>
        <v>20.7</v>
      </c>
      <c r="AE311" s="200">
        <f t="shared" ref="AE311:AE316" si="233">IF(SUM(AB311:AD311)=0,"",SUM(AB311:AD311))</f>
        <v>24.2</v>
      </c>
      <c r="AF311" s="199" t="s">
        <v>509</v>
      </c>
      <c r="AG311" s="200">
        <v>3.5</v>
      </c>
      <c r="AH311" s="200">
        <v>20.7</v>
      </c>
      <c r="AI311" s="200">
        <f t="shared" si="196"/>
        <v>24.2</v>
      </c>
      <c r="AJ311" s="200" t="s">
        <v>448</v>
      </c>
      <c r="AK311" s="201">
        <v>252</v>
      </c>
      <c r="AL311" s="202"/>
      <c r="AM311" s="198" t="str">
        <f t="shared" si="197"/>
        <v/>
      </c>
      <c r="AN311" s="198"/>
      <c r="AO311" s="198"/>
      <c r="AP311" s="213" t="s">
        <v>761</v>
      </c>
      <c r="AQ311" s="198" t="s">
        <v>58</v>
      </c>
      <c r="AR311" s="198" t="s">
        <v>341</v>
      </c>
      <c r="AS311" s="198"/>
      <c r="AT311" s="198" t="s">
        <v>509</v>
      </c>
      <c r="AU311" s="203">
        <f t="shared" si="198"/>
        <v>2006</v>
      </c>
      <c r="AV311" s="204" t="str">
        <f t="shared" si="199"/>
        <v>Yes</v>
      </c>
      <c r="AW311" s="205">
        <f t="shared" si="232"/>
        <v>2006</v>
      </c>
      <c r="AX311" s="205">
        <f>IF(AW311="","",RANK(AW311,AW$4:AW498,1))</f>
        <v>29</v>
      </c>
      <c r="AY311" s="204">
        <f>IF(AV311="Yes",SUMIF(AU$4:AU498,AW311,AI$4:AI498),"")</f>
        <v>45.2</v>
      </c>
      <c r="AZ311" s="204">
        <f>IF(AY311="","",SUMIF(AX$4:AX498,"&lt;="&amp;AX311,AY$4:AY498))</f>
        <v>11450.800000000001</v>
      </c>
      <c r="BA311" s="202" t="s">
        <v>494</v>
      </c>
      <c r="BB311" s="206">
        <v>33900</v>
      </c>
      <c r="BC311" s="198" t="s">
        <v>2</v>
      </c>
      <c r="BD311" s="206">
        <v>1997</v>
      </c>
      <c r="BE311" s="198" t="s">
        <v>490</v>
      </c>
      <c r="BF311" s="206"/>
      <c r="BG311" s="198" t="s">
        <v>491</v>
      </c>
      <c r="BH311" s="200"/>
      <c r="BI311" s="200">
        <v>24.2</v>
      </c>
      <c r="BJ311" s="200"/>
      <c r="BK311" s="198" t="s">
        <v>449</v>
      </c>
      <c r="BL311" s="206">
        <v>39073</v>
      </c>
      <c r="BM311" s="207">
        <v>1</v>
      </c>
      <c r="BN311" s="198" t="s">
        <v>784</v>
      </c>
      <c r="BO311" s="208" t="str">
        <f t="shared" si="221"/>
        <v/>
      </c>
      <c r="BP311" s="209">
        <f t="shared" si="222"/>
        <v>14.462809917355374</v>
      </c>
      <c r="BQ311" s="209">
        <f t="shared" si="223"/>
        <v>85.537190082644628</v>
      </c>
      <c r="BR311" s="210">
        <f t="shared" si="224"/>
        <v>100</v>
      </c>
      <c r="BS311" s="199"/>
      <c r="BT311" s="200">
        <v>3.5</v>
      </c>
      <c r="BU311" s="200">
        <v>20.7</v>
      </c>
      <c r="BV311" s="211">
        <f t="shared" si="225"/>
        <v>24.2</v>
      </c>
      <c r="BW311" s="208" t="str">
        <f t="shared" si="226"/>
        <v/>
      </c>
      <c r="BX311" s="209">
        <f t="shared" si="227"/>
        <v>14.462809917355374</v>
      </c>
      <c r="BY311" s="209">
        <f t="shared" si="228"/>
        <v>85.537190082644628</v>
      </c>
      <c r="BZ311" s="209">
        <f t="shared" si="229"/>
        <v>100</v>
      </c>
      <c r="CA311" s="16"/>
      <c r="CB311" s="16"/>
      <c r="CC311" s="16"/>
      <c r="CD311" s="16"/>
    </row>
    <row r="312" spans="1:82" x14ac:dyDescent="0.25">
      <c r="A312" s="16">
        <v>1</v>
      </c>
      <c r="C312" s="215">
        <v>309</v>
      </c>
      <c r="D312" s="216"/>
      <c r="E312" s="216" t="s">
        <v>5</v>
      </c>
      <c r="F312" s="180"/>
      <c r="G312" s="217"/>
      <c r="H312" s="218"/>
      <c r="I312" s="219"/>
      <c r="J312" s="219"/>
      <c r="K312" s="219" t="str">
        <f>IF(SUM(H312:J312)=0,"",SUM(H312:J312))</f>
        <v/>
      </c>
      <c r="L312" s="218"/>
      <c r="M312" s="219"/>
      <c r="N312" s="219"/>
      <c r="O312" s="219" t="str">
        <f>IF(SUM(L312:N312)=0,"",SUM(L312:N312))</f>
        <v/>
      </c>
      <c r="P312" s="218"/>
      <c r="Q312" s="219"/>
      <c r="R312" s="219"/>
      <c r="S312" s="219" t="str">
        <f>IF(SUM(P312:R312)=0,"",SUM(P312:R312))</f>
        <v/>
      </c>
      <c r="T312" s="218"/>
      <c r="U312" s="219"/>
      <c r="V312" s="219"/>
      <c r="W312" s="219" t="str">
        <f>IF(SUM(T312:V312)=0,"",SUM(T312:V312))</f>
        <v/>
      </c>
      <c r="X312" s="218"/>
      <c r="Y312" s="219"/>
      <c r="Z312" s="219"/>
      <c r="AA312" s="219" t="str">
        <f>IF(SUM(X312:Z312)=0,"",SUM(X312:Z312))</f>
        <v/>
      </c>
      <c r="AB312" s="218" t="str">
        <f>IF(SUM(AB306:AB311)=0,"",SUM(AB306:AB311))</f>
        <v/>
      </c>
      <c r="AC312" s="219">
        <f>IF(SUM(AC306:AC311)=0,"",SUM(AC306:AC311))</f>
        <v>63</v>
      </c>
      <c r="AD312" s="219">
        <f>IF(SUM(AD306:AD311)=0,"",SUM(AD306:AD311))</f>
        <v>125.60000000000001</v>
      </c>
      <c r="AE312" s="219">
        <f t="shared" si="233"/>
        <v>188.60000000000002</v>
      </c>
      <c r="AF312" s="218"/>
      <c r="AG312" s="219"/>
      <c r="AH312" s="219"/>
      <c r="AI312" s="219" t="str">
        <f t="shared" si="196"/>
        <v/>
      </c>
      <c r="AJ312" s="219"/>
      <c r="AK312" s="220"/>
      <c r="AL312" s="221">
        <f>COUNT(AE306:AE311)</f>
        <v>3</v>
      </c>
      <c r="AM312" s="217" t="str">
        <f t="shared" si="197"/>
        <v/>
      </c>
      <c r="AN312" s="217" t="s">
        <v>127</v>
      </c>
      <c r="AO312" s="217" t="s">
        <v>128</v>
      </c>
      <c r="AP312" s="217"/>
      <c r="AQ312" s="217"/>
      <c r="AR312" s="217" t="s">
        <v>509</v>
      </c>
      <c r="AS312" s="217"/>
      <c r="AT312" s="217"/>
      <c r="AU312" s="222" t="str">
        <f t="shared" si="198"/>
        <v/>
      </c>
      <c r="AV312" s="254" t="str">
        <f t="shared" si="199"/>
        <v/>
      </c>
      <c r="AW312" s="255"/>
      <c r="AX312" s="255" t="str">
        <f>IF(AW312="","",RANK(AW312,AW$4:AW498,1))</f>
        <v/>
      </c>
      <c r="AY312" s="254" t="str">
        <f>IF(AV312="Yes",SUMIF(AU$4:AU498,AW312,AI$4:AI498),"")</f>
        <v/>
      </c>
      <c r="AZ312" s="254" t="str">
        <f>IF(AY312="","",SUMIF(AX$4:AX498,"&lt;="&amp;AX312,AY$4:AY498))</f>
        <v/>
      </c>
      <c r="BA312" s="221"/>
      <c r="BB312" s="223"/>
      <c r="BC312" s="217"/>
      <c r="BD312" s="223"/>
      <c r="BE312" s="217"/>
      <c r="BF312" s="223"/>
      <c r="BG312" s="217"/>
      <c r="BH312" s="219"/>
      <c r="BI312" s="219"/>
      <c r="BJ312" s="219" t="str">
        <f t="shared" ref="BJ312:BJ334" si="234">IF(BI312="","",(BI312/BH312)*100)</f>
        <v/>
      </c>
      <c r="BK312" s="217"/>
      <c r="BL312" s="223"/>
      <c r="BM312" s="224"/>
      <c r="BN312" s="217"/>
      <c r="BO312" s="218" t="str">
        <f t="shared" si="221"/>
        <v/>
      </c>
      <c r="BP312" s="219">
        <f t="shared" si="222"/>
        <v>33.404029692470836</v>
      </c>
      <c r="BQ312" s="219">
        <f t="shared" si="223"/>
        <v>66.595970307529157</v>
      </c>
      <c r="BR312" s="225">
        <f t="shared" si="224"/>
        <v>100</v>
      </c>
      <c r="BS312" s="218"/>
      <c r="BT312" s="219"/>
      <c r="BU312" s="219"/>
      <c r="BV312" s="225" t="str">
        <f t="shared" si="225"/>
        <v/>
      </c>
      <c r="BW312" s="218" t="str">
        <f t="shared" si="226"/>
        <v/>
      </c>
      <c r="BX312" s="219" t="str">
        <f t="shared" si="227"/>
        <v/>
      </c>
      <c r="BY312" s="219" t="str">
        <f t="shared" si="228"/>
        <v/>
      </c>
      <c r="BZ312" s="219" t="str">
        <f t="shared" si="229"/>
        <v/>
      </c>
      <c r="CA312" s="16"/>
      <c r="CB312" s="16"/>
      <c r="CC312" s="16"/>
      <c r="CD312" s="16"/>
    </row>
    <row r="313" spans="1:82" x14ac:dyDescent="0.25">
      <c r="A313" s="16">
        <v>1</v>
      </c>
      <c r="C313" s="194">
        <v>310</v>
      </c>
      <c r="D313" s="195"/>
      <c r="E313" s="196" t="s">
        <v>129</v>
      </c>
      <c r="F313" s="197"/>
      <c r="G313" s="198"/>
      <c r="H313" s="199"/>
      <c r="I313" s="200"/>
      <c r="J313" s="200"/>
      <c r="K313" s="200" t="str">
        <f>IF(SUM(H313:J313)=0,"",SUM(H313:J313))</f>
        <v/>
      </c>
      <c r="L313" s="199"/>
      <c r="M313" s="200"/>
      <c r="N313" s="200"/>
      <c r="O313" s="200" t="str">
        <f>IF(SUM(L313:N313)=0,"",SUM(L313:N313))</f>
        <v/>
      </c>
      <c r="P313" s="199"/>
      <c r="Q313" s="200"/>
      <c r="R313" s="200"/>
      <c r="S313" s="200" t="str">
        <f>IF(SUM(P313:R313)=0,"",SUM(P313:R313))</f>
        <v/>
      </c>
      <c r="T313" s="199"/>
      <c r="U313" s="200"/>
      <c r="V313" s="200"/>
      <c r="W313" s="200" t="str">
        <f>IF(SUM(T313:V313)=0,"",SUM(T313:V313))</f>
        <v/>
      </c>
      <c r="X313" s="199"/>
      <c r="Y313" s="200"/>
      <c r="Z313" s="200"/>
      <c r="AA313" s="200" t="str">
        <f>IF(SUM(X313:Z313)=0,"",SUM(X313:Z313))</f>
        <v/>
      </c>
      <c r="AB313" s="199"/>
      <c r="AC313" s="200"/>
      <c r="AD313" s="200"/>
      <c r="AE313" s="200" t="str">
        <f t="shared" si="233"/>
        <v/>
      </c>
      <c r="AF313" s="199"/>
      <c r="AG313" s="200"/>
      <c r="AH313" s="200"/>
      <c r="AI313" s="200" t="str">
        <f t="shared" si="196"/>
        <v/>
      </c>
      <c r="AJ313" s="200"/>
      <c r="AK313" s="201"/>
      <c r="AL313" s="202"/>
      <c r="AM313" s="198" t="str">
        <f t="shared" si="197"/>
        <v/>
      </c>
      <c r="AN313" s="198" t="s">
        <v>129</v>
      </c>
      <c r="AO313" s="198"/>
      <c r="AP313" s="198"/>
      <c r="AQ313" s="198"/>
      <c r="AR313" s="198" t="s">
        <v>509</v>
      </c>
      <c r="AS313" s="198"/>
      <c r="AT313" s="198"/>
      <c r="AU313" s="203" t="str">
        <f t="shared" si="198"/>
        <v/>
      </c>
      <c r="AV313" s="204" t="str">
        <f t="shared" si="199"/>
        <v/>
      </c>
      <c r="AW313" s="205"/>
      <c r="AX313" s="205" t="str">
        <f>IF(AW313="","",RANK(AW313,AW$4:AW498,1))</f>
        <v/>
      </c>
      <c r="AY313" s="204" t="str">
        <f>IF(AV313="Yes",SUMIF(AU$4:AU498,AW313,AI$4:AI498),"")</f>
        <v/>
      </c>
      <c r="AZ313" s="204" t="str">
        <f>IF(AY313="","",SUMIF(AX$4:AX498,"&lt;="&amp;AX313,AY$4:AY498))</f>
        <v/>
      </c>
      <c r="BA313" s="202"/>
      <c r="BB313" s="206"/>
      <c r="BC313" s="198"/>
      <c r="BD313" s="206"/>
      <c r="BE313" s="198"/>
      <c r="BF313" s="206"/>
      <c r="BG313" s="198"/>
      <c r="BH313" s="200"/>
      <c r="BI313" s="200"/>
      <c r="BJ313" s="200" t="str">
        <f t="shared" si="234"/>
        <v/>
      </c>
      <c r="BK313" s="198"/>
      <c r="BL313" s="206"/>
      <c r="BM313" s="207"/>
      <c r="BN313" s="198"/>
      <c r="BO313" s="199" t="str">
        <f t="shared" si="221"/>
        <v/>
      </c>
      <c r="BP313" s="200" t="str">
        <f t="shared" si="222"/>
        <v/>
      </c>
      <c r="BQ313" s="200" t="str">
        <f t="shared" si="223"/>
        <v/>
      </c>
      <c r="BR313" s="211" t="str">
        <f t="shared" si="224"/>
        <v/>
      </c>
      <c r="BS313" s="199"/>
      <c r="BT313" s="200"/>
      <c r="BU313" s="200"/>
      <c r="BV313" s="211" t="str">
        <f t="shared" si="225"/>
        <v/>
      </c>
      <c r="BW313" s="199" t="str">
        <f t="shared" si="226"/>
        <v/>
      </c>
      <c r="BX313" s="200" t="str">
        <f t="shared" si="227"/>
        <v/>
      </c>
      <c r="BY313" s="200" t="str">
        <f t="shared" si="228"/>
        <v/>
      </c>
      <c r="BZ313" s="200" t="str">
        <f t="shared" si="229"/>
        <v/>
      </c>
      <c r="CA313" s="16"/>
      <c r="CB313" s="16"/>
      <c r="CC313" s="16"/>
      <c r="CD313" s="16"/>
    </row>
    <row r="314" spans="1:82" x14ac:dyDescent="0.25">
      <c r="A314" s="16">
        <v>1</v>
      </c>
      <c r="C314" s="194">
        <v>311</v>
      </c>
      <c r="D314" s="195">
        <v>19</v>
      </c>
      <c r="E314" s="212" t="s">
        <v>338</v>
      </c>
      <c r="F314" s="197" t="s">
        <v>2</v>
      </c>
      <c r="G314" s="198" t="s">
        <v>2</v>
      </c>
      <c r="H314" s="199"/>
      <c r="I314" s="200"/>
      <c r="J314" s="200"/>
      <c r="K314" s="200" t="str">
        <f>IF(SUM(H314:J314)=0,"",SUM(H314:J314))</f>
        <v/>
      </c>
      <c r="L314" s="199"/>
      <c r="M314" s="200"/>
      <c r="N314" s="200"/>
      <c r="O314" s="200" t="str">
        <f>IF(SUM(L314:N314)=0,"",SUM(L314:N314))</f>
        <v/>
      </c>
      <c r="P314" s="199"/>
      <c r="Q314" s="200">
        <v>83.5</v>
      </c>
      <c r="R314" s="200">
        <v>97.199999999999989</v>
      </c>
      <c r="S314" s="200">
        <f>IF(SUM(P314:R314)=0,"",SUM(P314:R314))</f>
        <v>180.7</v>
      </c>
      <c r="T314" s="199"/>
      <c r="U314" s="200"/>
      <c r="V314" s="200"/>
      <c r="W314" s="200" t="str">
        <f>IF(SUM(T314:V314)=0,"",SUM(T314:V314))</f>
        <v/>
      </c>
      <c r="X314" s="199"/>
      <c r="Y314" s="200"/>
      <c r="Z314" s="200"/>
      <c r="AA314" s="200" t="str">
        <f>IF(SUM(X314:Z314)=0,"",SUM(X314:Z314))</f>
        <v/>
      </c>
      <c r="AB314" s="199" t="str">
        <f t="shared" ref="AB314:AD316" si="235">IF(H314+L314+P314+T314+X314=0,"",H314+L314+P314+T314+X314)</f>
        <v/>
      </c>
      <c r="AC314" s="200">
        <f t="shared" si="235"/>
        <v>83.5</v>
      </c>
      <c r="AD314" s="200">
        <f t="shared" si="235"/>
        <v>97.199999999999989</v>
      </c>
      <c r="AE314" s="200">
        <f t="shared" si="233"/>
        <v>180.7</v>
      </c>
      <c r="AF314" s="199" t="s">
        <v>509</v>
      </c>
      <c r="AG314" s="200">
        <v>23.1</v>
      </c>
      <c r="AH314" s="200">
        <v>50.3</v>
      </c>
      <c r="AI314" s="200">
        <f t="shared" si="196"/>
        <v>73.400000000000006</v>
      </c>
      <c r="AJ314" s="200" t="s">
        <v>338</v>
      </c>
      <c r="AK314" s="201">
        <v>36</v>
      </c>
      <c r="AL314" s="202"/>
      <c r="AM314" s="198" t="str">
        <f t="shared" si="197"/>
        <v/>
      </c>
      <c r="AN314" s="198"/>
      <c r="AO314" s="198"/>
      <c r="AP314" s="213" t="s">
        <v>786</v>
      </c>
      <c r="AQ314" s="198" t="s">
        <v>487</v>
      </c>
      <c r="AR314" s="198" t="s">
        <v>17</v>
      </c>
      <c r="AS314" s="198"/>
      <c r="AT314" s="198" t="s">
        <v>509</v>
      </c>
      <c r="AU314" s="203">
        <f t="shared" si="198"/>
        <v>1978</v>
      </c>
      <c r="AV314" s="204" t="str">
        <f t="shared" si="199"/>
        <v/>
      </c>
      <c r="AW314" s="205" t="str">
        <f>IF(AV314="Yes",AU314,"")</f>
        <v/>
      </c>
      <c r="AX314" s="205" t="str">
        <f>IF(AW314="","",RANK(AW314,AW$4:AW498,1))</f>
        <v/>
      </c>
      <c r="AY314" s="204" t="str">
        <f>IF(AV314="Yes",SUMIF(AU$4:AU498,AW314,AI$4:AI498),"")</f>
        <v/>
      </c>
      <c r="AZ314" s="204" t="str">
        <f>IF(AY314="","",SUMIF(AX$4:AX498,"&lt;="&amp;AX314,AY$4:AY498))</f>
        <v/>
      </c>
      <c r="BA314" s="202" t="s">
        <v>165</v>
      </c>
      <c r="BB314" s="206">
        <v>25113</v>
      </c>
      <c r="BC314" s="198" t="s">
        <v>170</v>
      </c>
      <c r="BD314" s="206">
        <v>28765</v>
      </c>
      <c r="BE314" s="198"/>
      <c r="BF314" s="206"/>
      <c r="BG314" s="198"/>
      <c r="BH314" s="200">
        <v>75.400000000000006</v>
      </c>
      <c r="BI314" s="200">
        <v>75.400000000000006</v>
      </c>
      <c r="BJ314" s="200">
        <f t="shared" si="234"/>
        <v>100</v>
      </c>
      <c r="BK314" s="198" t="s">
        <v>176</v>
      </c>
      <c r="BL314" s="206">
        <v>28804</v>
      </c>
      <c r="BM314" s="207">
        <v>1</v>
      </c>
      <c r="BN314" s="198" t="s">
        <v>778</v>
      </c>
      <c r="BO314" s="199" t="str">
        <f t="shared" si="221"/>
        <v/>
      </c>
      <c r="BP314" s="200">
        <f t="shared" si="222"/>
        <v>46.209186496956285</v>
      </c>
      <c r="BQ314" s="200">
        <f t="shared" si="223"/>
        <v>53.790813503043708</v>
      </c>
      <c r="BR314" s="211">
        <f t="shared" si="224"/>
        <v>100</v>
      </c>
      <c r="BS314" s="199"/>
      <c r="BT314" s="200"/>
      <c r="BU314" s="200"/>
      <c r="BV314" s="211" t="str">
        <f t="shared" si="225"/>
        <v/>
      </c>
      <c r="BW314" s="199" t="str">
        <f t="shared" si="226"/>
        <v/>
      </c>
      <c r="BX314" s="200" t="str">
        <f t="shared" si="227"/>
        <v/>
      </c>
      <c r="BY314" s="200" t="str">
        <f t="shared" si="228"/>
        <v/>
      </c>
      <c r="BZ314" s="200" t="str">
        <f t="shared" si="229"/>
        <v/>
      </c>
      <c r="CA314" s="16"/>
      <c r="CB314" s="16"/>
      <c r="CC314" s="16"/>
      <c r="CD314" s="16"/>
    </row>
    <row r="315" spans="1:82" x14ac:dyDescent="0.25">
      <c r="A315" s="16">
        <v>1</v>
      </c>
      <c r="C315" s="194">
        <v>312</v>
      </c>
      <c r="D315" s="195">
        <v>20</v>
      </c>
      <c r="E315" s="212" t="s">
        <v>339</v>
      </c>
      <c r="F315" s="197" t="s">
        <v>2</v>
      </c>
      <c r="G315" s="198" t="s">
        <v>2</v>
      </c>
      <c r="H315" s="199"/>
      <c r="I315" s="200"/>
      <c r="J315" s="200"/>
      <c r="K315" s="200"/>
      <c r="L315" s="199"/>
      <c r="M315" s="200"/>
      <c r="N315" s="200"/>
      <c r="O315" s="200"/>
      <c r="P315" s="199"/>
      <c r="Q315" s="200"/>
      <c r="R315" s="200"/>
      <c r="S315" s="200"/>
      <c r="T315" s="199"/>
      <c r="U315" s="200"/>
      <c r="V315" s="200"/>
      <c r="W315" s="200"/>
      <c r="X315" s="199"/>
      <c r="Y315" s="200"/>
      <c r="Z315" s="200"/>
      <c r="AA315" s="200"/>
      <c r="AB315" s="199" t="str">
        <f t="shared" si="235"/>
        <v/>
      </c>
      <c r="AC315" s="200" t="str">
        <f t="shared" si="235"/>
        <v/>
      </c>
      <c r="AD315" s="200" t="str">
        <f t="shared" si="235"/>
        <v/>
      </c>
      <c r="AE315" s="200" t="str">
        <f t="shared" si="233"/>
        <v/>
      </c>
      <c r="AF315" s="199" t="s">
        <v>509</v>
      </c>
      <c r="AG315" s="200">
        <v>35</v>
      </c>
      <c r="AH315" s="200">
        <v>5</v>
      </c>
      <c r="AI315" s="200">
        <f t="shared" si="196"/>
        <v>40</v>
      </c>
      <c r="AJ315" s="200" t="s">
        <v>339</v>
      </c>
      <c r="AK315" s="201">
        <v>35</v>
      </c>
      <c r="AL315" s="202"/>
      <c r="AM315" s="198" t="str">
        <f t="shared" si="197"/>
        <v/>
      </c>
      <c r="AN315" s="198"/>
      <c r="AO315" s="198"/>
      <c r="AP315" s="213" t="s">
        <v>786</v>
      </c>
      <c r="AQ315" s="198" t="s">
        <v>486</v>
      </c>
      <c r="AR315" s="198" t="s">
        <v>17</v>
      </c>
      <c r="AS315" s="198"/>
      <c r="AT315" s="198"/>
      <c r="AU315" s="203">
        <f t="shared" si="198"/>
        <v>1978</v>
      </c>
      <c r="AV315" s="204" t="str">
        <f t="shared" si="199"/>
        <v/>
      </c>
      <c r="AW315" s="205" t="str">
        <f>IF(AV315="Yes",AU315,"")</f>
        <v/>
      </c>
      <c r="AX315" s="205" t="str">
        <f>IF(AW315="","",RANK(AW315,AW$4:AW498,1))</f>
        <v/>
      </c>
      <c r="AY315" s="204" t="str">
        <f>IF(AV315="Yes",SUMIF(AU$4:AU498,AW315,AI$4:AI498),"")</f>
        <v/>
      </c>
      <c r="AZ315" s="204" t="str">
        <f>IF(AY315="","",SUMIF(AX$4:AX498,"&lt;="&amp;AX315,AY$4:AY498))</f>
        <v/>
      </c>
      <c r="BA315" s="202"/>
      <c r="BB315" s="206"/>
      <c r="BC315" s="198"/>
      <c r="BD315" s="206"/>
      <c r="BE315" s="198"/>
      <c r="BF315" s="206"/>
      <c r="BG315" s="198"/>
      <c r="BH315" s="200"/>
      <c r="BI315" s="200"/>
      <c r="BJ315" s="200" t="str">
        <f t="shared" si="234"/>
        <v/>
      </c>
      <c r="BK315" s="198" t="s">
        <v>176</v>
      </c>
      <c r="BL315" s="206">
        <v>28804</v>
      </c>
      <c r="BM315" s="207"/>
      <c r="BN315" s="198"/>
      <c r="BO315" s="199" t="str">
        <f t="shared" si="221"/>
        <v/>
      </c>
      <c r="BP315" s="200" t="str">
        <f t="shared" si="222"/>
        <v/>
      </c>
      <c r="BQ315" s="200" t="str">
        <f t="shared" si="223"/>
        <v/>
      </c>
      <c r="BR315" s="211" t="str">
        <f t="shared" si="224"/>
        <v/>
      </c>
      <c r="BS315" s="199"/>
      <c r="BT315" s="200"/>
      <c r="BU315" s="200"/>
      <c r="BV315" s="211" t="str">
        <f t="shared" si="225"/>
        <v/>
      </c>
      <c r="BW315" s="199" t="str">
        <f t="shared" si="226"/>
        <v/>
      </c>
      <c r="BX315" s="200" t="str">
        <f t="shared" si="227"/>
        <v/>
      </c>
      <c r="BY315" s="200" t="str">
        <f t="shared" si="228"/>
        <v/>
      </c>
      <c r="BZ315" s="200" t="str">
        <f t="shared" si="229"/>
        <v/>
      </c>
      <c r="CA315" s="16"/>
      <c r="CB315" s="16"/>
      <c r="CC315" s="16"/>
      <c r="CD315" s="16"/>
    </row>
    <row r="316" spans="1:82" x14ac:dyDescent="0.25">
      <c r="A316" s="16">
        <v>1</v>
      </c>
      <c r="C316" s="194">
        <v>313</v>
      </c>
      <c r="D316" s="195">
        <v>165</v>
      </c>
      <c r="E316" s="212" t="s">
        <v>340</v>
      </c>
      <c r="F316" s="197" t="s">
        <v>2</v>
      </c>
      <c r="G316" s="198" t="s">
        <v>2</v>
      </c>
      <c r="H316" s="199"/>
      <c r="I316" s="200"/>
      <c r="J316" s="200"/>
      <c r="K316" s="200"/>
      <c r="L316" s="199"/>
      <c r="M316" s="200"/>
      <c r="N316" s="200"/>
      <c r="O316" s="200"/>
      <c r="P316" s="199"/>
      <c r="Q316" s="200"/>
      <c r="R316" s="200"/>
      <c r="S316" s="200"/>
      <c r="T316" s="199"/>
      <c r="U316" s="200"/>
      <c r="V316" s="200"/>
      <c r="W316" s="200"/>
      <c r="X316" s="199"/>
      <c r="Y316" s="200"/>
      <c r="Z316" s="200"/>
      <c r="AA316" s="200"/>
      <c r="AB316" s="199" t="str">
        <f t="shared" si="235"/>
        <v/>
      </c>
      <c r="AC316" s="200" t="str">
        <f t="shared" si="235"/>
        <v/>
      </c>
      <c r="AD316" s="200" t="str">
        <f t="shared" si="235"/>
        <v/>
      </c>
      <c r="AE316" s="200" t="str">
        <f t="shared" si="233"/>
        <v/>
      </c>
      <c r="AF316" s="199" t="s">
        <v>509</v>
      </c>
      <c r="AG316" s="200">
        <v>25.4</v>
      </c>
      <c r="AH316" s="200">
        <v>41.9</v>
      </c>
      <c r="AI316" s="200">
        <f t="shared" si="196"/>
        <v>67.3</v>
      </c>
      <c r="AJ316" s="200" t="s">
        <v>340</v>
      </c>
      <c r="AK316" s="201">
        <v>37</v>
      </c>
      <c r="AL316" s="202"/>
      <c r="AM316" s="198" t="str">
        <f t="shared" si="197"/>
        <v/>
      </c>
      <c r="AN316" s="198"/>
      <c r="AO316" s="198"/>
      <c r="AP316" s="213" t="s">
        <v>786</v>
      </c>
      <c r="AQ316" s="198" t="s">
        <v>486</v>
      </c>
      <c r="AR316" s="198" t="s">
        <v>341</v>
      </c>
      <c r="AS316" s="198"/>
      <c r="AT316" s="198"/>
      <c r="AU316" s="203">
        <f t="shared" si="198"/>
        <v>2000</v>
      </c>
      <c r="AV316" s="204" t="str">
        <f t="shared" si="199"/>
        <v/>
      </c>
      <c r="AW316" s="205" t="str">
        <f>IF(AV316="Yes",AU316,"")</f>
        <v/>
      </c>
      <c r="AX316" s="205" t="str">
        <f>IF(AW316="","",RANK(AW316,AW$4:AW498,1))</f>
        <v/>
      </c>
      <c r="AY316" s="204" t="str">
        <f>IF(AV316="Yes",SUMIF(AU$4:AU498,AW316,AI$4:AI498),"")</f>
        <v/>
      </c>
      <c r="AZ316" s="204" t="str">
        <f>IF(AY316="","",SUMIF(AX$4:AX498,"&lt;="&amp;AX316,AY$4:AY498))</f>
        <v/>
      </c>
      <c r="BA316" s="202" t="s">
        <v>304</v>
      </c>
      <c r="BB316" s="206">
        <v>33900</v>
      </c>
      <c r="BC316" s="198" t="s">
        <v>2</v>
      </c>
      <c r="BD316" s="206">
        <v>34265</v>
      </c>
      <c r="BE316" s="198"/>
      <c r="BF316" s="206"/>
      <c r="BG316" s="198"/>
      <c r="BH316" s="200">
        <v>70</v>
      </c>
      <c r="BI316" s="200">
        <v>67.3</v>
      </c>
      <c r="BJ316" s="200">
        <f t="shared" si="234"/>
        <v>96.142857142857139</v>
      </c>
      <c r="BK316" s="198" t="s">
        <v>305</v>
      </c>
      <c r="BL316" s="206">
        <v>36831</v>
      </c>
      <c r="BM316" s="207">
        <v>1</v>
      </c>
      <c r="BN316" s="198"/>
      <c r="BO316" s="208" t="str">
        <f t="shared" si="221"/>
        <v/>
      </c>
      <c r="BP316" s="209" t="str">
        <f t="shared" si="222"/>
        <v/>
      </c>
      <c r="BQ316" s="209" t="str">
        <f t="shared" si="223"/>
        <v/>
      </c>
      <c r="BR316" s="210" t="str">
        <f t="shared" si="224"/>
        <v/>
      </c>
      <c r="BS316" s="199"/>
      <c r="BT316" s="200">
        <v>25.4</v>
      </c>
      <c r="BU316" s="200">
        <v>41.9</v>
      </c>
      <c r="BV316" s="211">
        <f t="shared" si="225"/>
        <v>67.3</v>
      </c>
      <c r="BW316" s="208" t="str">
        <f t="shared" si="226"/>
        <v/>
      </c>
      <c r="BX316" s="209">
        <f t="shared" si="227"/>
        <v>37.74145616641902</v>
      </c>
      <c r="BY316" s="209">
        <f t="shared" si="228"/>
        <v>62.25854383358098</v>
      </c>
      <c r="BZ316" s="209">
        <f t="shared" si="229"/>
        <v>100</v>
      </c>
      <c r="CA316" s="16"/>
      <c r="CB316" s="16"/>
      <c r="CC316" s="16"/>
      <c r="CD316" s="16"/>
    </row>
    <row r="317" spans="1:82" x14ac:dyDescent="0.25">
      <c r="A317" s="16">
        <v>1</v>
      </c>
      <c r="C317" s="194">
        <v>314</v>
      </c>
      <c r="D317" s="195"/>
      <c r="E317" s="197" t="s">
        <v>884</v>
      </c>
      <c r="F317" s="197"/>
      <c r="G317" s="198"/>
      <c r="H317" s="199"/>
      <c r="I317" s="200"/>
      <c r="J317" s="200"/>
      <c r="K317" s="200"/>
      <c r="L317" s="199"/>
      <c r="M317" s="200"/>
      <c r="N317" s="200"/>
      <c r="O317" s="200"/>
      <c r="P317" s="199"/>
      <c r="Q317" s="200"/>
      <c r="R317" s="200"/>
      <c r="S317" s="200"/>
      <c r="T317" s="199"/>
      <c r="U317" s="200"/>
      <c r="V317" s="200"/>
      <c r="W317" s="200"/>
      <c r="X317" s="199"/>
      <c r="Y317" s="200"/>
      <c r="Z317" s="200"/>
      <c r="AA317" s="200"/>
      <c r="AB317" s="199"/>
      <c r="AC317" s="200"/>
      <c r="AD317" s="200"/>
      <c r="AE317" s="200"/>
      <c r="AF317" s="199" t="s">
        <v>509</v>
      </c>
      <c r="AG317" s="200">
        <v>83.5</v>
      </c>
      <c r="AH317" s="200">
        <v>97.199999999999989</v>
      </c>
      <c r="AI317" s="200">
        <f t="shared" si="196"/>
        <v>180.7</v>
      </c>
      <c r="AJ317" s="200" t="s">
        <v>884</v>
      </c>
      <c r="AK317" s="201">
        <v>38</v>
      </c>
      <c r="AL317" s="202"/>
      <c r="AM317" s="198" t="str">
        <f t="shared" si="197"/>
        <v/>
      </c>
      <c r="AN317" s="198"/>
      <c r="AO317" s="198"/>
      <c r="AP317" s="198"/>
      <c r="AQ317" s="198"/>
      <c r="AR317" s="198"/>
      <c r="AS317" s="198"/>
      <c r="AT317" s="198"/>
      <c r="AU317" s="203" t="str">
        <f t="shared" si="198"/>
        <v/>
      </c>
      <c r="AV317" s="204" t="str">
        <f t="shared" si="199"/>
        <v/>
      </c>
      <c r="AW317" s="205"/>
      <c r="AX317" s="205" t="str">
        <f>IF(AW317="","",RANK(AW317,AW$4:AW498,1))</f>
        <v/>
      </c>
      <c r="AY317" s="204" t="str">
        <f>IF(AV317="Yes",SUMIF(AU$4:AU498,AW317,AI$4:AI498),"")</f>
        <v/>
      </c>
      <c r="AZ317" s="204" t="str">
        <f>IF(AY317="","",SUMIF(AX$4:AX498,"&lt;="&amp;AX317,AY$4:AY498))</f>
        <v/>
      </c>
      <c r="BA317" s="202"/>
      <c r="BB317" s="206"/>
      <c r="BC317" s="198"/>
      <c r="BD317" s="206"/>
      <c r="BE317" s="198"/>
      <c r="BF317" s="206"/>
      <c r="BG317" s="198"/>
      <c r="BH317" s="200"/>
      <c r="BI317" s="200"/>
      <c r="BJ317" s="200" t="str">
        <f t="shared" si="234"/>
        <v/>
      </c>
      <c r="BK317" s="198"/>
      <c r="BL317" s="206"/>
      <c r="BM317" s="207"/>
      <c r="BN317" s="198"/>
      <c r="BO317" s="258"/>
      <c r="BP317" s="259"/>
      <c r="BQ317" s="259"/>
      <c r="BR317" s="260"/>
      <c r="BS317" s="199"/>
      <c r="BT317" s="200"/>
      <c r="BU317" s="200"/>
      <c r="BV317" s="211"/>
      <c r="BW317" s="258"/>
      <c r="BX317" s="259"/>
      <c r="BY317" s="259"/>
      <c r="BZ317" s="259"/>
      <c r="CA317" s="16"/>
      <c r="CB317" s="16"/>
      <c r="CC317" s="16"/>
      <c r="CD317" s="16"/>
    </row>
    <row r="318" spans="1:82" x14ac:dyDescent="0.25">
      <c r="A318" s="16">
        <v>1</v>
      </c>
      <c r="C318" s="215">
        <v>315</v>
      </c>
      <c r="D318" s="216"/>
      <c r="E318" s="216" t="s">
        <v>5</v>
      </c>
      <c r="F318" s="180"/>
      <c r="G318" s="217"/>
      <c r="H318" s="218"/>
      <c r="I318" s="219"/>
      <c r="J318" s="219"/>
      <c r="K318" s="219" t="str">
        <f>IF(SUM(H318:J318)=0,"",SUM(H318:J318))</f>
        <v/>
      </c>
      <c r="L318" s="218"/>
      <c r="M318" s="219"/>
      <c r="N318" s="219"/>
      <c r="O318" s="219" t="str">
        <f>IF(SUM(L318:N318)=0,"",SUM(L318:N318))</f>
        <v/>
      </c>
      <c r="P318" s="218"/>
      <c r="Q318" s="219"/>
      <c r="R318" s="219"/>
      <c r="S318" s="219" t="str">
        <f>IF(SUM(P318:R318)=0,"",SUM(P318:R318))</f>
        <v/>
      </c>
      <c r="T318" s="218"/>
      <c r="U318" s="219"/>
      <c r="V318" s="219"/>
      <c r="W318" s="219" t="str">
        <f>IF(SUM(T318:V318)=0,"",SUM(T318:V318))</f>
        <v/>
      </c>
      <c r="X318" s="218"/>
      <c r="Y318" s="219"/>
      <c r="Z318" s="219"/>
      <c r="AA318" s="219" t="str">
        <f>IF(SUM(X318:Z318)=0,"",SUM(X318:Z318))</f>
        <v/>
      </c>
      <c r="AB318" s="218" t="str">
        <f>IF(SUM(AB314:AB314)=0,"",SUM(AB314:AB314))</f>
        <v/>
      </c>
      <c r="AC318" s="219">
        <f>IF(SUM(AC314:AC314)=0,"",SUM(AC314:AC314))</f>
        <v>83.5</v>
      </c>
      <c r="AD318" s="219">
        <f>IF(SUM(AD314:AD314)=0,"",SUM(AD314:AD314))</f>
        <v>97.199999999999989</v>
      </c>
      <c r="AE318" s="219">
        <f t="shared" ref="AE318:AE323" si="236">IF(SUM(AB318:AD318)=0,"",SUM(AB318:AD318))</f>
        <v>180.7</v>
      </c>
      <c r="AF318" s="218"/>
      <c r="AG318" s="219"/>
      <c r="AH318" s="219"/>
      <c r="AI318" s="219" t="str">
        <f t="shared" si="196"/>
        <v/>
      </c>
      <c r="AJ318" s="219"/>
      <c r="AK318" s="220"/>
      <c r="AL318" s="221">
        <f>COUNT(AE314:AE316)</f>
        <v>1</v>
      </c>
      <c r="AM318" s="217" t="str">
        <f t="shared" si="197"/>
        <v/>
      </c>
      <c r="AN318" s="217" t="s">
        <v>129</v>
      </c>
      <c r="AO318" s="217" t="s">
        <v>130</v>
      </c>
      <c r="AP318" s="217"/>
      <c r="AQ318" s="217"/>
      <c r="AR318" s="217" t="s">
        <v>509</v>
      </c>
      <c r="AS318" s="217"/>
      <c r="AT318" s="217"/>
      <c r="AU318" s="222" t="str">
        <f t="shared" si="198"/>
        <v/>
      </c>
      <c r="AV318" s="254" t="str">
        <f t="shared" si="199"/>
        <v/>
      </c>
      <c r="AW318" s="255"/>
      <c r="AX318" s="255" t="str">
        <f>IF(AW318="","",RANK(AW318,AW$4:AW498,1))</f>
        <v/>
      </c>
      <c r="AY318" s="254" t="str">
        <f>IF(AV318="Yes",SUMIF(AU$4:AU498,AW318,AI$4:AI498),"")</f>
        <v/>
      </c>
      <c r="AZ318" s="254" t="str">
        <f>IF(AY318="","",SUMIF(AX$4:AX498,"&lt;="&amp;AX318,AY$4:AY498))</f>
        <v/>
      </c>
      <c r="BA318" s="221"/>
      <c r="BB318" s="223"/>
      <c r="BC318" s="217"/>
      <c r="BD318" s="223"/>
      <c r="BE318" s="217"/>
      <c r="BF318" s="223"/>
      <c r="BG318" s="217"/>
      <c r="BH318" s="219"/>
      <c r="BI318" s="219"/>
      <c r="BJ318" s="219" t="str">
        <f t="shared" si="234"/>
        <v/>
      </c>
      <c r="BK318" s="217"/>
      <c r="BL318" s="223"/>
      <c r="BM318" s="224"/>
      <c r="BN318" s="217"/>
      <c r="BO318" s="218" t="str">
        <f t="shared" ref="BO318:BO323" si="237">IF(AB318="","",(AB318/AE318)*100)</f>
        <v/>
      </c>
      <c r="BP318" s="219">
        <f t="shared" ref="BP318:BP323" si="238">IF(AC318="","",(AC318/AE318)*100)</f>
        <v>46.209186496956285</v>
      </c>
      <c r="BQ318" s="219">
        <f t="shared" ref="BQ318:BQ323" si="239">IF(AD318="","",(AD318/AE318)*100)</f>
        <v>53.790813503043708</v>
      </c>
      <c r="BR318" s="225">
        <f t="shared" ref="BR318:BR323" si="240">IF(AE318="","",SUM(BO318:BQ318))</f>
        <v>100</v>
      </c>
      <c r="BS318" s="218"/>
      <c r="BT318" s="219"/>
      <c r="BU318" s="219"/>
      <c r="BV318" s="225" t="str">
        <f t="shared" ref="BV318:BV323" si="241">IF(SUM(BS318:BU318)=0,"",SUM(BS318:BU318))</f>
        <v/>
      </c>
      <c r="BW318" s="218" t="str">
        <f t="shared" ref="BW318:BW323" si="242">IF(ISBLANK(BS318),"",BS318/BV318*100)</f>
        <v/>
      </c>
      <c r="BX318" s="219" t="str">
        <f t="shared" ref="BX318:BX323" si="243">IF(ISBLANK(BT318),"",BT318/BV318*100)</f>
        <v/>
      </c>
      <c r="BY318" s="219" t="str">
        <f t="shared" ref="BY318:BY323" si="244">IF(ISBLANK(BU318),"",BU318/BV318*100)</f>
        <v/>
      </c>
      <c r="BZ318" s="219" t="str">
        <f t="shared" ref="BZ318:BZ323" si="245">IF(BV318="","",SUM(BW318:BY318))</f>
        <v/>
      </c>
      <c r="CA318" s="16"/>
      <c r="CB318" s="16"/>
      <c r="CC318" s="16"/>
      <c r="CD318" s="16"/>
    </row>
    <row r="319" spans="1:82" x14ac:dyDescent="0.25">
      <c r="A319" s="16">
        <v>1</v>
      </c>
      <c r="C319" s="194">
        <v>316</v>
      </c>
      <c r="D319" s="195"/>
      <c r="E319" s="196" t="s">
        <v>131</v>
      </c>
      <c r="F319" s="197"/>
      <c r="G319" s="198"/>
      <c r="H319" s="199"/>
      <c r="I319" s="200"/>
      <c r="J319" s="200"/>
      <c r="K319" s="200" t="str">
        <f>IF(SUM(H319:J319)=0,"",SUM(H319:J319))</f>
        <v/>
      </c>
      <c r="L319" s="199"/>
      <c r="M319" s="200"/>
      <c r="N319" s="200"/>
      <c r="O319" s="200" t="str">
        <f>IF(SUM(L319:N319)=0,"",SUM(L319:N319))</f>
        <v/>
      </c>
      <c r="P319" s="199"/>
      <c r="Q319" s="200"/>
      <c r="R319" s="200"/>
      <c r="S319" s="200" t="str">
        <f>IF(SUM(P319:R319)=0,"",SUM(P319:R319))</f>
        <v/>
      </c>
      <c r="T319" s="199"/>
      <c r="U319" s="200"/>
      <c r="V319" s="200"/>
      <c r="W319" s="200" t="str">
        <f>IF(SUM(T319:V319)=0,"",SUM(T319:V319))</f>
        <v/>
      </c>
      <c r="X319" s="199"/>
      <c r="Y319" s="200"/>
      <c r="Z319" s="200"/>
      <c r="AA319" s="200" t="str">
        <f>IF(SUM(X319:Z319)=0,"",SUM(X319:Z319))</f>
        <v/>
      </c>
      <c r="AB319" s="199"/>
      <c r="AC319" s="200"/>
      <c r="AD319" s="200"/>
      <c r="AE319" s="200" t="str">
        <f t="shared" si="236"/>
        <v/>
      </c>
      <c r="AF319" s="199"/>
      <c r="AG319" s="200"/>
      <c r="AH319" s="200"/>
      <c r="AI319" s="200" t="str">
        <f t="shared" si="196"/>
        <v/>
      </c>
      <c r="AJ319" s="200"/>
      <c r="AK319" s="201"/>
      <c r="AL319" s="202"/>
      <c r="AM319" s="198" t="str">
        <f t="shared" si="197"/>
        <v/>
      </c>
      <c r="AN319" s="198" t="s">
        <v>131</v>
      </c>
      <c r="AO319" s="198"/>
      <c r="AP319" s="198"/>
      <c r="AQ319" s="198"/>
      <c r="AR319" s="198" t="s">
        <v>509</v>
      </c>
      <c r="AS319" s="198"/>
      <c r="AT319" s="198"/>
      <c r="AU319" s="203" t="str">
        <f t="shared" si="198"/>
        <v/>
      </c>
      <c r="AV319" s="204" t="str">
        <f t="shared" si="199"/>
        <v/>
      </c>
      <c r="AW319" s="205"/>
      <c r="AX319" s="205" t="str">
        <f>IF(AW319="","",RANK(AW319,AW$4:AW498,1))</f>
        <v/>
      </c>
      <c r="AY319" s="204" t="str">
        <f>IF(AV319="Yes",SUMIF(AU$4:AU498,AW319,AI$4:AI498),"")</f>
        <v/>
      </c>
      <c r="AZ319" s="204" t="str">
        <f>IF(AY319="","",SUMIF(AX$4:AX498,"&lt;="&amp;AX319,AY$4:AY498))</f>
        <v/>
      </c>
      <c r="BA319" s="202"/>
      <c r="BB319" s="206"/>
      <c r="BC319" s="198"/>
      <c r="BD319" s="206"/>
      <c r="BE319" s="198"/>
      <c r="BF319" s="206"/>
      <c r="BG319" s="198"/>
      <c r="BH319" s="200"/>
      <c r="BI319" s="200"/>
      <c r="BJ319" s="200" t="str">
        <f t="shared" si="234"/>
        <v/>
      </c>
      <c r="BK319" s="198"/>
      <c r="BL319" s="206"/>
      <c r="BM319" s="207"/>
      <c r="BN319" s="198"/>
      <c r="BO319" s="199" t="str">
        <f t="shared" si="237"/>
        <v/>
      </c>
      <c r="BP319" s="200" t="str">
        <f t="shared" si="238"/>
        <v/>
      </c>
      <c r="BQ319" s="200" t="str">
        <f t="shared" si="239"/>
        <v/>
      </c>
      <c r="BR319" s="211" t="str">
        <f t="shared" si="240"/>
        <v/>
      </c>
      <c r="BS319" s="199"/>
      <c r="BT319" s="200"/>
      <c r="BU319" s="200"/>
      <c r="BV319" s="211" t="str">
        <f t="shared" si="241"/>
        <v/>
      </c>
      <c r="BW319" s="199" t="str">
        <f t="shared" si="242"/>
        <v/>
      </c>
      <c r="BX319" s="200" t="str">
        <f t="shared" si="243"/>
        <v/>
      </c>
      <c r="BY319" s="200" t="str">
        <f t="shared" si="244"/>
        <v/>
      </c>
      <c r="BZ319" s="200" t="str">
        <f t="shared" si="245"/>
        <v/>
      </c>
      <c r="CA319" s="16"/>
      <c r="CB319" s="16"/>
      <c r="CC319" s="16"/>
      <c r="CD319" s="16"/>
    </row>
    <row r="320" spans="1:82" x14ac:dyDescent="0.25">
      <c r="A320" s="16">
        <v>1</v>
      </c>
      <c r="C320" s="194">
        <v>317</v>
      </c>
      <c r="D320" s="195">
        <v>109</v>
      </c>
      <c r="E320" s="212" t="s">
        <v>413</v>
      </c>
      <c r="F320" s="197" t="s">
        <v>3</v>
      </c>
      <c r="G320" s="198" t="s">
        <v>3</v>
      </c>
      <c r="H320" s="199"/>
      <c r="I320" s="200"/>
      <c r="J320" s="200"/>
      <c r="K320" s="200" t="str">
        <f>IF(SUM(H320:J320)=0,"",SUM(H320:J320))</f>
        <v/>
      </c>
      <c r="L320" s="199"/>
      <c r="M320" s="200"/>
      <c r="N320" s="200"/>
      <c r="O320" s="200" t="str">
        <f>IF(SUM(L320:N320)=0,"",SUM(L320:N320))</f>
        <v/>
      </c>
      <c r="P320" s="199"/>
      <c r="Q320" s="200"/>
      <c r="R320" s="200"/>
      <c r="S320" s="200" t="str">
        <f>IF(SUM(P320:R320)=0,"",SUM(P320:R320))</f>
        <v/>
      </c>
      <c r="T320" s="199">
        <v>4</v>
      </c>
      <c r="U320" s="200">
        <v>5</v>
      </c>
      <c r="V320" s="200">
        <v>2</v>
      </c>
      <c r="W320" s="200">
        <f>IF(SUM(T320:V320)=0,"",SUM(T320:V320))</f>
        <v>11</v>
      </c>
      <c r="X320" s="199"/>
      <c r="Y320" s="200"/>
      <c r="Z320" s="200"/>
      <c r="AA320" s="200" t="str">
        <f>IF(SUM(X320:Z320)=0,"",SUM(X320:Z320))</f>
        <v/>
      </c>
      <c r="AB320" s="199">
        <f t="shared" ref="AB320:AD323" si="246">IF(H320+L320+P320+T320+X320=0,"",H320+L320+P320+T320+X320)</f>
        <v>4</v>
      </c>
      <c r="AC320" s="200">
        <f t="shared" si="246"/>
        <v>5</v>
      </c>
      <c r="AD320" s="200">
        <f t="shared" si="246"/>
        <v>2</v>
      </c>
      <c r="AE320" s="200">
        <f t="shared" si="236"/>
        <v>11</v>
      </c>
      <c r="AF320" s="199">
        <v>4</v>
      </c>
      <c r="AG320" s="200">
        <v>5</v>
      </c>
      <c r="AH320" s="200">
        <v>2</v>
      </c>
      <c r="AI320" s="200">
        <f t="shared" si="196"/>
        <v>11</v>
      </c>
      <c r="AJ320" s="200" t="s">
        <v>413</v>
      </c>
      <c r="AK320" s="201">
        <v>189</v>
      </c>
      <c r="AL320" s="202"/>
      <c r="AM320" s="198" t="str">
        <f t="shared" si="197"/>
        <v/>
      </c>
      <c r="AN320" s="198"/>
      <c r="AO320" s="198"/>
      <c r="AP320" s="213" t="s">
        <v>691</v>
      </c>
      <c r="AQ320" s="198" t="s">
        <v>414</v>
      </c>
      <c r="AR320" s="198" t="s">
        <v>324</v>
      </c>
      <c r="AS320" s="198"/>
      <c r="AT320" s="198" t="s">
        <v>509</v>
      </c>
      <c r="AU320" s="203">
        <f t="shared" si="198"/>
        <v>1990</v>
      </c>
      <c r="AV320" s="204" t="str">
        <f t="shared" si="199"/>
        <v/>
      </c>
      <c r="AW320" s="205" t="str">
        <f>IF(AV320="Yes",AU320,"")</f>
        <v/>
      </c>
      <c r="AX320" s="205" t="str">
        <f>IF(AW320="","",RANK(AW320,AW$4:AW498,1))</f>
        <v/>
      </c>
      <c r="AY320" s="204" t="str">
        <f>IF(AV320="Yes",SUMIF(AU$4:AU498,AW320,AI$4:AI498),"")</f>
        <v/>
      </c>
      <c r="AZ320" s="204" t="str">
        <f>IF(AY320="","",SUMIF(AX$4:AX498,"&lt;="&amp;AX320,AY$4:AY498))</f>
        <v/>
      </c>
      <c r="BA320" s="202"/>
      <c r="BB320" s="206"/>
      <c r="BC320" s="198"/>
      <c r="BD320" s="206"/>
      <c r="BE320" s="198"/>
      <c r="BF320" s="206"/>
      <c r="BG320" s="198"/>
      <c r="BH320" s="200"/>
      <c r="BI320" s="200"/>
      <c r="BJ320" s="200" t="str">
        <f t="shared" si="234"/>
        <v/>
      </c>
      <c r="BK320" s="198" t="s">
        <v>415</v>
      </c>
      <c r="BL320" s="206">
        <v>33030</v>
      </c>
      <c r="BM320" s="207"/>
      <c r="BN320" s="198"/>
      <c r="BO320" s="199">
        <f t="shared" si="237"/>
        <v>36.363636363636367</v>
      </c>
      <c r="BP320" s="200">
        <f t="shared" si="238"/>
        <v>45.454545454545453</v>
      </c>
      <c r="BQ320" s="200">
        <f t="shared" si="239"/>
        <v>18.181818181818183</v>
      </c>
      <c r="BR320" s="211">
        <f t="shared" si="240"/>
        <v>100</v>
      </c>
      <c r="BS320" s="199"/>
      <c r="BT320" s="200"/>
      <c r="BU320" s="200"/>
      <c r="BV320" s="211" t="str">
        <f t="shared" si="241"/>
        <v/>
      </c>
      <c r="BW320" s="199" t="str">
        <f t="shared" si="242"/>
        <v/>
      </c>
      <c r="BX320" s="200" t="str">
        <f t="shared" si="243"/>
        <v/>
      </c>
      <c r="BY320" s="200" t="str">
        <f t="shared" si="244"/>
        <v/>
      </c>
      <c r="BZ320" s="200" t="str">
        <f t="shared" si="245"/>
        <v/>
      </c>
      <c r="CA320" s="16"/>
      <c r="CB320" s="16"/>
      <c r="CC320" s="16"/>
      <c r="CD320" s="16"/>
    </row>
    <row r="321" spans="1:82" x14ac:dyDescent="0.25">
      <c r="A321" s="16">
        <v>1</v>
      </c>
      <c r="C321" s="194">
        <v>318</v>
      </c>
      <c r="D321" s="195">
        <v>110</v>
      </c>
      <c r="E321" s="212" t="s">
        <v>416</v>
      </c>
      <c r="F321" s="197" t="s">
        <v>3</v>
      </c>
      <c r="G321" s="198" t="s">
        <v>3</v>
      </c>
      <c r="H321" s="199"/>
      <c r="I321" s="200"/>
      <c r="J321" s="200"/>
      <c r="K321" s="200" t="str">
        <f>IF(SUM(H321:J321)=0,"",SUM(H321:J321))</f>
        <v/>
      </c>
      <c r="L321" s="199"/>
      <c r="M321" s="200"/>
      <c r="N321" s="200"/>
      <c r="O321" s="200" t="str">
        <f>IF(SUM(L321:N321)=0,"",SUM(L321:N321))</f>
        <v/>
      </c>
      <c r="P321" s="199"/>
      <c r="Q321" s="200"/>
      <c r="R321" s="200"/>
      <c r="S321" s="200" t="str">
        <f>IF(SUM(P321:R321)=0,"",SUM(P321:R321))</f>
        <v/>
      </c>
      <c r="T321" s="199">
        <v>13.5</v>
      </c>
      <c r="U321" s="200"/>
      <c r="V321" s="200">
        <v>7</v>
      </c>
      <c r="W321" s="200">
        <f>IF(SUM(T321:V321)=0,"",SUM(T321:V321))</f>
        <v>20.5</v>
      </c>
      <c r="X321" s="199"/>
      <c r="Y321" s="200"/>
      <c r="Z321" s="200"/>
      <c r="AA321" s="200" t="str">
        <f>IF(SUM(X321:Z321)=0,"",SUM(X321:Z321))</f>
        <v/>
      </c>
      <c r="AB321" s="199">
        <f t="shared" si="246"/>
        <v>13.5</v>
      </c>
      <c r="AC321" s="200" t="str">
        <f t="shared" si="246"/>
        <v/>
      </c>
      <c r="AD321" s="200">
        <f t="shared" si="246"/>
        <v>7</v>
      </c>
      <c r="AE321" s="200">
        <f t="shared" si="236"/>
        <v>20.5</v>
      </c>
      <c r="AF321" s="199">
        <v>13.5</v>
      </c>
      <c r="AG321" s="200" t="s">
        <v>509</v>
      </c>
      <c r="AH321" s="200">
        <v>7</v>
      </c>
      <c r="AI321" s="200">
        <f t="shared" si="196"/>
        <v>20.5</v>
      </c>
      <c r="AJ321" s="200" t="s">
        <v>416</v>
      </c>
      <c r="AK321" s="201">
        <v>190</v>
      </c>
      <c r="AL321" s="202"/>
      <c r="AM321" s="198" t="str">
        <f t="shared" si="197"/>
        <v/>
      </c>
      <c r="AN321" s="198"/>
      <c r="AO321" s="198"/>
      <c r="AP321" s="213" t="s">
        <v>699</v>
      </c>
      <c r="AQ321" s="198" t="s">
        <v>60</v>
      </c>
      <c r="AR321" s="198" t="s">
        <v>324</v>
      </c>
      <c r="AS321" s="198"/>
      <c r="AT321" s="198" t="s">
        <v>509</v>
      </c>
      <c r="AU321" s="203">
        <f t="shared" si="198"/>
        <v>1990</v>
      </c>
      <c r="AV321" s="204" t="str">
        <f t="shared" si="199"/>
        <v/>
      </c>
      <c r="AW321" s="205" t="str">
        <f>IF(AV321="Yes",AU321,"")</f>
        <v/>
      </c>
      <c r="AX321" s="205" t="str">
        <f>IF(AW321="","",RANK(AW321,AW$4:AW498,1))</f>
        <v/>
      </c>
      <c r="AY321" s="204" t="str">
        <f>IF(AV321="Yes",SUMIF(AU$4:AU498,AW321,AI$4:AI498),"")</f>
        <v/>
      </c>
      <c r="AZ321" s="204" t="str">
        <f>IF(AY321="","",SUMIF(AX$4:AX498,"&lt;="&amp;AX321,AY$4:AY498))</f>
        <v/>
      </c>
      <c r="BA321" s="202"/>
      <c r="BB321" s="206"/>
      <c r="BC321" s="198"/>
      <c r="BD321" s="206"/>
      <c r="BE321" s="198"/>
      <c r="BF321" s="206"/>
      <c r="BG321" s="198"/>
      <c r="BH321" s="200"/>
      <c r="BI321" s="200"/>
      <c r="BJ321" s="200" t="str">
        <f t="shared" si="234"/>
        <v/>
      </c>
      <c r="BK321" s="198" t="s">
        <v>415</v>
      </c>
      <c r="BL321" s="206">
        <v>33030</v>
      </c>
      <c r="BM321" s="207"/>
      <c r="BN321" s="198"/>
      <c r="BO321" s="199">
        <f t="shared" si="237"/>
        <v>65.853658536585371</v>
      </c>
      <c r="BP321" s="200" t="str">
        <f t="shared" si="238"/>
        <v/>
      </c>
      <c r="BQ321" s="200">
        <f t="shared" si="239"/>
        <v>34.146341463414636</v>
      </c>
      <c r="BR321" s="211">
        <f t="shared" si="240"/>
        <v>100</v>
      </c>
      <c r="BS321" s="199"/>
      <c r="BT321" s="200"/>
      <c r="BU321" s="200"/>
      <c r="BV321" s="211" t="str">
        <f t="shared" si="241"/>
        <v/>
      </c>
      <c r="BW321" s="199" t="str">
        <f t="shared" si="242"/>
        <v/>
      </c>
      <c r="BX321" s="200" t="str">
        <f t="shared" si="243"/>
        <v/>
      </c>
      <c r="BY321" s="200" t="str">
        <f t="shared" si="244"/>
        <v/>
      </c>
      <c r="BZ321" s="200" t="str">
        <f t="shared" si="245"/>
        <v/>
      </c>
      <c r="CA321" s="16"/>
      <c r="CB321" s="16"/>
      <c r="CC321" s="16"/>
      <c r="CD321" s="16"/>
    </row>
    <row r="322" spans="1:82" x14ac:dyDescent="0.25">
      <c r="A322" s="16">
        <v>1</v>
      </c>
      <c r="C322" s="194">
        <v>319</v>
      </c>
      <c r="D322" s="195">
        <v>108</v>
      </c>
      <c r="E322" s="212" t="s">
        <v>132</v>
      </c>
      <c r="F322" s="197" t="s">
        <v>21</v>
      </c>
      <c r="G322" s="198" t="s">
        <v>1</v>
      </c>
      <c r="H322" s="199">
        <v>11.2</v>
      </c>
      <c r="I322" s="200"/>
      <c r="J322" s="200"/>
      <c r="K322" s="200">
        <f>IF(SUM(H322:J322)=0,"",SUM(H322:J322))</f>
        <v>11.2</v>
      </c>
      <c r="L322" s="199"/>
      <c r="M322" s="200"/>
      <c r="N322" s="200"/>
      <c r="O322" s="200" t="str">
        <f>IF(SUM(L322:N322)=0,"",SUM(L322:N322))</f>
        <v/>
      </c>
      <c r="P322" s="199"/>
      <c r="Q322" s="200"/>
      <c r="R322" s="200"/>
      <c r="S322" s="200" t="str">
        <f>IF(SUM(P322:R322)=0,"",SUM(P322:R322))</f>
        <v/>
      </c>
      <c r="T322" s="199">
        <v>10.4</v>
      </c>
      <c r="U322" s="200">
        <v>3</v>
      </c>
      <c r="V322" s="200"/>
      <c r="W322" s="200">
        <f>IF(SUM(T322:V322)=0,"",SUM(T322:V322))</f>
        <v>13.4</v>
      </c>
      <c r="X322" s="199"/>
      <c r="Y322" s="200"/>
      <c r="Z322" s="200"/>
      <c r="AA322" s="200" t="str">
        <f>IF(SUM(X322:Z322)=0,"",SUM(X322:Z322))</f>
        <v/>
      </c>
      <c r="AB322" s="199">
        <f t="shared" si="246"/>
        <v>21.6</v>
      </c>
      <c r="AC322" s="200">
        <f t="shared" si="246"/>
        <v>3</v>
      </c>
      <c r="AD322" s="200" t="str">
        <f t="shared" si="246"/>
        <v/>
      </c>
      <c r="AE322" s="200">
        <f t="shared" si="236"/>
        <v>24.6</v>
      </c>
      <c r="AF322" s="199">
        <v>11.2</v>
      </c>
      <c r="AG322" s="200"/>
      <c r="AH322" s="200" t="s">
        <v>509</v>
      </c>
      <c r="AI322" s="200">
        <f t="shared" si="196"/>
        <v>11.2</v>
      </c>
      <c r="AJ322" s="200" t="s">
        <v>132</v>
      </c>
      <c r="AK322" s="201">
        <v>185</v>
      </c>
      <c r="AL322" s="202"/>
      <c r="AM322" s="198" t="str">
        <f t="shared" si="197"/>
        <v/>
      </c>
      <c r="AN322" s="198"/>
      <c r="AO322" s="198"/>
      <c r="AP322" s="213" t="s">
        <v>785</v>
      </c>
      <c r="AQ322" s="198" t="s">
        <v>60</v>
      </c>
      <c r="AR322" s="198" t="s">
        <v>16</v>
      </c>
      <c r="AS322" s="198"/>
      <c r="AT322" s="198" t="s">
        <v>509</v>
      </c>
      <c r="AU322" s="203">
        <f t="shared" si="198"/>
        <v>1988</v>
      </c>
      <c r="AV322" s="204" t="str">
        <f t="shared" si="199"/>
        <v/>
      </c>
      <c r="AW322" s="205" t="str">
        <f>IF(AV322="Yes",AU322,"")</f>
        <v/>
      </c>
      <c r="AX322" s="205" t="str">
        <f>IF(AW322="","",RANK(AW322,AW$4:AW498,1))</f>
        <v/>
      </c>
      <c r="AY322" s="204" t="str">
        <f>IF(AV322="Yes",SUMIF(AU$4:AU498,AW322,AI$4:AI498),"")</f>
        <v/>
      </c>
      <c r="AZ322" s="204" t="str">
        <f>IF(AY322="","",SUMIF(AX$4:AX498,"&lt;="&amp;AX322,AY$4:AY498))</f>
        <v/>
      </c>
      <c r="BA322" s="202"/>
      <c r="BB322" s="206"/>
      <c r="BC322" s="198"/>
      <c r="BD322" s="206"/>
      <c r="BE322" s="198"/>
      <c r="BF322" s="206"/>
      <c r="BG322" s="198"/>
      <c r="BH322" s="200"/>
      <c r="BI322" s="200"/>
      <c r="BJ322" s="200" t="str">
        <f t="shared" si="234"/>
        <v/>
      </c>
      <c r="BK322" s="198" t="s">
        <v>408</v>
      </c>
      <c r="BL322" s="206">
        <v>32454</v>
      </c>
      <c r="BM322" s="207"/>
      <c r="BN322" s="198"/>
      <c r="BO322" s="199">
        <f t="shared" si="237"/>
        <v>87.804878048780495</v>
      </c>
      <c r="BP322" s="200">
        <f t="shared" si="238"/>
        <v>12.195121951219512</v>
      </c>
      <c r="BQ322" s="200" t="str">
        <f t="shared" si="239"/>
        <v/>
      </c>
      <c r="BR322" s="211">
        <f t="shared" si="240"/>
        <v>100</v>
      </c>
      <c r="BS322" s="199"/>
      <c r="BT322" s="200"/>
      <c r="BU322" s="200"/>
      <c r="BV322" s="211" t="str">
        <f t="shared" si="241"/>
        <v/>
      </c>
      <c r="BW322" s="199" t="str">
        <f t="shared" si="242"/>
        <v/>
      </c>
      <c r="BX322" s="200" t="str">
        <f t="shared" si="243"/>
        <v/>
      </c>
      <c r="BY322" s="200" t="str">
        <f t="shared" si="244"/>
        <v/>
      </c>
      <c r="BZ322" s="200" t="str">
        <f t="shared" si="245"/>
        <v/>
      </c>
      <c r="CA322" s="16"/>
      <c r="CB322" s="16"/>
      <c r="CC322" s="16"/>
      <c r="CD322" s="16"/>
    </row>
    <row r="323" spans="1:82" x14ac:dyDescent="0.25">
      <c r="A323" s="16">
        <v>1</v>
      </c>
      <c r="C323" s="194">
        <v>320</v>
      </c>
      <c r="D323" s="195"/>
      <c r="E323" s="212" t="s">
        <v>132</v>
      </c>
      <c r="F323" s="197"/>
      <c r="G323" s="198" t="s">
        <v>3</v>
      </c>
      <c r="H323" s="199"/>
      <c r="I323" s="200"/>
      <c r="J323" s="200"/>
      <c r="K323" s="200"/>
      <c r="L323" s="199"/>
      <c r="M323" s="200"/>
      <c r="N323" s="200"/>
      <c r="O323" s="200"/>
      <c r="P323" s="199"/>
      <c r="Q323" s="200"/>
      <c r="R323" s="200"/>
      <c r="S323" s="200"/>
      <c r="T323" s="199"/>
      <c r="U323" s="200"/>
      <c r="V323" s="200"/>
      <c r="W323" s="200"/>
      <c r="X323" s="199"/>
      <c r="Y323" s="200"/>
      <c r="Z323" s="200"/>
      <c r="AA323" s="200"/>
      <c r="AB323" s="199" t="str">
        <f t="shared" si="246"/>
        <v/>
      </c>
      <c r="AC323" s="200" t="str">
        <f t="shared" si="246"/>
        <v/>
      </c>
      <c r="AD323" s="200" t="str">
        <f t="shared" si="246"/>
        <v/>
      </c>
      <c r="AE323" s="200" t="str">
        <f t="shared" si="236"/>
        <v/>
      </c>
      <c r="AF323" s="199">
        <v>10.4</v>
      </c>
      <c r="AG323" s="200">
        <v>3</v>
      </c>
      <c r="AH323" s="200" t="s">
        <v>509</v>
      </c>
      <c r="AI323" s="200">
        <f t="shared" si="196"/>
        <v>13.4</v>
      </c>
      <c r="AJ323" s="200"/>
      <c r="AK323" s="201">
        <v>186</v>
      </c>
      <c r="AL323" s="202"/>
      <c r="AM323" s="198" t="str">
        <f t="shared" si="197"/>
        <v/>
      </c>
      <c r="AN323" s="198"/>
      <c r="AO323" s="198"/>
      <c r="AP323" s="198"/>
      <c r="AQ323" s="198" t="s">
        <v>60</v>
      </c>
      <c r="AR323" s="198" t="s">
        <v>324</v>
      </c>
      <c r="AS323" s="198"/>
      <c r="AT323" s="198"/>
      <c r="AU323" s="203">
        <f t="shared" si="198"/>
        <v>1988</v>
      </c>
      <c r="AV323" s="204" t="str">
        <f t="shared" si="199"/>
        <v/>
      </c>
      <c r="AW323" s="205" t="str">
        <f>IF(AV323="Yes",AU323,"")</f>
        <v/>
      </c>
      <c r="AX323" s="205" t="str">
        <f>IF(AW323="","",RANK(AW323,AW$4:AW498,1))</f>
        <v/>
      </c>
      <c r="AY323" s="204" t="str">
        <f>IF(AV323="Yes",SUMIF(AU$4:AU498,AW323,AI$4:AI498),"")</f>
        <v/>
      </c>
      <c r="AZ323" s="204" t="str">
        <f>IF(AY323="","",SUMIF(AX$4:AX498,"&lt;="&amp;AX323,AY$4:AY498))</f>
        <v/>
      </c>
      <c r="BA323" s="202"/>
      <c r="BB323" s="206"/>
      <c r="BC323" s="198"/>
      <c r="BD323" s="206"/>
      <c r="BE323" s="198"/>
      <c r="BF323" s="206"/>
      <c r="BG323" s="198"/>
      <c r="BH323" s="200"/>
      <c r="BI323" s="200"/>
      <c r="BJ323" s="200" t="str">
        <f t="shared" si="234"/>
        <v/>
      </c>
      <c r="BK323" s="198" t="s">
        <v>408</v>
      </c>
      <c r="BL323" s="206">
        <v>32454</v>
      </c>
      <c r="BM323" s="207"/>
      <c r="BN323" s="198"/>
      <c r="BO323" s="199" t="str">
        <f t="shared" si="237"/>
        <v/>
      </c>
      <c r="BP323" s="200" t="str">
        <f t="shared" si="238"/>
        <v/>
      </c>
      <c r="BQ323" s="200" t="str">
        <f t="shared" si="239"/>
        <v/>
      </c>
      <c r="BR323" s="211" t="str">
        <f t="shared" si="240"/>
        <v/>
      </c>
      <c r="BS323" s="199"/>
      <c r="BT323" s="200"/>
      <c r="BU323" s="200"/>
      <c r="BV323" s="211" t="str">
        <f t="shared" si="241"/>
        <v/>
      </c>
      <c r="BW323" s="199" t="str">
        <f t="shared" si="242"/>
        <v/>
      </c>
      <c r="BX323" s="200" t="str">
        <f t="shared" si="243"/>
        <v/>
      </c>
      <c r="BY323" s="200" t="str">
        <f t="shared" si="244"/>
        <v/>
      </c>
      <c r="BZ323" s="200" t="str">
        <f t="shared" si="245"/>
        <v/>
      </c>
      <c r="CA323" s="16"/>
      <c r="CB323" s="16"/>
      <c r="CC323" s="16"/>
      <c r="CD323" s="16"/>
    </row>
    <row r="324" spans="1:82" x14ac:dyDescent="0.25">
      <c r="A324" s="16">
        <v>1</v>
      </c>
      <c r="C324" s="194">
        <v>321</v>
      </c>
      <c r="D324" s="195"/>
      <c r="E324" s="197" t="s">
        <v>409</v>
      </c>
      <c r="F324" s="197"/>
      <c r="G324" s="198"/>
      <c r="H324" s="199"/>
      <c r="I324" s="200"/>
      <c r="J324" s="200"/>
      <c r="K324" s="200"/>
      <c r="L324" s="199"/>
      <c r="M324" s="200"/>
      <c r="N324" s="200"/>
      <c r="O324" s="200"/>
      <c r="P324" s="199"/>
      <c r="Q324" s="200"/>
      <c r="R324" s="200"/>
      <c r="S324" s="200"/>
      <c r="T324" s="199"/>
      <c r="U324" s="200"/>
      <c r="V324" s="200"/>
      <c r="W324" s="200"/>
      <c r="X324" s="199"/>
      <c r="Y324" s="200"/>
      <c r="Z324" s="200"/>
      <c r="AA324" s="200"/>
      <c r="AB324" s="199"/>
      <c r="AC324" s="200"/>
      <c r="AD324" s="200"/>
      <c r="AE324" s="200"/>
      <c r="AF324" s="199">
        <v>21.6</v>
      </c>
      <c r="AG324" s="200">
        <v>3</v>
      </c>
      <c r="AH324" s="200" t="s">
        <v>509</v>
      </c>
      <c r="AI324" s="200">
        <f t="shared" ref="AI324:AI387" si="247">IF(SUM(AF324:AH324)=0,"",SUM(AF324:AH324))</f>
        <v>24.6</v>
      </c>
      <c r="AJ324" s="200" t="s">
        <v>409</v>
      </c>
      <c r="AK324" s="201">
        <v>187</v>
      </c>
      <c r="AL324" s="202"/>
      <c r="AM324" s="198" t="str">
        <f t="shared" ref="AM324:AM387" si="248">IF(ISBLANK(AL324),"",IF(AL324=0,"Study Only",""))</f>
        <v/>
      </c>
      <c r="AN324" s="198"/>
      <c r="AO324" s="198"/>
      <c r="AP324" s="198"/>
      <c r="AQ324" s="198"/>
      <c r="AR324" s="198"/>
      <c r="AS324" s="198"/>
      <c r="AT324" s="198"/>
      <c r="AU324" s="203" t="str">
        <f t="shared" ref="AU324:AU387" si="249">IF(AND(ISBLANK(BK324),ISBLANK(BK324)),"",YEAR(BL324))</f>
        <v/>
      </c>
      <c r="AV324" s="204" t="str">
        <f t="shared" ref="AV324:AV334" si="250">IF(MAX(INDEX((AU$4:AU$498=AU324)*ROW(AU$4:AU$498),0))=ROW(),"Yes","")</f>
        <v/>
      </c>
      <c r="AW324" s="205"/>
      <c r="AX324" s="205" t="str">
        <f>IF(AW324="","",RANK(AW324,AW$4:AW498,1))</f>
        <v/>
      </c>
      <c r="AY324" s="204" t="str">
        <f>IF(AV324="Yes",SUMIF(AU$4:AU498,AW324,AI$4:AI498),"")</f>
        <v/>
      </c>
      <c r="AZ324" s="204" t="str">
        <f>IF(AY324="","",SUMIF(AX$4:AX498,"&lt;="&amp;AX324,AY$4:AY498))</f>
        <v/>
      </c>
      <c r="BA324" s="202"/>
      <c r="BB324" s="206"/>
      <c r="BC324" s="198"/>
      <c r="BD324" s="206"/>
      <c r="BE324" s="198"/>
      <c r="BF324" s="206"/>
      <c r="BG324" s="198"/>
      <c r="BH324" s="200"/>
      <c r="BI324" s="200"/>
      <c r="BJ324" s="200" t="str">
        <f t="shared" si="234"/>
        <v/>
      </c>
      <c r="BK324" s="198"/>
      <c r="BL324" s="206"/>
      <c r="BM324" s="207"/>
      <c r="BN324" s="198"/>
      <c r="BO324" s="199"/>
      <c r="BP324" s="200"/>
      <c r="BQ324" s="200"/>
      <c r="BR324" s="211"/>
      <c r="BS324" s="199"/>
      <c r="BT324" s="200"/>
      <c r="BU324" s="200"/>
      <c r="BV324" s="211"/>
      <c r="BW324" s="199"/>
      <c r="BX324" s="200"/>
      <c r="BY324" s="200"/>
      <c r="BZ324" s="200"/>
      <c r="CA324" s="16"/>
      <c r="CB324" s="16"/>
      <c r="CC324" s="16"/>
      <c r="CD324" s="16"/>
    </row>
    <row r="325" spans="1:82" x14ac:dyDescent="0.25">
      <c r="A325" s="16">
        <v>1</v>
      </c>
      <c r="C325" s="215">
        <v>322</v>
      </c>
      <c r="D325" s="216"/>
      <c r="E325" s="216" t="s">
        <v>5</v>
      </c>
      <c r="F325" s="180"/>
      <c r="G325" s="217"/>
      <c r="H325" s="218"/>
      <c r="I325" s="219"/>
      <c r="J325" s="219"/>
      <c r="K325" s="219" t="str">
        <f>IF(SUM(H325:J325)=0,"",SUM(H325:J325))</f>
        <v/>
      </c>
      <c r="L325" s="218"/>
      <c r="M325" s="219"/>
      <c r="N325" s="219"/>
      <c r="O325" s="219" t="str">
        <f>IF(SUM(L325:N325)=0,"",SUM(L325:N325))</f>
        <v/>
      </c>
      <c r="P325" s="218"/>
      <c r="Q325" s="219"/>
      <c r="R325" s="219"/>
      <c r="S325" s="219" t="str">
        <f>IF(SUM(P325:R325)=0,"",SUM(P325:R325))</f>
        <v/>
      </c>
      <c r="T325" s="218"/>
      <c r="U325" s="219"/>
      <c r="V325" s="219"/>
      <c r="W325" s="219" t="str">
        <f>IF(SUM(T325:V325)=0,"",SUM(T325:V325))</f>
        <v/>
      </c>
      <c r="X325" s="218"/>
      <c r="Y325" s="219"/>
      <c r="Z325" s="219"/>
      <c r="AA325" s="219" t="str">
        <f>IF(SUM(X325:Z325)=0,"",SUM(X325:Z325))</f>
        <v/>
      </c>
      <c r="AB325" s="218">
        <f>IF(SUM(AB320:AB322)=0,"",SUM(AB320:AB322))</f>
        <v>39.1</v>
      </c>
      <c r="AC325" s="219">
        <f>IF(SUM(AC320:AC322)=0,"",SUM(AC320:AC322))</f>
        <v>8</v>
      </c>
      <c r="AD325" s="219">
        <f>IF(SUM(AD320:AD322)=0,"",SUM(AD320:AD322))</f>
        <v>9</v>
      </c>
      <c r="AE325" s="219">
        <f>IF(SUM(AB325:AD325)=0,"",SUM(AB325:AD325))</f>
        <v>56.1</v>
      </c>
      <c r="AF325" s="218"/>
      <c r="AG325" s="219"/>
      <c r="AH325" s="219"/>
      <c r="AI325" s="219" t="str">
        <f t="shared" si="247"/>
        <v/>
      </c>
      <c r="AJ325" s="219"/>
      <c r="AK325" s="220"/>
      <c r="AL325" s="221">
        <f>COUNT(AE320:AE323)</f>
        <v>3</v>
      </c>
      <c r="AM325" s="217" t="str">
        <f t="shared" si="248"/>
        <v/>
      </c>
      <c r="AN325" s="217" t="s">
        <v>131</v>
      </c>
      <c r="AO325" s="217" t="s">
        <v>133</v>
      </c>
      <c r="AP325" s="217"/>
      <c r="AQ325" s="217"/>
      <c r="AR325" s="217" t="s">
        <v>509</v>
      </c>
      <c r="AS325" s="217"/>
      <c r="AT325" s="217"/>
      <c r="AU325" s="222" t="str">
        <f t="shared" si="249"/>
        <v/>
      </c>
      <c r="AV325" s="254" t="str">
        <f t="shared" si="250"/>
        <v/>
      </c>
      <c r="AW325" s="255"/>
      <c r="AX325" s="255" t="str">
        <f>IF(AW325="","",RANK(AW325,AW$4:AW498,1))</f>
        <v/>
      </c>
      <c r="AY325" s="254" t="str">
        <f>IF(AV325="Yes",SUMIF(AU$4:AU498,AW325,AI$4:AI498),"")</f>
        <v/>
      </c>
      <c r="AZ325" s="254" t="str">
        <f>IF(AY325="","",SUMIF(AX$4:AX498,"&lt;="&amp;AX325,AY$4:AY498))</f>
        <v/>
      </c>
      <c r="BA325" s="221"/>
      <c r="BB325" s="223"/>
      <c r="BC325" s="217"/>
      <c r="BD325" s="223"/>
      <c r="BE325" s="217"/>
      <c r="BF325" s="223"/>
      <c r="BG325" s="217"/>
      <c r="BH325" s="219"/>
      <c r="BI325" s="219"/>
      <c r="BJ325" s="219" t="str">
        <f t="shared" si="234"/>
        <v/>
      </c>
      <c r="BK325" s="217"/>
      <c r="BL325" s="223"/>
      <c r="BM325" s="224"/>
      <c r="BN325" s="217"/>
      <c r="BO325" s="218">
        <f t="shared" ref="BO325:BO330" si="251">IF(AB325="","",(AB325/AE325)*100)</f>
        <v>69.696969696969703</v>
      </c>
      <c r="BP325" s="219">
        <f t="shared" ref="BP325:BP330" si="252">IF(AC325="","",(AC325/AE325)*100)</f>
        <v>14.260249554367203</v>
      </c>
      <c r="BQ325" s="219">
        <f t="shared" ref="BQ325:BQ330" si="253">IF(AD325="","",(AD325/AE325)*100)</f>
        <v>16.042780748663102</v>
      </c>
      <c r="BR325" s="225">
        <f t="shared" ref="BR325:BR330" si="254">IF(AE325="","",SUM(BO325:BQ325))</f>
        <v>100.00000000000001</v>
      </c>
      <c r="BS325" s="218"/>
      <c r="BT325" s="219"/>
      <c r="BU325" s="219"/>
      <c r="BV325" s="225" t="str">
        <f t="shared" ref="BV325:BV330" si="255">IF(SUM(BS325:BU325)=0,"",SUM(BS325:BU325))</f>
        <v/>
      </c>
      <c r="BW325" s="218" t="str">
        <f t="shared" ref="BW325:BW330" si="256">IF(ISBLANK(BS325),"",BS325/BV325*100)</f>
        <v/>
      </c>
      <c r="BX325" s="219" t="str">
        <f t="shared" ref="BX325:BX330" si="257">IF(ISBLANK(BT325),"",BT325/BV325*100)</f>
        <v/>
      </c>
      <c r="BY325" s="219" t="str">
        <f t="shared" ref="BY325:BY330" si="258">IF(ISBLANK(BU325),"",BU325/BV325*100)</f>
        <v/>
      </c>
      <c r="BZ325" s="219" t="str">
        <f t="shared" ref="BZ325:BZ330" si="259">IF(BV325="","",SUM(BW325:BY325))</f>
        <v/>
      </c>
      <c r="CA325" s="16"/>
      <c r="CB325" s="16"/>
      <c r="CC325" s="16"/>
      <c r="CD325" s="16"/>
    </row>
    <row r="326" spans="1:82" x14ac:dyDescent="0.25">
      <c r="A326" s="16">
        <v>1</v>
      </c>
      <c r="C326" s="194">
        <v>323</v>
      </c>
      <c r="D326" s="195"/>
      <c r="E326" s="196" t="s">
        <v>134</v>
      </c>
      <c r="F326" s="197"/>
      <c r="G326" s="198"/>
      <c r="H326" s="199"/>
      <c r="I326" s="200"/>
      <c r="J326" s="200"/>
      <c r="K326" s="200" t="str">
        <f>IF(SUM(H326:J326)=0,"",SUM(H326:J326))</f>
        <v/>
      </c>
      <c r="L326" s="199"/>
      <c r="M326" s="200"/>
      <c r="N326" s="200"/>
      <c r="O326" s="200" t="str">
        <f>IF(SUM(L326:N326)=0,"",SUM(L326:N326))</f>
        <v/>
      </c>
      <c r="P326" s="199"/>
      <c r="Q326" s="200"/>
      <c r="R326" s="200"/>
      <c r="S326" s="200" t="str">
        <f>IF(SUM(P326:R326)=0,"",SUM(P326:R326))</f>
        <v/>
      </c>
      <c r="T326" s="199"/>
      <c r="U326" s="200"/>
      <c r="V326" s="200"/>
      <c r="W326" s="200" t="str">
        <f>IF(SUM(T326:V326)=0,"",SUM(T326:V326))</f>
        <v/>
      </c>
      <c r="X326" s="199"/>
      <c r="Y326" s="200"/>
      <c r="Z326" s="200"/>
      <c r="AA326" s="200" t="str">
        <f>IF(SUM(X326:Z326)=0,"",SUM(X326:Z326))</f>
        <v/>
      </c>
      <c r="AB326" s="199"/>
      <c r="AC326" s="200"/>
      <c r="AD326" s="200"/>
      <c r="AE326" s="200" t="str">
        <f>IF(SUM(AB326:AD326)=0,"",SUM(AB326:AD326))</f>
        <v/>
      </c>
      <c r="AF326" s="199"/>
      <c r="AG326" s="200"/>
      <c r="AH326" s="200"/>
      <c r="AI326" s="200" t="str">
        <f t="shared" si="247"/>
        <v/>
      </c>
      <c r="AJ326" s="200"/>
      <c r="AK326" s="201"/>
      <c r="AL326" s="202"/>
      <c r="AM326" s="198" t="str">
        <f t="shared" si="248"/>
        <v/>
      </c>
      <c r="AN326" s="198" t="s">
        <v>134</v>
      </c>
      <c r="AO326" s="198"/>
      <c r="AP326" s="198"/>
      <c r="AQ326" s="198"/>
      <c r="AR326" s="198" t="s">
        <v>509</v>
      </c>
      <c r="AS326" s="198"/>
      <c r="AT326" s="198"/>
      <c r="AU326" s="203" t="str">
        <f t="shared" si="249"/>
        <v/>
      </c>
      <c r="AV326" s="204" t="str">
        <f t="shared" si="250"/>
        <v/>
      </c>
      <c r="AW326" s="205"/>
      <c r="AX326" s="205" t="str">
        <f>IF(AW326="","",RANK(AW326,AW$4:AW498,1))</f>
        <v/>
      </c>
      <c r="AY326" s="204" t="str">
        <f>IF(AV326="Yes",SUMIF(AU$4:AU498,AW326,AI$4:AI498),"")</f>
        <v/>
      </c>
      <c r="AZ326" s="204" t="str">
        <f>IF(AY326="","",SUMIF(AX$4:AX498,"&lt;="&amp;AX326,AY$4:AY498))</f>
        <v/>
      </c>
      <c r="BA326" s="202"/>
      <c r="BB326" s="206"/>
      <c r="BC326" s="198"/>
      <c r="BD326" s="206"/>
      <c r="BE326" s="198"/>
      <c r="BF326" s="206"/>
      <c r="BG326" s="198"/>
      <c r="BH326" s="200"/>
      <c r="BI326" s="200"/>
      <c r="BJ326" s="200" t="str">
        <f t="shared" si="234"/>
        <v/>
      </c>
      <c r="BK326" s="198"/>
      <c r="BL326" s="206"/>
      <c r="BM326" s="207"/>
      <c r="BN326" s="198"/>
      <c r="BO326" s="199" t="str">
        <f t="shared" si="251"/>
        <v/>
      </c>
      <c r="BP326" s="200" t="str">
        <f t="shared" si="252"/>
        <v/>
      </c>
      <c r="BQ326" s="200" t="str">
        <f t="shared" si="253"/>
        <v/>
      </c>
      <c r="BR326" s="211" t="str">
        <f t="shared" si="254"/>
        <v/>
      </c>
      <c r="BS326" s="199"/>
      <c r="BT326" s="200"/>
      <c r="BU326" s="200"/>
      <c r="BV326" s="211" t="str">
        <f t="shared" si="255"/>
        <v/>
      </c>
      <c r="BW326" s="199" t="str">
        <f t="shared" si="256"/>
        <v/>
      </c>
      <c r="BX326" s="200" t="str">
        <f t="shared" si="257"/>
        <v/>
      </c>
      <c r="BY326" s="200" t="str">
        <f t="shared" si="258"/>
        <v/>
      </c>
      <c r="BZ326" s="200" t="str">
        <f t="shared" si="259"/>
        <v/>
      </c>
      <c r="CA326" s="16"/>
      <c r="CB326" s="16"/>
      <c r="CC326" s="16"/>
      <c r="CD326" s="16"/>
    </row>
    <row r="327" spans="1:82" x14ac:dyDescent="0.25">
      <c r="A327" s="16">
        <v>1</v>
      </c>
      <c r="C327" s="194">
        <v>324</v>
      </c>
      <c r="D327" s="195">
        <v>4</v>
      </c>
      <c r="E327" s="212" t="s">
        <v>135</v>
      </c>
      <c r="F327" s="197" t="s">
        <v>20</v>
      </c>
      <c r="G327" s="198" t="s">
        <v>1</v>
      </c>
      <c r="H327" s="199">
        <v>51</v>
      </c>
      <c r="I327" s="200">
        <v>12.5</v>
      </c>
      <c r="J327" s="200">
        <v>0.4</v>
      </c>
      <c r="K327" s="200">
        <f>IF(SUM(H327:J327)=0,"",SUM(H327:J327))</f>
        <v>63.9</v>
      </c>
      <c r="L327" s="199"/>
      <c r="M327" s="200"/>
      <c r="N327" s="200"/>
      <c r="O327" s="200" t="str">
        <f>IF(SUM(L327:N327)=0,"",SUM(L327:N327))</f>
        <v/>
      </c>
      <c r="P327" s="199">
        <v>95.2</v>
      </c>
      <c r="Q327" s="200">
        <v>96</v>
      </c>
      <c r="R327" s="200"/>
      <c r="S327" s="200">
        <f>IF(SUM(P327:R327)=0,"",SUM(P327:R327))</f>
        <v>191.2</v>
      </c>
      <c r="T327" s="199">
        <v>3.9</v>
      </c>
      <c r="U327" s="200"/>
      <c r="V327" s="200">
        <v>0.4</v>
      </c>
      <c r="W327" s="200">
        <f>IF(SUM(T327:V327)=0,"",SUM(T327:V327))</f>
        <v>4.3</v>
      </c>
      <c r="X327" s="199"/>
      <c r="Y327" s="200"/>
      <c r="Z327" s="200"/>
      <c r="AA327" s="200" t="str">
        <f>IF(SUM(X327:Z327)=0,"",SUM(X327:Z327))</f>
        <v/>
      </c>
      <c r="AB327" s="199">
        <f>IF(H327+L327+P327+T327+X327=0,"",H327+L327+P327+T327+X327)</f>
        <v>150.1</v>
      </c>
      <c r="AC327" s="200">
        <f>IF(I327+M327+Q327+U327+Y327=0,"",I327+M327+Q327+U327+Y327)</f>
        <v>108.5</v>
      </c>
      <c r="AD327" s="200">
        <f>IF(J327+N327+R327+V327+Z327=0,"",J327+N327+R327+V327+Z327)</f>
        <v>0.8</v>
      </c>
      <c r="AE327" s="200">
        <f>IF(SUM(AB327:AD327)=0,"",SUM(AB327:AD327))</f>
        <v>259.40000000000003</v>
      </c>
      <c r="AF327" s="199">
        <v>51</v>
      </c>
      <c r="AG327" s="200"/>
      <c r="AH327" s="200">
        <v>0.4</v>
      </c>
      <c r="AI327" s="200">
        <f t="shared" si="247"/>
        <v>51.4</v>
      </c>
      <c r="AJ327" s="200" t="s">
        <v>135</v>
      </c>
      <c r="AK327" s="201">
        <v>5</v>
      </c>
      <c r="AL327" s="202"/>
      <c r="AM327" s="198" t="str">
        <f t="shared" si="248"/>
        <v/>
      </c>
      <c r="AN327" s="198"/>
      <c r="AO327" s="198"/>
      <c r="AP327" s="213" t="s">
        <v>762</v>
      </c>
      <c r="AQ327" s="198" t="s">
        <v>60</v>
      </c>
      <c r="AR327" s="198" t="s">
        <v>16</v>
      </c>
      <c r="AS327" s="198"/>
      <c r="AT327" s="198" t="s">
        <v>509</v>
      </c>
      <c r="AU327" s="203">
        <f t="shared" si="249"/>
        <v>1968</v>
      </c>
      <c r="AV327" s="204" t="str">
        <f t="shared" si="250"/>
        <v/>
      </c>
      <c r="AW327" s="205" t="str">
        <f>IF(AV327="Yes",AU327,"")</f>
        <v/>
      </c>
      <c r="AX327" s="205" t="str">
        <f>IF(AW327="","",RANK(AW327,AW$4:AW498,1))</f>
        <v/>
      </c>
      <c r="AY327" s="204" t="str">
        <f>IF(AV327="Yes",SUMIF(AU$4:AU498,AW327,AI$4:AI498),"")</f>
        <v/>
      </c>
      <c r="AZ327" s="204" t="str">
        <f>IF(AY327="","",SUMIF(AX$4:AX498,"&lt;="&amp;AX327,AY$4:AY498))</f>
        <v/>
      </c>
      <c r="BA327" s="202"/>
      <c r="BB327" s="206"/>
      <c r="BC327" s="198"/>
      <c r="BD327" s="206"/>
      <c r="BE327" s="198"/>
      <c r="BF327" s="206"/>
      <c r="BG327" s="198"/>
      <c r="BH327" s="200"/>
      <c r="BI327" s="200"/>
      <c r="BJ327" s="200" t="str">
        <f t="shared" si="234"/>
        <v/>
      </c>
      <c r="BK327" s="198" t="s">
        <v>165</v>
      </c>
      <c r="BL327" s="206">
        <v>25113</v>
      </c>
      <c r="BM327" s="207"/>
      <c r="BN327" s="198"/>
      <c r="BO327" s="199">
        <f t="shared" si="251"/>
        <v>57.864302235929053</v>
      </c>
      <c r="BP327" s="200">
        <f t="shared" si="252"/>
        <v>41.827293754818804</v>
      </c>
      <c r="BQ327" s="200">
        <f t="shared" si="253"/>
        <v>0.30840400925212025</v>
      </c>
      <c r="BR327" s="211">
        <f t="shared" si="254"/>
        <v>99.999999999999972</v>
      </c>
      <c r="BS327" s="199"/>
      <c r="BT327" s="200"/>
      <c r="BU327" s="200"/>
      <c r="BV327" s="211" t="str">
        <f t="shared" si="255"/>
        <v/>
      </c>
      <c r="BW327" s="199" t="str">
        <f t="shared" si="256"/>
        <v/>
      </c>
      <c r="BX327" s="200" t="str">
        <f t="shared" si="257"/>
        <v/>
      </c>
      <c r="BY327" s="200" t="str">
        <f t="shared" si="258"/>
        <v/>
      </c>
      <c r="BZ327" s="200" t="str">
        <f t="shared" si="259"/>
        <v/>
      </c>
      <c r="CA327" s="16"/>
      <c r="CB327" s="16"/>
      <c r="CC327" s="16"/>
      <c r="CD327" s="16"/>
    </row>
    <row r="328" spans="1:82" x14ac:dyDescent="0.25">
      <c r="A328" s="16">
        <v>1</v>
      </c>
      <c r="C328" s="194">
        <v>325</v>
      </c>
      <c r="D328" s="195"/>
      <c r="E328" s="212" t="s">
        <v>135</v>
      </c>
      <c r="F328" s="197"/>
      <c r="G328" s="198" t="s">
        <v>3</v>
      </c>
      <c r="H328" s="199"/>
      <c r="I328" s="200"/>
      <c r="J328" s="200"/>
      <c r="K328" s="200"/>
      <c r="L328" s="199"/>
      <c r="M328" s="200"/>
      <c r="N328" s="200"/>
      <c r="O328" s="200"/>
      <c r="P328" s="199"/>
      <c r="Q328" s="200"/>
      <c r="R328" s="200"/>
      <c r="S328" s="200"/>
      <c r="T328" s="199"/>
      <c r="U328" s="200"/>
      <c r="V328" s="200"/>
      <c r="W328" s="200"/>
      <c r="X328" s="199"/>
      <c r="Y328" s="200"/>
      <c r="Z328" s="200"/>
      <c r="AA328" s="200"/>
      <c r="AB328" s="199"/>
      <c r="AC328" s="200"/>
      <c r="AD328" s="200"/>
      <c r="AE328" s="200"/>
      <c r="AF328" s="199">
        <v>3.9</v>
      </c>
      <c r="AG328" s="200"/>
      <c r="AH328" s="200">
        <v>0.4</v>
      </c>
      <c r="AI328" s="200">
        <f t="shared" si="247"/>
        <v>4.3</v>
      </c>
      <c r="AJ328" s="200"/>
      <c r="AK328" s="201">
        <v>6</v>
      </c>
      <c r="AL328" s="202"/>
      <c r="AM328" s="198" t="str">
        <f t="shared" si="248"/>
        <v/>
      </c>
      <c r="AN328" s="198"/>
      <c r="AO328" s="198"/>
      <c r="AP328" s="198"/>
      <c r="AQ328" s="198" t="s">
        <v>60</v>
      </c>
      <c r="AR328" s="198" t="s">
        <v>324</v>
      </c>
      <c r="AS328" s="198"/>
      <c r="AT328" s="198"/>
      <c r="AU328" s="203">
        <f t="shared" si="249"/>
        <v>1968</v>
      </c>
      <c r="AV328" s="204" t="str">
        <f t="shared" si="250"/>
        <v/>
      </c>
      <c r="AW328" s="205" t="str">
        <f>IF(AV328="Yes",AU328,"")</f>
        <v/>
      </c>
      <c r="AX328" s="205" t="str">
        <f>IF(AW328="","",RANK(AW328,AW$4:AW498,1))</f>
        <v/>
      </c>
      <c r="AY328" s="204" t="str">
        <f>IF(AV328="Yes",SUMIF(AU$4:AU498,AW328,AI$4:AI498),"")</f>
        <v/>
      </c>
      <c r="AZ328" s="204" t="str">
        <f>IF(AY328="","",SUMIF(AX$4:AX498,"&lt;="&amp;AX328,AY$4:AY498))</f>
        <v/>
      </c>
      <c r="BA328" s="202"/>
      <c r="BB328" s="206"/>
      <c r="BC328" s="198"/>
      <c r="BD328" s="206"/>
      <c r="BE328" s="198"/>
      <c r="BF328" s="206"/>
      <c r="BG328" s="198"/>
      <c r="BH328" s="200"/>
      <c r="BI328" s="200"/>
      <c r="BJ328" s="200" t="str">
        <f t="shared" si="234"/>
        <v/>
      </c>
      <c r="BK328" s="198" t="s">
        <v>165</v>
      </c>
      <c r="BL328" s="206">
        <v>25113</v>
      </c>
      <c r="BM328" s="207"/>
      <c r="BN328" s="198"/>
      <c r="BO328" s="199" t="str">
        <f t="shared" si="251"/>
        <v/>
      </c>
      <c r="BP328" s="200" t="str">
        <f t="shared" si="252"/>
        <v/>
      </c>
      <c r="BQ328" s="200" t="str">
        <f t="shared" si="253"/>
        <v/>
      </c>
      <c r="BR328" s="211" t="str">
        <f t="shared" si="254"/>
        <v/>
      </c>
      <c r="BS328" s="199"/>
      <c r="BT328" s="200"/>
      <c r="BU328" s="200"/>
      <c r="BV328" s="211" t="str">
        <f t="shared" si="255"/>
        <v/>
      </c>
      <c r="BW328" s="199" t="str">
        <f t="shared" si="256"/>
        <v/>
      </c>
      <c r="BX328" s="200" t="str">
        <f t="shared" si="257"/>
        <v/>
      </c>
      <c r="BY328" s="200" t="str">
        <f t="shared" si="258"/>
        <v/>
      </c>
      <c r="BZ328" s="200" t="str">
        <f t="shared" si="259"/>
        <v/>
      </c>
      <c r="CA328" s="16"/>
      <c r="CB328" s="16"/>
      <c r="CC328" s="16"/>
      <c r="CD328" s="16"/>
    </row>
    <row r="329" spans="1:82" x14ac:dyDescent="0.25">
      <c r="A329" s="16">
        <v>1</v>
      </c>
      <c r="C329" s="194">
        <v>326</v>
      </c>
      <c r="D329" s="195">
        <v>17</v>
      </c>
      <c r="E329" s="212" t="s">
        <v>135</v>
      </c>
      <c r="F329" s="197"/>
      <c r="G329" s="198" t="s">
        <v>2</v>
      </c>
      <c r="H329" s="199"/>
      <c r="I329" s="200"/>
      <c r="J329" s="200"/>
      <c r="K329" s="200"/>
      <c r="L329" s="199"/>
      <c r="M329" s="200"/>
      <c r="N329" s="200"/>
      <c r="O329" s="200"/>
      <c r="P329" s="199"/>
      <c r="Q329" s="200"/>
      <c r="R329" s="200"/>
      <c r="S329" s="200"/>
      <c r="T329" s="199"/>
      <c r="U329" s="200"/>
      <c r="V329" s="200"/>
      <c r="W329" s="200"/>
      <c r="X329" s="199"/>
      <c r="Y329" s="200"/>
      <c r="Z329" s="200"/>
      <c r="AA329" s="200"/>
      <c r="AB329" s="199" t="str">
        <f t="shared" ref="AB329:AD330" si="260">IF(H329+L329+P329+T329+X329=0,"",H329+L329+P329+T329+X329)</f>
        <v/>
      </c>
      <c r="AC329" s="200" t="str">
        <f t="shared" si="260"/>
        <v/>
      </c>
      <c r="AD329" s="200" t="str">
        <f t="shared" si="260"/>
        <v/>
      </c>
      <c r="AE329" s="200" t="str">
        <f>IF(SUM(AB329:AD329)=0,"",SUM(AB329:AD329))</f>
        <v/>
      </c>
      <c r="AF329" s="199">
        <v>95.2</v>
      </c>
      <c r="AG329" s="200">
        <v>96</v>
      </c>
      <c r="AH329" s="200" t="s">
        <v>509</v>
      </c>
      <c r="AI329" s="200">
        <f t="shared" si="247"/>
        <v>191.2</v>
      </c>
      <c r="AJ329" s="200"/>
      <c r="AK329" s="201">
        <v>8</v>
      </c>
      <c r="AL329" s="202"/>
      <c r="AM329" s="198" t="str">
        <f t="shared" si="248"/>
        <v/>
      </c>
      <c r="AN329" s="198"/>
      <c r="AO329" s="198"/>
      <c r="AP329" s="198"/>
      <c r="AQ329" s="198" t="s">
        <v>188</v>
      </c>
      <c r="AR329" s="198" t="s">
        <v>17</v>
      </c>
      <c r="AS329" s="198"/>
      <c r="AT329" s="198"/>
      <c r="AU329" s="203">
        <f t="shared" si="249"/>
        <v>1978</v>
      </c>
      <c r="AV329" s="204" t="str">
        <f t="shared" si="250"/>
        <v/>
      </c>
      <c r="AW329" s="205" t="str">
        <f>IF(AV329="Yes",AU329,"")</f>
        <v/>
      </c>
      <c r="AX329" s="205" t="str">
        <f>IF(AW329="","",RANK(AW329,AW$4:AW532,1))</f>
        <v/>
      </c>
      <c r="AY329" s="204" t="str">
        <f>IF(AV329="Yes",SUMIF(AU$4:AU532,AW329,AI$4:AI532),"")</f>
        <v/>
      </c>
      <c r="AZ329" s="204" t="str">
        <f>IF(AY329="","",SUMIF(AX$4:AX532,"&lt;="&amp;AX329,AY$4:AY532))</f>
        <v/>
      </c>
      <c r="BA329" s="202" t="s">
        <v>165</v>
      </c>
      <c r="BB329" s="206">
        <v>25113</v>
      </c>
      <c r="BC329" s="198" t="s">
        <v>170</v>
      </c>
      <c r="BD329" s="206">
        <v>28765</v>
      </c>
      <c r="BE329" s="198"/>
      <c r="BF329" s="206"/>
      <c r="BG329" s="198"/>
      <c r="BH329" s="200">
        <v>556</v>
      </c>
      <c r="BI329" s="200">
        <v>191.2</v>
      </c>
      <c r="BJ329" s="200">
        <f t="shared" si="234"/>
        <v>34.388489208633096</v>
      </c>
      <c r="BK329" s="198" t="s">
        <v>176</v>
      </c>
      <c r="BL329" s="206">
        <v>28804</v>
      </c>
      <c r="BM329" s="207">
        <v>1</v>
      </c>
      <c r="BN329" s="198" t="s">
        <v>778</v>
      </c>
      <c r="BO329" s="199" t="str">
        <f t="shared" si="251"/>
        <v/>
      </c>
      <c r="BP329" s="200" t="str">
        <f t="shared" si="252"/>
        <v/>
      </c>
      <c r="BQ329" s="200" t="str">
        <f t="shared" si="253"/>
        <v/>
      </c>
      <c r="BR329" s="211" t="str">
        <f t="shared" si="254"/>
        <v/>
      </c>
      <c r="BS329" s="199"/>
      <c r="BT329" s="200"/>
      <c r="BU329" s="200"/>
      <c r="BV329" s="211" t="str">
        <f t="shared" si="255"/>
        <v/>
      </c>
      <c r="BW329" s="199" t="str">
        <f t="shared" si="256"/>
        <v/>
      </c>
      <c r="BX329" s="200" t="str">
        <f t="shared" si="257"/>
        <v/>
      </c>
      <c r="BY329" s="200" t="str">
        <f t="shared" si="258"/>
        <v/>
      </c>
      <c r="BZ329" s="200" t="str">
        <f t="shared" si="259"/>
        <v/>
      </c>
      <c r="CA329" s="16"/>
      <c r="CB329" s="16"/>
      <c r="CC329" s="16"/>
      <c r="CD329" s="16"/>
    </row>
    <row r="330" spans="1:82" x14ac:dyDescent="0.25">
      <c r="A330" s="16">
        <v>1</v>
      </c>
      <c r="C330" s="194">
        <v>327</v>
      </c>
      <c r="D330" s="195">
        <v>155</v>
      </c>
      <c r="E330" s="212" t="s">
        <v>135</v>
      </c>
      <c r="F330" s="197"/>
      <c r="G330" s="198" t="s">
        <v>1</v>
      </c>
      <c r="H330" s="199"/>
      <c r="I330" s="200"/>
      <c r="J330" s="200"/>
      <c r="K330" s="200"/>
      <c r="L330" s="199"/>
      <c r="M330" s="200"/>
      <c r="N330" s="200"/>
      <c r="O330" s="200"/>
      <c r="P330" s="199"/>
      <c r="Q330" s="200"/>
      <c r="R330" s="200"/>
      <c r="S330" s="200"/>
      <c r="T330" s="199"/>
      <c r="U330" s="200"/>
      <c r="V330" s="200"/>
      <c r="W330" s="200"/>
      <c r="X330" s="199"/>
      <c r="Y330" s="200"/>
      <c r="Z330" s="200"/>
      <c r="AA330" s="200"/>
      <c r="AB330" s="199" t="str">
        <f t="shared" si="260"/>
        <v/>
      </c>
      <c r="AC330" s="200" t="str">
        <f t="shared" si="260"/>
        <v/>
      </c>
      <c r="AD330" s="200" t="str">
        <f t="shared" si="260"/>
        <v/>
      </c>
      <c r="AE330" s="200" t="str">
        <f>IF(SUM(AB330:AD330)=0,"",SUM(AB330:AD330))</f>
        <v/>
      </c>
      <c r="AF330" s="199">
        <v>0</v>
      </c>
      <c r="AG330" s="200">
        <v>12.5</v>
      </c>
      <c r="AH330" s="200">
        <v>0</v>
      </c>
      <c r="AI330" s="200">
        <f t="shared" si="247"/>
        <v>12.5</v>
      </c>
      <c r="AJ330" s="200"/>
      <c r="AK330" s="201">
        <v>7</v>
      </c>
      <c r="AL330" s="202"/>
      <c r="AM330" s="198" t="str">
        <f t="shared" si="248"/>
        <v/>
      </c>
      <c r="AN330" s="198"/>
      <c r="AO330" s="198"/>
      <c r="AP330" s="198"/>
      <c r="AQ330" s="198" t="s">
        <v>60</v>
      </c>
      <c r="AR330" s="198" t="s">
        <v>16</v>
      </c>
      <c r="AS330" s="198"/>
      <c r="AT330" s="198"/>
      <c r="AU330" s="203">
        <f t="shared" si="249"/>
        <v>1994</v>
      </c>
      <c r="AV330" s="204" t="str">
        <f t="shared" si="250"/>
        <v/>
      </c>
      <c r="AW330" s="205" t="str">
        <f>IF(AV330="Yes",AU330,"")</f>
        <v/>
      </c>
      <c r="AX330" s="205" t="str">
        <f>IF(AW330="","",RANK(AW330,AW$4:AW498,1))</f>
        <v/>
      </c>
      <c r="AY330" s="204" t="str">
        <f>IF(AV330="Yes",SUMIF(AU$4:AU498,AW330,AI$4:AI498),"")</f>
        <v/>
      </c>
      <c r="AZ330" s="204" t="str">
        <f>IF(AY330="","",SUMIF(AX$4:AX498,"&lt;="&amp;AX330,AY$4:AY498))</f>
        <v/>
      </c>
      <c r="BA330" s="202" t="s">
        <v>308</v>
      </c>
      <c r="BB330" s="206">
        <v>34458</v>
      </c>
      <c r="BC330" s="198" t="s">
        <v>1</v>
      </c>
      <c r="BD330" s="206">
        <v>35554</v>
      </c>
      <c r="BE330" s="198" t="s">
        <v>310</v>
      </c>
      <c r="BF330" s="206">
        <v>36529</v>
      </c>
      <c r="BG330" s="198" t="s">
        <v>311</v>
      </c>
      <c r="BH330" s="200">
        <v>8</v>
      </c>
      <c r="BI330" s="200">
        <v>12.5</v>
      </c>
      <c r="BJ330" s="200">
        <f t="shared" si="234"/>
        <v>156.25</v>
      </c>
      <c r="BK330" s="198" t="s">
        <v>308</v>
      </c>
      <c r="BL330" s="206">
        <v>34458</v>
      </c>
      <c r="BM330" s="207">
        <v>1</v>
      </c>
      <c r="BN330" s="198"/>
      <c r="BO330" s="199" t="str">
        <f t="shared" si="251"/>
        <v/>
      </c>
      <c r="BP330" s="200" t="str">
        <f t="shared" si="252"/>
        <v/>
      </c>
      <c r="BQ330" s="200" t="str">
        <f t="shared" si="253"/>
        <v/>
      </c>
      <c r="BR330" s="211" t="str">
        <f t="shared" si="254"/>
        <v/>
      </c>
      <c r="BS330" s="199"/>
      <c r="BT330" s="200"/>
      <c r="BU330" s="200"/>
      <c r="BV330" s="211" t="str">
        <f t="shared" si="255"/>
        <v/>
      </c>
      <c r="BW330" s="199" t="str">
        <f t="shared" si="256"/>
        <v/>
      </c>
      <c r="BX330" s="200" t="str">
        <f t="shared" si="257"/>
        <v/>
      </c>
      <c r="BY330" s="200" t="str">
        <f t="shared" si="258"/>
        <v/>
      </c>
      <c r="BZ330" s="200" t="str">
        <f t="shared" si="259"/>
        <v/>
      </c>
      <c r="CA330" s="16"/>
      <c r="CB330" s="16"/>
      <c r="CC330" s="16"/>
      <c r="CD330" s="16"/>
    </row>
    <row r="331" spans="1:82" x14ac:dyDescent="0.25">
      <c r="A331" s="16">
        <v>1</v>
      </c>
      <c r="C331" s="194">
        <v>328</v>
      </c>
      <c r="D331" s="195"/>
      <c r="E331" s="197" t="s">
        <v>327</v>
      </c>
      <c r="F331" s="197"/>
      <c r="G331" s="198"/>
      <c r="H331" s="199"/>
      <c r="I331" s="200"/>
      <c r="J331" s="200"/>
      <c r="K331" s="200"/>
      <c r="L331" s="199"/>
      <c r="M331" s="200"/>
      <c r="N331" s="200"/>
      <c r="O331" s="200"/>
      <c r="P331" s="199"/>
      <c r="Q331" s="200"/>
      <c r="R331" s="200"/>
      <c r="S331" s="200"/>
      <c r="T331" s="199"/>
      <c r="U331" s="200"/>
      <c r="V331" s="200"/>
      <c r="W331" s="200"/>
      <c r="X331" s="199"/>
      <c r="Y331" s="200"/>
      <c r="Z331" s="200"/>
      <c r="AA331" s="200"/>
      <c r="AB331" s="199"/>
      <c r="AC331" s="200"/>
      <c r="AD331" s="200"/>
      <c r="AE331" s="200"/>
      <c r="AF331" s="199">
        <v>150.1</v>
      </c>
      <c r="AG331" s="200">
        <v>108.5</v>
      </c>
      <c r="AH331" s="200">
        <v>0.8</v>
      </c>
      <c r="AI331" s="200">
        <f t="shared" si="247"/>
        <v>259.40000000000003</v>
      </c>
      <c r="AJ331" s="200" t="s">
        <v>327</v>
      </c>
      <c r="AK331" s="201">
        <v>9</v>
      </c>
      <c r="AL331" s="202"/>
      <c r="AM331" s="198" t="str">
        <f t="shared" si="248"/>
        <v/>
      </c>
      <c r="AN331" s="198"/>
      <c r="AO331" s="198"/>
      <c r="AP331" s="198"/>
      <c r="AQ331" s="198"/>
      <c r="AR331" s="198"/>
      <c r="AS331" s="198"/>
      <c r="AT331" s="198"/>
      <c r="AU331" s="203" t="str">
        <f t="shared" si="249"/>
        <v/>
      </c>
      <c r="AV331" s="204" t="str">
        <f t="shared" si="250"/>
        <v/>
      </c>
      <c r="AW331" s="205"/>
      <c r="AX331" s="205" t="str">
        <f>IF(AW331="","",RANK(AW331,AW$4:AW498,1))</f>
        <v/>
      </c>
      <c r="AY331" s="204" t="str">
        <f>IF(AV331="Yes",SUMIF(AU$4:AU498,AW331,AI$4:AI498),"")</f>
        <v/>
      </c>
      <c r="AZ331" s="204" t="str">
        <f>IF(AY331="","",SUMIF(AX$4:AX498,"&lt;="&amp;AX331,AY$4:AY498))</f>
        <v/>
      </c>
      <c r="BA331" s="202"/>
      <c r="BB331" s="206"/>
      <c r="BC331" s="198"/>
      <c r="BD331" s="206"/>
      <c r="BE331" s="198"/>
      <c r="BF331" s="206"/>
      <c r="BG331" s="198"/>
      <c r="BH331" s="200"/>
      <c r="BI331" s="200"/>
      <c r="BJ331" s="200" t="str">
        <f t="shared" si="234"/>
        <v/>
      </c>
      <c r="BK331" s="198"/>
      <c r="BL331" s="206"/>
      <c r="BM331" s="207"/>
      <c r="BN331" s="198"/>
      <c r="BO331" s="199"/>
      <c r="BP331" s="200"/>
      <c r="BQ331" s="200"/>
      <c r="BR331" s="211"/>
      <c r="BS331" s="199"/>
      <c r="BT331" s="200"/>
      <c r="BU331" s="200"/>
      <c r="BV331" s="211"/>
      <c r="BW331" s="199"/>
      <c r="BX331" s="200"/>
      <c r="BY331" s="200"/>
      <c r="BZ331" s="200"/>
      <c r="CA331" s="16"/>
      <c r="CB331" s="16"/>
      <c r="CC331" s="16"/>
      <c r="CD331" s="16"/>
    </row>
    <row r="332" spans="1:82" x14ac:dyDescent="0.25">
      <c r="A332" s="16">
        <v>1</v>
      </c>
      <c r="C332" s="215">
        <v>329</v>
      </c>
      <c r="D332" s="216"/>
      <c r="E332" s="216" t="s">
        <v>5</v>
      </c>
      <c r="F332" s="180"/>
      <c r="G332" s="217"/>
      <c r="H332" s="218"/>
      <c r="I332" s="219"/>
      <c r="J332" s="219"/>
      <c r="K332" s="219" t="str">
        <f>IF(SUM(H332:J332)=0,"",SUM(H332:J332))</f>
        <v/>
      </c>
      <c r="L332" s="218"/>
      <c r="M332" s="219"/>
      <c r="N332" s="219"/>
      <c r="O332" s="219" t="str">
        <f>IF(SUM(L332:N332)=0,"",SUM(L332:N332))</f>
        <v/>
      </c>
      <c r="P332" s="218"/>
      <c r="Q332" s="219"/>
      <c r="R332" s="219"/>
      <c r="S332" s="219" t="str">
        <f>IF(SUM(P332:R332)=0,"",SUM(P332:R332))</f>
        <v/>
      </c>
      <c r="T332" s="218"/>
      <c r="U332" s="219"/>
      <c r="V332" s="219"/>
      <c r="W332" s="219" t="str">
        <f>IF(SUM(T332:V332)=0,"",SUM(T332:V332))</f>
        <v/>
      </c>
      <c r="X332" s="218"/>
      <c r="Y332" s="219"/>
      <c r="Z332" s="219"/>
      <c r="AA332" s="219" t="str">
        <f>IF(SUM(X332:Z332)=0,"",SUM(X332:Z332))</f>
        <v/>
      </c>
      <c r="AB332" s="218">
        <f>IF(SUM(AB327:AB327)=0,"",SUM(AB327:AB327))</f>
        <v>150.1</v>
      </c>
      <c r="AC332" s="219">
        <f>IF(SUM(AC327:AC327)=0,"",SUM(AC327:AC327))</f>
        <v>108.5</v>
      </c>
      <c r="AD332" s="219">
        <f>IF(SUM(AD327:AD327)=0,"",SUM(AD327:AD327))</f>
        <v>0.8</v>
      </c>
      <c r="AE332" s="219">
        <f>IF(SUM(AB332:AD332)=0,"",SUM(AB332:AD332))</f>
        <v>259.40000000000003</v>
      </c>
      <c r="AF332" s="218"/>
      <c r="AG332" s="219"/>
      <c r="AH332" s="219"/>
      <c r="AI332" s="219" t="str">
        <f t="shared" si="247"/>
        <v/>
      </c>
      <c r="AJ332" s="219"/>
      <c r="AK332" s="220"/>
      <c r="AL332" s="221">
        <f>COUNT(AE327:AE330)</f>
        <v>1</v>
      </c>
      <c r="AM332" s="217" t="str">
        <f t="shared" si="248"/>
        <v/>
      </c>
      <c r="AN332" s="217" t="s">
        <v>134</v>
      </c>
      <c r="AO332" s="217" t="s">
        <v>136</v>
      </c>
      <c r="AP332" s="217"/>
      <c r="AQ332" s="217"/>
      <c r="AR332" s="217" t="s">
        <v>509</v>
      </c>
      <c r="AS332" s="217"/>
      <c r="AT332" s="217"/>
      <c r="AU332" s="222" t="str">
        <f t="shared" si="249"/>
        <v/>
      </c>
      <c r="AV332" s="254" t="str">
        <f t="shared" si="250"/>
        <v/>
      </c>
      <c r="AW332" s="255"/>
      <c r="AX332" s="255" t="str">
        <f>IF(AW332="","",RANK(AW332,AW$4:AW498,1))</f>
        <v/>
      </c>
      <c r="AY332" s="254" t="str">
        <f>IF(AV332="Yes",SUMIF(AU$4:AU498,AW332,AI$4:AI498),"")</f>
        <v/>
      </c>
      <c r="AZ332" s="254" t="str">
        <f>IF(AY332="","",SUMIF(AX$4:AX498,"&lt;="&amp;AX332,AY$4:AY498))</f>
        <v/>
      </c>
      <c r="BA332" s="221"/>
      <c r="BB332" s="223"/>
      <c r="BC332" s="217"/>
      <c r="BD332" s="223"/>
      <c r="BE332" s="217"/>
      <c r="BF332" s="223"/>
      <c r="BG332" s="217"/>
      <c r="BH332" s="219"/>
      <c r="BI332" s="219"/>
      <c r="BJ332" s="219" t="str">
        <f t="shared" si="234"/>
        <v/>
      </c>
      <c r="BK332" s="217"/>
      <c r="BL332" s="223"/>
      <c r="BM332" s="224"/>
      <c r="BN332" s="217"/>
      <c r="BO332" s="218">
        <f>IF(AB332="","",(AB332/AE332)*100)</f>
        <v>57.864302235929053</v>
      </c>
      <c r="BP332" s="219">
        <f>IF(AC332="","",(AC332/AE332)*100)</f>
        <v>41.827293754818804</v>
      </c>
      <c r="BQ332" s="219">
        <f>IF(AD332="","",(AD332/AE332)*100)</f>
        <v>0.30840400925212025</v>
      </c>
      <c r="BR332" s="225">
        <f>IF(AE332="","",SUM(BO332:BQ332))</f>
        <v>99.999999999999972</v>
      </c>
      <c r="BS332" s="218"/>
      <c r="BT332" s="219"/>
      <c r="BU332" s="219"/>
      <c r="BV332" s="225" t="str">
        <f>IF(SUM(BS332:BU332)=0,"",SUM(BS332:BU332))</f>
        <v/>
      </c>
      <c r="BW332" s="218" t="str">
        <f>IF(ISBLANK(BS332),"",BS332/BV332*100)</f>
        <v/>
      </c>
      <c r="BX332" s="219" t="str">
        <f>IF(ISBLANK(BT332),"",BT332/BV332*100)</f>
        <v/>
      </c>
      <c r="BY332" s="219" t="str">
        <f>IF(ISBLANK(BU332),"",BU332/BV332*100)</f>
        <v/>
      </c>
      <c r="BZ332" s="219" t="str">
        <f>IF(BV332="","",SUM(BW332:BY332))</f>
        <v/>
      </c>
      <c r="CA332" s="16"/>
      <c r="CB332" s="16"/>
      <c r="CC332" s="16"/>
      <c r="CD332" s="16"/>
    </row>
    <row r="333" spans="1:82" x14ac:dyDescent="0.25">
      <c r="A333" s="16">
        <v>1</v>
      </c>
      <c r="C333" s="194">
        <v>330</v>
      </c>
      <c r="D333" s="195"/>
      <c r="E333" s="196" t="s">
        <v>528</v>
      </c>
      <c r="F333" s="197"/>
      <c r="G333" s="198"/>
      <c r="H333" s="199"/>
      <c r="I333" s="200"/>
      <c r="J333" s="200"/>
      <c r="K333" s="200"/>
      <c r="L333" s="199"/>
      <c r="M333" s="200"/>
      <c r="N333" s="200"/>
      <c r="O333" s="200"/>
      <c r="P333" s="199"/>
      <c r="Q333" s="200"/>
      <c r="R333" s="200"/>
      <c r="S333" s="200"/>
      <c r="T333" s="199"/>
      <c r="U333" s="200"/>
      <c r="V333" s="200"/>
      <c r="W333" s="200"/>
      <c r="X333" s="199"/>
      <c r="Y333" s="200"/>
      <c r="Z333" s="200"/>
      <c r="AA333" s="200"/>
      <c r="AB333" s="199"/>
      <c r="AC333" s="200"/>
      <c r="AD333" s="200"/>
      <c r="AE333" s="200"/>
      <c r="AF333" s="199"/>
      <c r="AG333" s="200"/>
      <c r="AH333" s="200"/>
      <c r="AI333" s="200" t="str">
        <f t="shared" si="247"/>
        <v/>
      </c>
      <c r="AJ333" s="200"/>
      <c r="AK333" s="201"/>
      <c r="AL333" s="202"/>
      <c r="AM333" s="198" t="str">
        <f t="shared" si="248"/>
        <v/>
      </c>
      <c r="AN333" s="198"/>
      <c r="AO333" s="198"/>
      <c r="AP333" s="198"/>
      <c r="AQ333" s="198"/>
      <c r="AR333" s="198" t="s">
        <v>509</v>
      </c>
      <c r="AS333" s="198"/>
      <c r="AT333" s="198"/>
      <c r="AU333" s="203" t="str">
        <f t="shared" si="249"/>
        <v/>
      </c>
      <c r="AV333" s="204" t="str">
        <f t="shared" si="250"/>
        <v/>
      </c>
      <c r="AW333" s="205"/>
      <c r="AX333" s="205" t="str">
        <f>IF(AW333="","",RANK(AW333,AW$4:AW498,1))</f>
        <v/>
      </c>
      <c r="AY333" s="204" t="str">
        <f>IF(AV333="Yes",SUMIF(AU$4:AU498,AW333,AI$4:AI498),"")</f>
        <v/>
      </c>
      <c r="AZ333" s="204" t="str">
        <f>IF(AY333="","",SUMIF(AX$4:AX498,"&lt;="&amp;AX333,AY$4:AY498))</f>
        <v/>
      </c>
      <c r="BA333" s="202"/>
      <c r="BB333" s="206"/>
      <c r="BC333" s="198"/>
      <c r="BD333" s="206"/>
      <c r="BE333" s="198"/>
      <c r="BF333" s="206"/>
      <c r="BG333" s="198"/>
      <c r="BH333" s="200"/>
      <c r="BI333" s="200"/>
      <c r="BJ333" s="200" t="str">
        <f t="shared" si="234"/>
        <v/>
      </c>
      <c r="BK333" s="198"/>
      <c r="BL333" s="206"/>
      <c r="BM333" s="207"/>
      <c r="BN333" s="198"/>
      <c r="BO333" s="199" t="str">
        <f>IF(AB333="","",(AB333/AE333)*100)</f>
        <v/>
      </c>
      <c r="BP333" s="200" t="str">
        <f>IF(AC333="","",(AC333/AE333)*100)</f>
        <v/>
      </c>
      <c r="BQ333" s="200" t="str">
        <f>IF(AD333="","",(AD333/AE333)*100)</f>
        <v/>
      </c>
      <c r="BR333" s="211" t="str">
        <f>IF(AE333="","",SUM(BO333:BQ333))</f>
        <v/>
      </c>
      <c r="BS333" s="199"/>
      <c r="BT333" s="200"/>
      <c r="BU333" s="200"/>
      <c r="BV333" s="211" t="str">
        <f>IF(SUM(BS333:BU333)=0,"",SUM(BS333:BU333))</f>
        <v/>
      </c>
      <c r="BW333" s="199" t="str">
        <f>IF(ISBLANK(BS333),"",BS333/BV333*100)</f>
        <v/>
      </c>
      <c r="BX333" s="200" t="str">
        <f>IF(ISBLANK(BT333),"",BT333/BV333*100)</f>
        <v/>
      </c>
      <c r="BY333" s="200" t="str">
        <f>IF(ISBLANK(BU333),"",BU333/BV333*100)</f>
        <v/>
      </c>
      <c r="BZ333" s="200" t="str">
        <f>IF(BV333="","",SUM(BW333:BY333))</f>
        <v/>
      </c>
      <c r="CA333" s="16"/>
      <c r="CB333" s="16"/>
      <c r="CC333" s="16"/>
      <c r="CD333" s="16"/>
    </row>
    <row r="334" spans="1:82" x14ac:dyDescent="0.25">
      <c r="A334" s="16">
        <v>1</v>
      </c>
      <c r="C334" s="194">
        <v>331</v>
      </c>
      <c r="D334" s="195"/>
      <c r="E334" s="212" t="s">
        <v>223</v>
      </c>
      <c r="F334" s="197"/>
      <c r="G334" s="198" t="s">
        <v>2</v>
      </c>
      <c r="H334" s="199"/>
      <c r="I334" s="200"/>
      <c r="J334" s="200"/>
      <c r="K334" s="200"/>
      <c r="L334" s="199"/>
      <c r="M334" s="200"/>
      <c r="N334" s="200"/>
      <c r="O334" s="200"/>
      <c r="P334" s="199"/>
      <c r="Q334" s="200"/>
      <c r="R334" s="200"/>
      <c r="S334" s="200"/>
      <c r="T334" s="199"/>
      <c r="U334" s="200"/>
      <c r="V334" s="200"/>
      <c r="W334" s="200"/>
      <c r="X334" s="199"/>
      <c r="Y334" s="200"/>
      <c r="Z334" s="200"/>
      <c r="AA334" s="200"/>
      <c r="AB334" s="199"/>
      <c r="AC334" s="200"/>
      <c r="AD334" s="200"/>
      <c r="AE334" s="200"/>
      <c r="AF334" s="199"/>
      <c r="AG334" s="200"/>
      <c r="AH334" s="200"/>
      <c r="AI334" s="200" t="str">
        <f t="shared" si="247"/>
        <v/>
      </c>
      <c r="AJ334" s="200"/>
      <c r="AK334" s="201"/>
      <c r="AL334" s="202"/>
      <c r="AM334" s="198" t="str">
        <f t="shared" si="248"/>
        <v/>
      </c>
      <c r="AN334" s="198"/>
      <c r="AO334" s="198"/>
      <c r="AP334" s="198"/>
      <c r="AQ334" s="198" t="s">
        <v>224</v>
      </c>
      <c r="AR334" s="198" t="s">
        <v>509</v>
      </c>
      <c r="AS334" s="198"/>
      <c r="AT334" s="198"/>
      <c r="AU334" s="203" t="str">
        <f t="shared" si="249"/>
        <v/>
      </c>
      <c r="AV334" s="204" t="str">
        <f t="shared" si="250"/>
        <v/>
      </c>
      <c r="AW334" s="205"/>
      <c r="AX334" s="205" t="str">
        <f>IF(AW334="","",RANK(AW334,AW$4:AW498,1))</f>
        <v/>
      </c>
      <c r="AY334" s="204" t="str">
        <f>IF(AV334="Yes",SUMIF(AU$4:AU498,AW334,AI$4:AI498),"")</f>
        <v/>
      </c>
      <c r="AZ334" s="204" t="str">
        <f>IF(AY334="","",SUMIF(AX$4:AX498,"&lt;="&amp;AX334,AY$4:AY498))</f>
        <v/>
      </c>
      <c r="BA334" s="202" t="s">
        <v>176</v>
      </c>
      <c r="BB334" s="206">
        <v>28804</v>
      </c>
      <c r="BC334" s="198" t="s">
        <v>2</v>
      </c>
      <c r="BD334" s="206">
        <v>30956</v>
      </c>
      <c r="BE334" s="198" t="s">
        <v>171</v>
      </c>
      <c r="BF334" s="206">
        <v>31163</v>
      </c>
      <c r="BG334" s="198" t="s">
        <v>684</v>
      </c>
      <c r="BH334" s="200">
        <v>49</v>
      </c>
      <c r="BI334" s="200"/>
      <c r="BJ334" s="200" t="str">
        <f t="shared" si="234"/>
        <v/>
      </c>
      <c r="BK334" s="198"/>
      <c r="BL334" s="206"/>
      <c r="BM334" s="207">
        <v>2</v>
      </c>
      <c r="BN334" s="198"/>
      <c r="BO334" s="199" t="str">
        <f>IF(AB334="","",(AB334/AE334)*100)</f>
        <v/>
      </c>
      <c r="BP334" s="200" t="str">
        <f>IF(AC334="","",(AC334/AE334)*100)</f>
        <v/>
      </c>
      <c r="BQ334" s="200" t="str">
        <f>IF(AD334="","",(AD334/AE334)*100)</f>
        <v/>
      </c>
      <c r="BR334" s="211" t="str">
        <f>IF(AE334="","",SUM(BO334:BQ334))</f>
        <v/>
      </c>
      <c r="BS334" s="199"/>
      <c r="BT334" s="200"/>
      <c r="BU334" s="200"/>
      <c r="BV334" s="211" t="str">
        <f>IF(SUM(BS334:BU334)=0,"",SUM(BS334:BU334))</f>
        <v/>
      </c>
      <c r="BW334" s="199" t="str">
        <f>IF(ISBLANK(BS334),"",BS334/BV334*100)</f>
        <v/>
      </c>
      <c r="BX334" s="200" t="str">
        <f>IF(ISBLANK(BT334),"",BT334/BV334*100)</f>
        <v/>
      </c>
      <c r="BY334" s="200" t="str">
        <f>IF(ISBLANK(BU334),"",BU334/BV334*100)</f>
        <v/>
      </c>
      <c r="BZ334" s="200" t="str">
        <f>IF(BV334="","",SUM(BW334:BY334))</f>
        <v/>
      </c>
      <c r="CA334" s="16"/>
      <c r="CB334" s="16"/>
      <c r="CC334" s="16"/>
      <c r="CD334" s="16"/>
    </row>
    <row r="335" spans="1:82" x14ac:dyDescent="0.25">
      <c r="C335" s="194">
        <v>332</v>
      </c>
      <c r="D335" s="195"/>
      <c r="E335" s="212" t="s">
        <v>667</v>
      </c>
      <c r="F335" s="197"/>
      <c r="G335" s="198" t="s">
        <v>2</v>
      </c>
      <c r="H335" s="199"/>
      <c r="I335" s="200"/>
      <c r="J335" s="200"/>
      <c r="K335" s="200"/>
      <c r="L335" s="199"/>
      <c r="M335" s="200"/>
      <c r="N335" s="200"/>
      <c r="O335" s="200"/>
      <c r="P335" s="199"/>
      <c r="Q335" s="200"/>
      <c r="R335" s="200"/>
      <c r="S335" s="200"/>
      <c r="T335" s="199"/>
      <c r="U335" s="200"/>
      <c r="V335" s="200"/>
      <c r="W335" s="200"/>
      <c r="X335" s="199"/>
      <c r="Y335" s="200"/>
      <c r="Z335" s="200"/>
      <c r="AA335" s="200"/>
      <c r="AB335" s="199"/>
      <c r="AC335" s="200"/>
      <c r="AD335" s="200"/>
      <c r="AE335" s="200"/>
      <c r="AF335" s="199"/>
      <c r="AG335" s="200"/>
      <c r="AH335" s="200"/>
      <c r="AI335" s="200" t="str">
        <f t="shared" si="247"/>
        <v/>
      </c>
      <c r="AJ335" s="200"/>
      <c r="AK335" s="201"/>
      <c r="AL335" s="202"/>
      <c r="AM335" s="198" t="str">
        <f t="shared" si="248"/>
        <v/>
      </c>
      <c r="AN335" s="198"/>
      <c r="AO335" s="198"/>
      <c r="AP335" s="198"/>
      <c r="AQ335" s="198" t="s">
        <v>224</v>
      </c>
      <c r="AR335" s="198"/>
      <c r="AS335" s="198"/>
      <c r="AT335" s="198"/>
      <c r="AU335" s="203" t="str">
        <f t="shared" si="249"/>
        <v/>
      </c>
      <c r="AV335" s="204"/>
      <c r="AW335" s="205"/>
      <c r="AX335" s="205" t="str">
        <f>IF(AW335="","",RANK(AW335,AW$4:AW498,1))</f>
        <v/>
      </c>
      <c r="AY335" s="204" t="str">
        <f>IF(AV335="Yes",SUMIF(AU$4:AU498,AW335,AI$4:AI498),"")</f>
        <v/>
      </c>
      <c r="AZ335" s="204" t="str">
        <f>IF(AY335="","",SUMIF(AX$4:AX498,"&lt;="&amp;AX335,AY$4:AY498))</f>
        <v/>
      </c>
      <c r="BA335" s="202" t="s">
        <v>668</v>
      </c>
      <c r="BB335" s="206">
        <v>32839</v>
      </c>
      <c r="BC335" s="198" t="s">
        <v>2</v>
      </c>
      <c r="BD335" s="206"/>
      <c r="BE335" s="198"/>
      <c r="BF335" s="206"/>
      <c r="BG335" s="198"/>
      <c r="BH335" s="200"/>
      <c r="BI335" s="200"/>
      <c r="BJ335" s="200"/>
      <c r="BK335" s="198"/>
      <c r="BL335" s="206"/>
      <c r="BM335" s="207">
        <v>2</v>
      </c>
      <c r="BN335" s="198" t="s">
        <v>679</v>
      </c>
      <c r="BO335" s="199"/>
      <c r="BP335" s="200"/>
      <c r="BQ335" s="200"/>
      <c r="BR335" s="211"/>
      <c r="BS335" s="199"/>
      <c r="BT335" s="200"/>
      <c r="BU335" s="200"/>
      <c r="BV335" s="211"/>
      <c r="BW335" s="199"/>
      <c r="BX335" s="200"/>
      <c r="BY335" s="200"/>
      <c r="BZ335" s="200"/>
      <c r="CA335" s="16"/>
      <c r="CB335" s="16"/>
      <c r="CC335" s="16"/>
      <c r="CD335" s="16"/>
    </row>
    <row r="336" spans="1:82" x14ac:dyDescent="0.25">
      <c r="C336" s="265">
        <v>333</v>
      </c>
      <c r="D336" s="230"/>
      <c r="E336" s="230" t="s">
        <v>5</v>
      </c>
      <c r="F336" s="231"/>
      <c r="G336" s="232"/>
      <c r="H336" s="233"/>
      <c r="I336" s="234"/>
      <c r="J336" s="234"/>
      <c r="K336" s="234"/>
      <c r="L336" s="233"/>
      <c r="M336" s="234"/>
      <c r="N336" s="234"/>
      <c r="O336" s="234"/>
      <c r="P336" s="233"/>
      <c r="Q336" s="234"/>
      <c r="R336" s="234"/>
      <c r="S336" s="234"/>
      <c r="T336" s="233"/>
      <c r="U336" s="234"/>
      <c r="V336" s="234"/>
      <c r="W336" s="234"/>
      <c r="X336" s="233"/>
      <c r="Y336" s="234"/>
      <c r="Z336" s="234"/>
      <c r="AA336" s="234"/>
      <c r="AB336" s="233"/>
      <c r="AC336" s="234"/>
      <c r="AD336" s="234"/>
      <c r="AE336" s="234"/>
      <c r="AF336" s="233"/>
      <c r="AG336" s="234"/>
      <c r="AH336" s="234"/>
      <c r="AI336" s="234" t="str">
        <f t="shared" si="247"/>
        <v/>
      </c>
      <c r="AJ336" s="234"/>
      <c r="AK336" s="235"/>
      <c r="AL336" s="236">
        <f>COUNT(AE333:AE334)</f>
        <v>0</v>
      </c>
      <c r="AM336" s="232" t="str">
        <f t="shared" si="248"/>
        <v>Study Only</v>
      </c>
      <c r="AN336" s="232" t="s">
        <v>528</v>
      </c>
      <c r="AO336" s="232"/>
      <c r="AP336" s="232"/>
      <c r="AQ336" s="232"/>
      <c r="AR336" s="232" t="s">
        <v>509</v>
      </c>
      <c r="AS336" s="232"/>
      <c r="AT336" s="232"/>
      <c r="AU336" s="237" t="str">
        <f t="shared" si="249"/>
        <v/>
      </c>
      <c r="AV336" s="268" t="str">
        <f t="shared" ref="AV336:AV367" si="261">IF(MAX(INDEX((AU$4:AU$498=AU336)*ROW(AU$4:AU$498),0))=ROW(),"Yes","")</f>
        <v/>
      </c>
      <c r="AW336" s="269"/>
      <c r="AX336" s="269" t="str">
        <f>IF(AW336="","",RANK(AW336,AW$4:AW498,1))</f>
        <v/>
      </c>
      <c r="AY336" s="268" t="str">
        <f>IF(AV336="Yes",SUMIF(AU$4:AU498,AW336,AI$4:AI498),"")</f>
        <v/>
      </c>
      <c r="AZ336" s="268" t="str">
        <f>IF(AY336="","",SUMIF(AX$4:AX498,"&lt;="&amp;AX336,AY$4:AY498))</f>
        <v/>
      </c>
      <c r="BA336" s="236"/>
      <c r="BB336" s="238"/>
      <c r="BC336" s="232"/>
      <c r="BD336" s="238"/>
      <c r="BE336" s="232"/>
      <c r="BF336" s="238"/>
      <c r="BG336" s="232"/>
      <c r="BH336" s="234"/>
      <c r="BI336" s="234"/>
      <c r="BJ336" s="234" t="str">
        <f t="shared" ref="BJ336:BJ367" si="262">IF(BI336="","",(BI336/BH336)*100)</f>
        <v/>
      </c>
      <c r="BK336" s="232"/>
      <c r="BL336" s="238"/>
      <c r="BM336" s="239"/>
      <c r="BN336" s="232"/>
      <c r="BO336" s="233" t="str">
        <f t="shared" ref="BO336:BO351" si="263">IF(AB336="","",(AB336/AE336)*100)</f>
        <v/>
      </c>
      <c r="BP336" s="234" t="str">
        <f t="shared" ref="BP336:BP351" si="264">IF(AC336="","",(AC336/AE336)*100)</f>
        <v/>
      </c>
      <c r="BQ336" s="234" t="str">
        <f t="shared" ref="BQ336:BQ351" si="265">IF(AD336="","",(AD336/AE336)*100)</f>
        <v/>
      </c>
      <c r="BR336" s="240" t="str">
        <f t="shared" ref="BR336:BR351" si="266">IF(AE336="","",SUM(BO336:BQ336))</f>
        <v/>
      </c>
      <c r="BS336" s="233"/>
      <c r="BT336" s="234"/>
      <c r="BU336" s="234"/>
      <c r="BV336" s="240" t="str">
        <f t="shared" ref="BV336:BV351" si="267">IF(SUM(BS336:BU336)=0,"",SUM(BS336:BU336))</f>
        <v/>
      </c>
      <c r="BW336" s="233" t="str">
        <f t="shared" ref="BW336:BW351" si="268">IF(ISBLANK(BS336),"",BS336/BV336*100)</f>
        <v/>
      </c>
      <c r="BX336" s="234" t="str">
        <f t="shared" ref="BX336:BX351" si="269">IF(ISBLANK(BT336),"",BT336/BV336*100)</f>
        <v/>
      </c>
      <c r="BY336" s="234" t="str">
        <f t="shared" ref="BY336:BY351" si="270">IF(ISBLANK(BU336),"",BU336/BV336*100)</f>
        <v/>
      </c>
      <c r="BZ336" s="234" t="str">
        <f t="shared" ref="BZ336:BZ351" si="271">IF(BV336="","",SUM(BW336:BY336))</f>
        <v/>
      </c>
      <c r="CA336" s="16"/>
      <c r="CB336" s="16"/>
      <c r="CC336" s="16"/>
      <c r="CD336" s="16"/>
    </row>
    <row r="337" spans="1:82" x14ac:dyDescent="0.25">
      <c r="A337" s="16">
        <v>1</v>
      </c>
      <c r="C337" s="328">
        <v>334</v>
      </c>
      <c r="D337" s="329"/>
      <c r="E337" s="330" t="s">
        <v>137</v>
      </c>
      <c r="F337" s="331"/>
      <c r="G337" s="332"/>
      <c r="H337" s="333"/>
      <c r="I337" s="334"/>
      <c r="J337" s="334"/>
      <c r="K337" s="334" t="str">
        <f>IF(SUM(H337:J337)=0,"",SUM(H337:J337))</f>
        <v/>
      </c>
      <c r="L337" s="333"/>
      <c r="M337" s="334"/>
      <c r="N337" s="334"/>
      <c r="O337" s="334" t="str">
        <f>IF(SUM(L337:N337)=0,"",SUM(L337:N337))</f>
        <v/>
      </c>
      <c r="P337" s="333"/>
      <c r="Q337" s="334"/>
      <c r="R337" s="334"/>
      <c r="S337" s="334" t="str">
        <f>IF(SUM(P337:R337)=0,"",SUM(P337:R337))</f>
        <v/>
      </c>
      <c r="T337" s="333"/>
      <c r="U337" s="334"/>
      <c r="V337" s="334"/>
      <c r="W337" s="334" t="str">
        <f>IF(SUM(T337:V337)=0,"",SUM(T337:V337))</f>
        <v/>
      </c>
      <c r="X337" s="333"/>
      <c r="Y337" s="334"/>
      <c r="Z337" s="334"/>
      <c r="AA337" s="334" t="str">
        <f>IF(SUM(X337:Z337)=0,"",SUM(X337:Z337))</f>
        <v/>
      </c>
      <c r="AB337" s="333"/>
      <c r="AC337" s="334"/>
      <c r="AD337" s="334"/>
      <c r="AE337" s="334" t="str">
        <f>IF(SUM(AB337:AD337)=0,"",SUM(AB337:AD337))</f>
        <v/>
      </c>
      <c r="AF337" s="333"/>
      <c r="AG337" s="334"/>
      <c r="AH337" s="334"/>
      <c r="AI337" s="334" t="str">
        <f t="shared" si="247"/>
        <v/>
      </c>
      <c r="AJ337" s="334"/>
      <c r="AK337" s="335"/>
      <c r="AL337" s="336"/>
      <c r="AM337" s="332" t="str">
        <f t="shared" si="248"/>
        <v/>
      </c>
      <c r="AN337" s="332" t="s">
        <v>137</v>
      </c>
      <c r="AO337" s="332"/>
      <c r="AP337" s="332"/>
      <c r="AQ337" s="332"/>
      <c r="AR337" s="332" t="s">
        <v>509</v>
      </c>
      <c r="AS337" s="332"/>
      <c r="AT337" s="332"/>
      <c r="AU337" s="337" t="str">
        <f t="shared" si="249"/>
        <v/>
      </c>
      <c r="AV337" s="338" t="str">
        <f t="shared" si="261"/>
        <v/>
      </c>
      <c r="AW337" s="339"/>
      <c r="AX337" s="339" t="str">
        <f>IF(AW337="","",RANK(AW337,AW$4:AW498,1))</f>
        <v/>
      </c>
      <c r="AY337" s="338" t="str">
        <f>IF(AV337="Yes",SUMIF(AU$4:AU498,AW337,AI$4:AI498),"")</f>
        <v/>
      </c>
      <c r="AZ337" s="338" t="str">
        <f>IF(AY337="","",SUMIF(AX$4:AX498,"&lt;="&amp;AX337,AY$4:AY498))</f>
        <v/>
      </c>
      <c r="BA337" s="336"/>
      <c r="BB337" s="340"/>
      <c r="BC337" s="332"/>
      <c r="BD337" s="340"/>
      <c r="BE337" s="332"/>
      <c r="BF337" s="340"/>
      <c r="BG337" s="332"/>
      <c r="BH337" s="334"/>
      <c r="BI337" s="334"/>
      <c r="BJ337" s="334" t="str">
        <f t="shared" si="262"/>
        <v/>
      </c>
      <c r="BK337" s="332"/>
      <c r="BL337" s="340"/>
      <c r="BM337" s="341"/>
      <c r="BN337" s="332"/>
      <c r="BO337" s="333" t="str">
        <f t="shared" si="263"/>
        <v/>
      </c>
      <c r="BP337" s="334" t="str">
        <f t="shared" si="264"/>
        <v/>
      </c>
      <c r="BQ337" s="334" t="str">
        <f t="shared" si="265"/>
        <v/>
      </c>
      <c r="BR337" s="342" t="str">
        <f t="shared" si="266"/>
        <v/>
      </c>
      <c r="BS337" s="333"/>
      <c r="BT337" s="334"/>
      <c r="BU337" s="334"/>
      <c r="BV337" s="342" t="str">
        <f t="shared" si="267"/>
        <v/>
      </c>
      <c r="BW337" s="333" t="str">
        <f t="shared" si="268"/>
        <v/>
      </c>
      <c r="BX337" s="334" t="str">
        <f t="shared" si="269"/>
        <v/>
      </c>
      <c r="BY337" s="334" t="str">
        <f t="shared" si="270"/>
        <v/>
      </c>
      <c r="BZ337" s="334" t="str">
        <f t="shared" si="271"/>
        <v/>
      </c>
      <c r="CA337" s="16"/>
      <c r="CB337" s="16"/>
      <c r="CC337" s="16"/>
      <c r="CD337" s="16"/>
    </row>
    <row r="338" spans="1:82" x14ac:dyDescent="0.25">
      <c r="A338" s="16">
        <v>1</v>
      </c>
      <c r="C338" s="194">
        <v>335</v>
      </c>
      <c r="D338" s="195">
        <v>56</v>
      </c>
      <c r="E338" s="212" t="s">
        <v>242</v>
      </c>
      <c r="F338" s="197" t="s">
        <v>3</v>
      </c>
      <c r="G338" s="198" t="s">
        <v>3</v>
      </c>
      <c r="H338" s="199"/>
      <c r="I338" s="200"/>
      <c r="J338" s="200"/>
      <c r="K338" s="200" t="str">
        <f>IF(SUM(H338:J338)=0,"",SUM(H338:J338))</f>
        <v/>
      </c>
      <c r="L338" s="199"/>
      <c r="M338" s="200"/>
      <c r="N338" s="200"/>
      <c r="O338" s="200" t="str">
        <f>IF(SUM(L338:N338)=0,"",SUM(L338:N338))</f>
        <v/>
      </c>
      <c r="P338" s="199"/>
      <c r="Q338" s="200"/>
      <c r="R338" s="200"/>
      <c r="S338" s="200" t="str">
        <f>IF(SUM(P338:R338)=0,"",SUM(P338:R338))</f>
        <v/>
      </c>
      <c r="T338" s="199"/>
      <c r="U338" s="200">
        <v>3.6</v>
      </c>
      <c r="V338" s="200">
        <v>0.6</v>
      </c>
      <c r="W338" s="200">
        <f>IF(SUM(T338:V338)=0,"",SUM(T338:V338))</f>
        <v>4.2</v>
      </c>
      <c r="X338" s="199"/>
      <c r="Y338" s="200"/>
      <c r="Z338" s="200"/>
      <c r="AA338" s="200" t="str">
        <f>IF(SUM(X338:Z338)=0,"",SUM(X338:Z338))</f>
        <v/>
      </c>
      <c r="AB338" s="199" t="str">
        <f t="shared" ref="AB338:AD339" si="272">IF(H338+L338+P338+T338+X338=0,"",H338+L338+P338+T338+X338)</f>
        <v/>
      </c>
      <c r="AC338" s="200">
        <f t="shared" si="272"/>
        <v>3.6</v>
      </c>
      <c r="AD338" s="200">
        <f t="shared" si="272"/>
        <v>0.6</v>
      </c>
      <c r="AE338" s="200">
        <f>IF(SUM(AB338:AD338)=0,"",SUM(AB338:AD338))</f>
        <v>4.2</v>
      </c>
      <c r="AF338" s="199" t="s">
        <v>509</v>
      </c>
      <c r="AG338" s="200">
        <v>3.6</v>
      </c>
      <c r="AH338" s="200">
        <v>0.6</v>
      </c>
      <c r="AI338" s="200">
        <f t="shared" si="247"/>
        <v>4.2</v>
      </c>
      <c r="AJ338" s="200" t="s">
        <v>242</v>
      </c>
      <c r="AK338" s="201">
        <v>103</v>
      </c>
      <c r="AL338" s="202"/>
      <c r="AM338" s="198" t="str">
        <f t="shared" si="248"/>
        <v/>
      </c>
      <c r="AN338" s="198"/>
      <c r="AO338" s="198"/>
      <c r="AP338" s="213" t="s">
        <v>788</v>
      </c>
      <c r="AQ338" s="198" t="s">
        <v>377</v>
      </c>
      <c r="AR338" s="198" t="s">
        <v>324</v>
      </c>
      <c r="AS338" s="198"/>
      <c r="AT338" s="198" t="s">
        <v>509</v>
      </c>
      <c r="AU338" s="203">
        <f t="shared" si="249"/>
        <v>1986</v>
      </c>
      <c r="AV338" s="204" t="str">
        <f t="shared" si="261"/>
        <v/>
      </c>
      <c r="AW338" s="205" t="str">
        <f>IF(AV338="Yes",AU338,"")</f>
        <v/>
      </c>
      <c r="AX338" s="205" t="str">
        <f>IF(AW338="","",RANK(AW338,AW$4:AW498,1))</f>
        <v/>
      </c>
      <c r="AY338" s="204" t="str">
        <f>IF(AV338="Yes",SUMIF(AU$4:AU498,AW338,AI$4:AI498),"")</f>
        <v/>
      </c>
      <c r="AZ338" s="204" t="str">
        <f>IF(AY338="","",SUMIF(AX$4:AX498,"&lt;="&amp;AX338,AY$4:AY498))</f>
        <v/>
      </c>
      <c r="BA338" s="202" t="s">
        <v>241</v>
      </c>
      <c r="BB338" s="206">
        <v>30972</v>
      </c>
      <c r="BC338" s="198" t="s">
        <v>3</v>
      </c>
      <c r="BD338" s="206">
        <v>32067</v>
      </c>
      <c r="BE338" s="198"/>
      <c r="BF338" s="206"/>
      <c r="BG338" s="198"/>
      <c r="BH338" s="200">
        <v>4.2</v>
      </c>
      <c r="BI338" s="200">
        <v>4.2</v>
      </c>
      <c r="BJ338" s="200">
        <f t="shared" si="262"/>
        <v>100</v>
      </c>
      <c r="BK338" s="198" t="s">
        <v>243</v>
      </c>
      <c r="BL338" s="206">
        <v>31712</v>
      </c>
      <c r="BM338" s="207">
        <v>1</v>
      </c>
      <c r="BN338" s="198"/>
      <c r="BO338" s="199" t="str">
        <f t="shared" si="263"/>
        <v/>
      </c>
      <c r="BP338" s="200">
        <f t="shared" si="264"/>
        <v>85.714285714285708</v>
      </c>
      <c r="BQ338" s="200">
        <f t="shared" si="265"/>
        <v>14.285714285714285</v>
      </c>
      <c r="BR338" s="211">
        <f t="shared" si="266"/>
        <v>100</v>
      </c>
      <c r="BS338" s="199"/>
      <c r="BT338" s="200"/>
      <c r="BU338" s="200"/>
      <c r="BV338" s="211" t="str">
        <f t="shared" si="267"/>
        <v/>
      </c>
      <c r="BW338" s="199" t="str">
        <f t="shared" si="268"/>
        <v/>
      </c>
      <c r="BX338" s="200" t="str">
        <f t="shared" si="269"/>
        <v/>
      </c>
      <c r="BY338" s="200" t="str">
        <f t="shared" si="270"/>
        <v/>
      </c>
      <c r="BZ338" s="200" t="str">
        <f t="shared" si="271"/>
        <v/>
      </c>
      <c r="CA338" s="16"/>
      <c r="CB338" s="16"/>
      <c r="CC338" s="16"/>
      <c r="CD338" s="16"/>
    </row>
    <row r="339" spans="1:82" x14ac:dyDescent="0.25">
      <c r="A339" s="16">
        <v>1</v>
      </c>
      <c r="C339" s="194">
        <v>336</v>
      </c>
      <c r="D339" s="195"/>
      <c r="E339" s="212" t="s">
        <v>437</v>
      </c>
      <c r="F339" s="197" t="s">
        <v>4</v>
      </c>
      <c r="G339" s="198" t="s">
        <v>4</v>
      </c>
      <c r="H339" s="199"/>
      <c r="I339" s="200"/>
      <c r="J339" s="200"/>
      <c r="K339" s="200" t="str">
        <f>IF(SUM(H339:J339)=0,"",SUM(H339:J339))</f>
        <v/>
      </c>
      <c r="L339" s="199"/>
      <c r="M339" s="200"/>
      <c r="N339" s="200"/>
      <c r="O339" s="200" t="str">
        <f>IF(SUM(L339:N339)=0,"",SUM(L339:N339))</f>
        <v/>
      </c>
      <c r="P339" s="199"/>
      <c r="Q339" s="200"/>
      <c r="R339" s="200"/>
      <c r="S339" s="200" t="str">
        <f>IF(SUM(P339:R339)=0,"",SUM(P339:R339))</f>
        <v/>
      </c>
      <c r="T339" s="199"/>
      <c r="U339" s="200"/>
      <c r="V339" s="200"/>
      <c r="W339" s="200" t="str">
        <f>IF(SUM(T339:V339)=0,"",SUM(T339:V339))</f>
        <v/>
      </c>
      <c r="X339" s="199"/>
      <c r="Y339" s="200">
        <v>60</v>
      </c>
      <c r="Z339" s="200">
        <v>21</v>
      </c>
      <c r="AA339" s="200">
        <f>IF(SUM(X339:Z339)=0,"",SUM(X339:Z339))</f>
        <v>81</v>
      </c>
      <c r="AB339" s="199" t="str">
        <f t="shared" si="272"/>
        <v/>
      </c>
      <c r="AC339" s="200">
        <f t="shared" si="272"/>
        <v>60</v>
      </c>
      <c r="AD339" s="200">
        <f t="shared" si="272"/>
        <v>21</v>
      </c>
      <c r="AE339" s="200">
        <f>IF(SUM(AB339:AD339)=0,"",SUM(AB339:AD339))</f>
        <v>81</v>
      </c>
      <c r="AF339" s="199" t="s">
        <v>509</v>
      </c>
      <c r="AG339" s="200">
        <v>60</v>
      </c>
      <c r="AH339" s="200">
        <v>21</v>
      </c>
      <c r="AI339" s="200">
        <f t="shared" si="247"/>
        <v>81</v>
      </c>
      <c r="AJ339" s="200" t="s">
        <v>437</v>
      </c>
      <c r="AK339" s="201">
        <v>240</v>
      </c>
      <c r="AL339" s="202"/>
      <c r="AM339" s="198" t="str">
        <f t="shared" si="248"/>
        <v/>
      </c>
      <c r="AN339" s="198"/>
      <c r="AO339" s="198"/>
      <c r="AP339" s="213" t="s">
        <v>789</v>
      </c>
      <c r="AQ339" s="198" t="s">
        <v>62</v>
      </c>
      <c r="AR339" s="198" t="s">
        <v>336</v>
      </c>
      <c r="AS339" s="198" t="s">
        <v>510</v>
      </c>
      <c r="AT339" s="198" t="s">
        <v>496</v>
      </c>
      <c r="AU339" s="203">
        <f t="shared" si="249"/>
        <v>1998</v>
      </c>
      <c r="AV339" s="204" t="str">
        <f t="shared" si="261"/>
        <v>Yes</v>
      </c>
      <c r="AW339" s="205">
        <f>IF(AV339="Yes",AU339,"")</f>
        <v>1998</v>
      </c>
      <c r="AX339" s="205">
        <f>IF(AW339="","",RANK(AW339,AW$4:AW498,1))</f>
        <v>23</v>
      </c>
      <c r="AY339" s="204">
        <f>IF(AV339="Yes",SUMIF(AU$4:AU498,AW339,AI$4:AI498),"")</f>
        <v>81</v>
      </c>
      <c r="AZ339" s="204">
        <f>IF(AY339="","",SUMIF(AX$4:AX498,"&lt;="&amp;AX339,AY$4:AY498))</f>
        <v>10950.000000000002</v>
      </c>
      <c r="BA339" s="202"/>
      <c r="BB339" s="206"/>
      <c r="BC339" s="198"/>
      <c r="BD339" s="206"/>
      <c r="BE339" s="198"/>
      <c r="BF339" s="206"/>
      <c r="BG339" s="198"/>
      <c r="BH339" s="200"/>
      <c r="BI339" s="200"/>
      <c r="BJ339" s="200" t="str">
        <f t="shared" si="262"/>
        <v/>
      </c>
      <c r="BK339" s="364" t="s">
        <v>1005</v>
      </c>
      <c r="BL339" s="206">
        <v>36063</v>
      </c>
      <c r="BM339" s="207"/>
      <c r="BN339" s="198"/>
      <c r="BO339" s="199" t="str">
        <f t="shared" si="263"/>
        <v/>
      </c>
      <c r="BP339" s="200">
        <f t="shared" si="264"/>
        <v>74.074074074074076</v>
      </c>
      <c r="BQ339" s="200">
        <f t="shared" si="265"/>
        <v>25.925925925925924</v>
      </c>
      <c r="BR339" s="211">
        <f t="shared" si="266"/>
        <v>100</v>
      </c>
      <c r="BS339" s="199"/>
      <c r="BT339" s="200"/>
      <c r="BU339" s="200"/>
      <c r="BV339" s="211" t="str">
        <f t="shared" si="267"/>
        <v/>
      </c>
      <c r="BW339" s="199" t="str">
        <f t="shared" si="268"/>
        <v/>
      </c>
      <c r="BX339" s="200" t="str">
        <f t="shared" si="269"/>
        <v/>
      </c>
      <c r="BY339" s="200" t="str">
        <f t="shared" si="270"/>
        <v/>
      </c>
      <c r="BZ339" s="200" t="str">
        <f t="shared" si="271"/>
        <v/>
      </c>
      <c r="CA339" s="16"/>
      <c r="CB339" s="16"/>
      <c r="CC339" s="16"/>
      <c r="CD339" s="16"/>
    </row>
    <row r="340" spans="1:82" x14ac:dyDescent="0.25">
      <c r="A340" s="16">
        <v>1</v>
      </c>
      <c r="C340" s="194">
        <v>337</v>
      </c>
      <c r="D340" s="195"/>
      <c r="E340" s="212" t="s">
        <v>614</v>
      </c>
      <c r="F340" s="197"/>
      <c r="G340" s="198" t="s">
        <v>3</v>
      </c>
      <c r="H340" s="199"/>
      <c r="I340" s="200"/>
      <c r="J340" s="200"/>
      <c r="K340" s="200"/>
      <c r="L340" s="199"/>
      <c r="M340" s="200"/>
      <c r="N340" s="200"/>
      <c r="O340" s="200"/>
      <c r="P340" s="199"/>
      <c r="Q340" s="200"/>
      <c r="R340" s="200"/>
      <c r="S340" s="200"/>
      <c r="T340" s="199"/>
      <c r="U340" s="200"/>
      <c r="V340" s="200"/>
      <c r="W340" s="200"/>
      <c r="X340" s="199"/>
      <c r="Y340" s="200"/>
      <c r="Z340" s="200"/>
      <c r="AA340" s="200"/>
      <c r="AB340" s="199"/>
      <c r="AC340" s="200"/>
      <c r="AD340" s="200"/>
      <c r="AE340" s="200"/>
      <c r="AF340" s="199"/>
      <c r="AG340" s="200"/>
      <c r="AH340" s="200"/>
      <c r="AI340" s="200" t="str">
        <f t="shared" si="247"/>
        <v/>
      </c>
      <c r="AJ340" s="200"/>
      <c r="AK340" s="201"/>
      <c r="AL340" s="202"/>
      <c r="AM340" s="198" t="str">
        <f t="shared" si="248"/>
        <v/>
      </c>
      <c r="AN340" s="198"/>
      <c r="AO340" s="198"/>
      <c r="AP340" s="198"/>
      <c r="AQ340" s="198" t="s">
        <v>62</v>
      </c>
      <c r="AR340" s="198"/>
      <c r="AS340" s="198"/>
      <c r="AT340" s="198"/>
      <c r="AU340" s="203" t="str">
        <f t="shared" si="249"/>
        <v/>
      </c>
      <c r="AV340" s="204" t="str">
        <f t="shared" si="261"/>
        <v/>
      </c>
      <c r="AW340" s="205"/>
      <c r="AX340" s="205" t="str">
        <f>IF(AW340="","",RANK(AW340,AW$4:AW498,1))</f>
        <v/>
      </c>
      <c r="AY340" s="204" t="str">
        <f>IF(AV340="Yes",SUMIF(AU$4:AU498,AW340,AI$4:AI498),"")</f>
        <v/>
      </c>
      <c r="AZ340" s="204" t="str">
        <f>IF(AY340="","",SUMIF(AX$4:AX498,"&lt;="&amp;AX340,AY$4:AY498))</f>
        <v/>
      </c>
      <c r="BA340" s="202" t="s">
        <v>278</v>
      </c>
      <c r="BB340" s="206">
        <v>33185</v>
      </c>
      <c r="BC340" s="198" t="s">
        <v>3</v>
      </c>
      <c r="BD340" s="206">
        <v>34607</v>
      </c>
      <c r="BE340" s="198" t="s">
        <v>251</v>
      </c>
      <c r="BF340" s="206">
        <v>35234</v>
      </c>
      <c r="BG340" s="198" t="s">
        <v>468</v>
      </c>
      <c r="BH340" s="200">
        <v>33</v>
      </c>
      <c r="BI340" s="200"/>
      <c r="BJ340" s="200" t="str">
        <f t="shared" si="262"/>
        <v/>
      </c>
      <c r="BK340" s="198"/>
      <c r="BL340" s="206"/>
      <c r="BM340" s="207">
        <v>2</v>
      </c>
      <c r="BN340" s="198"/>
      <c r="BO340" s="199" t="str">
        <f t="shared" si="263"/>
        <v/>
      </c>
      <c r="BP340" s="200" t="str">
        <f t="shared" si="264"/>
        <v/>
      </c>
      <c r="BQ340" s="200" t="str">
        <f t="shared" si="265"/>
        <v/>
      </c>
      <c r="BR340" s="211" t="str">
        <f t="shared" si="266"/>
        <v/>
      </c>
      <c r="BS340" s="199"/>
      <c r="BT340" s="200"/>
      <c r="BU340" s="200"/>
      <c r="BV340" s="211" t="str">
        <f t="shared" si="267"/>
        <v/>
      </c>
      <c r="BW340" s="199" t="str">
        <f t="shared" si="268"/>
        <v/>
      </c>
      <c r="BX340" s="200" t="str">
        <f t="shared" si="269"/>
        <v/>
      </c>
      <c r="BY340" s="200" t="str">
        <f t="shared" si="270"/>
        <v/>
      </c>
      <c r="BZ340" s="200" t="str">
        <f t="shared" si="271"/>
        <v/>
      </c>
      <c r="CA340" s="16"/>
      <c r="CB340" s="16"/>
      <c r="CC340" s="16"/>
      <c r="CD340" s="16"/>
    </row>
    <row r="341" spans="1:82" x14ac:dyDescent="0.25">
      <c r="A341" s="16">
        <v>1</v>
      </c>
      <c r="C341" s="194">
        <v>338</v>
      </c>
      <c r="D341" s="195"/>
      <c r="E341" s="212" t="s">
        <v>307</v>
      </c>
      <c r="F341" s="197" t="s">
        <v>4</v>
      </c>
      <c r="G341" s="198" t="s">
        <v>4</v>
      </c>
      <c r="H341" s="199"/>
      <c r="I341" s="200"/>
      <c r="J341" s="200"/>
      <c r="K341" s="200" t="str">
        <f>IF(SUM(H341:J341)=0,"",SUM(H341:J341))</f>
        <v/>
      </c>
      <c r="L341" s="199"/>
      <c r="M341" s="200"/>
      <c r="N341" s="200"/>
      <c r="O341" s="200" t="str">
        <f>IF(SUM(L341:N341)=0,"",SUM(L341:N341))</f>
        <v/>
      </c>
      <c r="P341" s="199"/>
      <c r="Q341" s="200"/>
      <c r="R341" s="200"/>
      <c r="S341" s="200" t="str">
        <f>IF(SUM(P341:R341)=0,"",SUM(P341:R341))</f>
        <v/>
      </c>
      <c r="T341" s="199"/>
      <c r="U341" s="200"/>
      <c r="V341" s="200"/>
      <c r="W341" s="200" t="str">
        <f>IF(SUM(T341:V341)=0,"",SUM(T341:V341))</f>
        <v/>
      </c>
      <c r="X341" s="199"/>
      <c r="Y341" s="200">
        <v>26.5</v>
      </c>
      <c r="Z341" s="200"/>
      <c r="AA341" s="200">
        <f>IF(SUM(X341:Z341)=0,"",SUM(X341:Z341))</f>
        <v>26.5</v>
      </c>
      <c r="AB341" s="199" t="str">
        <f t="shared" ref="AB341:AD342" si="273">IF(H341+L341+P341+T341+X341=0,"",H341+L341+P341+T341+X341)</f>
        <v/>
      </c>
      <c r="AC341" s="200">
        <f t="shared" si="273"/>
        <v>26.5</v>
      </c>
      <c r="AD341" s="200" t="str">
        <f t="shared" si="273"/>
        <v/>
      </c>
      <c r="AE341" s="200">
        <f>IF(SUM(AB341:AD341)=0,"",SUM(AB341:AD341))</f>
        <v>26.5</v>
      </c>
      <c r="AF341" s="199" t="s">
        <v>509</v>
      </c>
      <c r="AG341" s="200">
        <v>26.5</v>
      </c>
      <c r="AH341" s="200" t="s">
        <v>509</v>
      </c>
      <c r="AI341" s="200">
        <f t="shared" si="247"/>
        <v>26.5</v>
      </c>
      <c r="AJ341" s="200" t="s">
        <v>307</v>
      </c>
      <c r="AK341" s="201">
        <v>26</v>
      </c>
      <c r="AL341" s="202"/>
      <c r="AM341" s="198" t="str">
        <f t="shared" si="248"/>
        <v/>
      </c>
      <c r="AN341" s="198"/>
      <c r="AO341" s="198"/>
      <c r="AP341" s="213" t="s">
        <v>790</v>
      </c>
      <c r="AQ341" s="198" t="s">
        <v>62</v>
      </c>
      <c r="AR341" s="198" t="s">
        <v>336</v>
      </c>
      <c r="AS341" s="198" t="s">
        <v>510</v>
      </c>
      <c r="AT341" s="198" t="s">
        <v>496</v>
      </c>
      <c r="AU341" s="203">
        <f t="shared" si="249"/>
        <v>1976</v>
      </c>
      <c r="AV341" s="204" t="str">
        <f t="shared" si="261"/>
        <v/>
      </c>
      <c r="AW341" s="205" t="str">
        <f>IF(AV341="Yes",AU341,"")</f>
        <v/>
      </c>
      <c r="AX341" s="205" t="str">
        <f>IF(AW341="","",RANK(AW341,AW$4:AW497,1))</f>
        <v/>
      </c>
      <c r="AY341" s="204" t="str">
        <f>IF(AV341="Yes",SUMIF(AU$4:AU497,AW341,AI$4:AI497),"")</f>
        <v/>
      </c>
      <c r="AZ341" s="204" t="str">
        <f>IF(AY341="","",SUMIF(AX$4:AX497,"&lt;="&amp;AX341,AY$4:AY497))</f>
        <v/>
      </c>
      <c r="BA341" s="202"/>
      <c r="BB341" s="206"/>
      <c r="BC341" s="198"/>
      <c r="BD341" s="206"/>
      <c r="BE341" s="198"/>
      <c r="BF341" s="206"/>
      <c r="BG341" s="198"/>
      <c r="BH341" s="200"/>
      <c r="BI341" s="200"/>
      <c r="BJ341" s="200" t="str">
        <f t="shared" si="262"/>
        <v/>
      </c>
      <c r="BK341" s="364" t="s">
        <v>1006</v>
      </c>
      <c r="BL341" s="206">
        <v>27863</v>
      </c>
      <c r="BM341" s="207"/>
      <c r="BN341" s="198"/>
      <c r="BO341" s="199" t="str">
        <f t="shared" si="263"/>
        <v/>
      </c>
      <c r="BP341" s="200">
        <f t="shared" si="264"/>
        <v>100</v>
      </c>
      <c r="BQ341" s="200" t="str">
        <f t="shared" si="265"/>
        <v/>
      </c>
      <c r="BR341" s="211">
        <f t="shared" si="266"/>
        <v>100</v>
      </c>
      <c r="BS341" s="199"/>
      <c r="BT341" s="200"/>
      <c r="BU341" s="200"/>
      <c r="BV341" s="211" t="str">
        <f t="shared" si="267"/>
        <v/>
      </c>
      <c r="BW341" s="199" t="str">
        <f t="shared" si="268"/>
        <v/>
      </c>
      <c r="BX341" s="200" t="str">
        <f t="shared" si="269"/>
        <v/>
      </c>
      <c r="BY341" s="200" t="str">
        <f t="shared" si="270"/>
        <v/>
      </c>
      <c r="BZ341" s="200" t="str">
        <f t="shared" si="271"/>
        <v/>
      </c>
      <c r="CA341" s="16"/>
      <c r="CB341" s="16"/>
      <c r="CC341" s="16"/>
      <c r="CD341" s="16"/>
    </row>
    <row r="342" spans="1:82" x14ac:dyDescent="0.25">
      <c r="A342" s="16">
        <v>1</v>
      </c>
      <c r="C342" s="194">
        <v>339</v>
      </c>
      <c r="D342" s="195">
        <v>161</v>
      </c>
      <c r="E342" s="212" t="s">
        <v>138</v>
      </c>
      <c r="F342" s="197" t="s">
        <v>3</v>
      </c>
      <c r="G342" s="198" t="s">
        <v>3</v>
      </c>
      <c r="H342" s="199"/>
      <c r="I342" s="200"/>
      <c r="J342" s="200"/>
      <c r="K342" s="200" t="str">
        <f>IF(SUM(H342:J342)=0,"",SUM(H342:J342))</f>
        <v/>
      </c>
      <c r="L342" s="199"/>
      <c r="M342" s="200"/>
      <c r="N342" s="200"/>
      <c r="O342" s="200" t="str">
        <f>IF(SUM(L342:N342)=0,"",SUM(L342:N342))</f>
        <v/>
      </c>
      <c r="P342" s="199"/>
      <c r="Q342" s="200"/>
      <c r="R342" s="200"/>
      <c r="S342" s="200" t="str">
        <f>IF(SUM(P342:R342)=0,"",SUM(P342:R342))</f>
        <v/>
      </c>
      <c r="T342" s="199">
        <v>4.5999999999999996</v>
      </c>
      <c r="U342" s="200">
        <v>2.9</v>
      </c>
      <c r="V342" s="200">
        <v>15.8</v>
      </c>
      <c r="W342" s="200">
        <f>IF(SUM(T342:V342)=0,"",SUM(T342:V342))</f>
        <v>23.3</v>
      </c>
      <c r="X342" s="199"/>
      <c r="Y342" s="200"/>
      <c r="Z342" s="200"/>
      <c r="AA342" s="200" t="str">
        <f>IF(SUM(X342:Z342)=0,"",SUM(X342:Z342))</f>
        <v/>
      </c>
      <c r="AB342" s="199">
        <f t="shared" si="273"/>
        <v>4.5999999999999996</v>
      </c>
      <c r="AC342" s="200">
        <f t="shared" si="273"/>
        <v>2.9</v>
      </c>
      <c r="AD342" s="200">
        <f t="shared" si="273"/>
        <v>15.8</v>
      </c>
      <c r="AE342" s="200">
        <f>IF(SUM(AB342:AD342)=0,"",SUM(AB342:AD342))</f>
        <v>23.3</v>
      </c>
      <c r="AF342" s="199">
        <v>4.5999999999999996</v>
      </c>
      <c r="AG342" s="200">
        <v>2.9</v>
      </c>
      <c r="AH342" s="200">
        <v>15.8</v>
      </c>
      <c r="AI342" s="200">
        <f t="shared" si="247"/>
        <v>23.3</v>
      </c>
      <c r="AJ342" s="200" t="s">
        <v>138</v>
      </c>
      <c r="AK342" s="201">
        <v>242</v>
      </c>
      <c r="AL342" s="202"/>
      <c r="AM342" s="198" t="str">
        <f t="shared" si="248"/>
        <v/>
      </c>
      <c r="AN342" s="198"/>
      <c r="AO342" s="198"/>
      <c r="AP342" s="213" t="s">
        <v>787</v>
      </c>
      <c r="AQ342" s="198" t="s">
        <v>377</v>
      </c>
      <c r="AR342" s="198" t="s">
        <v>324</v>
      </c>
      <c r="AS342" s="198"/>
      <c r="AT342" s="198" t="s">
        <v>509</v>
      </c>
      <c r="AU342" s="203">
        <f t="shared" si="249"/>
        <v>2000</v>
      </c>
      <c r="AV342" s="204" t="str">
        <f t="shared" si="261"/>
        <v/>
      </c>
      <c r="AW342" s="205" t="str">
        <f>IF(AV342="Yes",AU342,"")</f>
        <v/>
      </c>
      <c r="AX342" s="205" t="str">
        <f>IF(AW342="","",RANK(AW342,AW$4:AW498,1))</f>
        <v/>
      </c>
      <c r="AY342" s="204" t="str">
        <f>IF(AV342="Yes",SUMIF(AU$4:AU498,AW342,AI$4:AI498),"")</f>
        <v/>
      </c>
      <c r="AZ342" s="204" t="str">
        <f>IF(AY342="","",SUMIF(AX$4:AX498,"&lt;="&amp;AX342,AY$4:AY498))</f>
        <v/>
      </c>
      <c r="BA342" s="202"/>
      <c r="BB342" s="206"/>
      <c r="BC342" s="198"/>
      <c r="BD342" s="206"/>
      <c r="BE342" s="198"/>
      <c r="BF342" s="206"/>
      <c r="BG342" s="198"/>
      <c r="BH342" s="200"/>
      <c r="BI342" s="200"/>
      <c r="BJ342" s="200" t="str">
        <f t="shared" si="262"/>
        <v/>
      </c>
      <c r="BK342" s="198" t="s">
        <v>439</v>
      </c>
      <c r="BL342" s="206">
        <v>36756</v>
      </c>
      <c r="BM342" s="207"/>
      <c r="BN342" s="198"/>
      <c r="BO342" s="199">
        <f t="shared" si="263"/>
        <v>19.742489270386265</v>
      </c>
      <c r="BP342" s="200">
        <f t="shared" si="264"/>
        <v>12.44635193133047</v>
      </c>
      <c r="BQ342" s="200">
        <f t="shared" si="265"/>
        <v>67.811158798283273</v>
      </c>
      <c r="BR342" s="211">
        <f t="shared" si="266"/>
        <v>100</v>
      </c>
      <c r="BS342" s="199"/>
      <c r="BT342" s="200"/>
      <c r="BU342" s="200"/>
      <c r="BV342" s="211" t="str">
        <f t="shared" si="267"/>
        <v/>
      </c>
      <c r="BW342" s="199" t="str">
        <f t="shared" si="268"/>
        <v/>
      </c>
      <c r="BX342" s="200" t="str">
        <f t="shared" si="269"/>
        <v/>
      </c>
      <c r="BY342" s="200" t="str">
        <f t="shared" si="270"/>
        <v/>
      </c>
      <c r="BZ342" s="200" t="str">
        <f t="shared" si="271"/>
        <v/>
      </c>
      <c r="CA342" s="16"/>
      <c r="CB342" s="16"/>
      <c r="CC342" s="16"/>
      <c r="CD342" s="16"/>
    </row>
    <row r="343" spans="1:82" x14ac:dyDescent="0.25">
      <c r="A343" s="16">
        <v>1</v>
      </c>
      <c r="C343" s="415">
        <v>340</v>
      </c>
      <c r="D343" s="216"/>
      <c r="E343" s="216" t="s">
        <v>5</v>
      </c>
      <c r="F343" s="180"/>
      <c r="G343" s="217"/>
      <c r="H343" s="218"/>
      <c r="I343" s="219"/>
      <c r="J343" s="219"/>
      <c r="K343" s="219" t="str">
        <f>IF(SUM(H343:J343)=0,"",SUM(H343:J343))</f>
        <v/>
      </c>
      <c r="L343" s="218"/>
      <c r="M343" s="219"/>
      <c r="N343" s="219"/>
      <c r="O343" s="219" t="str">
        <f>IF(SUM(L343:N343)=0,"",SUM(L343:N343))</f>
        <v/>
      </c>
      <c r="P343" s="218"/>
      <c r="Q343" s="219"/>
      <c r="R343" s="219"/>
      <c r="S343" s="219" t="str">
        <f>IF(SUM(P343:R343)=0,"",SUM(P343:R343))</f>
        <v/>
      </c>
      <c r="T343" s="218"/>
      <c r="U343" s="219"/>
      <c r="V343" s="219"/>
      <c r="W343" s="219" t="str">
        <f>IF(SUM(T343:V343)=0,"",SUM(T343:V343))</f>
        <v/>
      </c>
      <c r="X343" s="218"/>
      <c r="Y343" s="219"/>
      <c r="Z343" s="219"/>
      <c r="AA343" s="219" t="str">
        <f>IF(SUM(X343:Z343)=0,"",SUM(X343:Z343))</f>
        <v/>
      </c>
      <c r="AB343" s="218">
        <f>IF(SUM(AB338:AB342)=0,"",SUM(AB338:AB342))</f>
        <v>4.5999999999999996</v>
      </c>
      <c r="AC343" s="219">
        <f>IF(SUM(AC338:AC342)=0,"",SUM(AC338:AC342))</f>
        <v>93</v>
      </c>
      <c r="AD343" s="219">
        <f>IF(SUM(AD338:AD342)=0,"",SUM(AD338:AD342))</f>
        <v>37.400000000000006</v>
      </c>
      <c r="AE343" s="219">
        <f>IF(SUM(AB343:AD343)=0,"",SUM(AB343:AD343))</f>
        <v>135</v>
      </c>
      <c r="AF343" s="218"/>
      <c r="AG343" s="219"/>
      <c r="AH343" s="219"/>
      <c r="AI343" s="219" t="str">
        <f t="shared" si="247"/>
        <v/>
      </c>
      <c r="AJ343" s="219"/>
      <c r="AK343" s="220"/>
      <c r="AL343" s="221">
        <f>COUNT(AE338:AE342)</f>
        <v>4</v>
      </c>
      <c r="AM343" s="217" t="str">
        <f t="shared" si="248"/>
        <v/>
      </c>
      <c r="AN343" s="217" t="s">
        <v>137</v>
      </c>
      <c r="AO343" s="217" t="s">
        <v>139</v>
      </c>
      <c r="AP343" s="217"/>
      <c r="AQ343" s="217"/>
      <c r="AR343" s="217" t="s">
        <v>509</v>
      </c>
      <c r="AS343" s="217"/>
      <c r="AT343" s="217"/>
      <c r="AU343" s="222" t="str">
        <f t="shared" si="249"/>
        <v/>
      </c>
      <c r="AV343" s="254" t="str">
        <f t="shared" si="261"/>
        <v/>
      </c>
      <c r="AW343" s="255"/>
      <c r="AX343" s="255" t="str">
        <f>IF(AW343="","",RANK(AW343,AW$4:AW498,1))</f>
        <v/>
      </c>
      <c r="AY343" s="254" t="str">
        <f>IF(AV343="Yes",SUMIF(AU$4:AU498,AW343,AI$4:AI498),"")</f>
        <v/>
      </c>
      <c r="AZ343" s="254" t="str">
        <f>IF(AY343="","",SUMIF(AX$4:AX498,"&lt;="&amp;AX343,AY$4:AY498))</f>
        <v/>
      </c>
      <c r="BA343" s="221"/>
      <c r="BB343" s="223"/>
      <c r="BC343" s="217"/>
      <c r="BD343" s="223"/>
      <c r="BE343" s="217"/>
      <c r="BF343" s="223"/>
      <c r="BG343" s="217"/>
      <c r="BH343" s="219"/>
      <c r="BI343" s="219"/>
      <c r="BJ343" s="219" t="str">
        <f t="shared" si="262"/>
        <v/>
      </c>
      <c r="BK343" s="217"/>
      <c r="BL343" s="223"/>
      <c r="BM343" s="224"/>
      <c r="BN343" s="217"/>
      <c r="BO343" s="218">
        <f t="shared" si="263"/>
        <v>3.407407407407407</v>
      </c>
      <c r="BP343" s="219">
        <f t="shared" si="264"/>
        <v>68.888888888888886</v>
      </c>
      <c r="BQ343" s="219">
        <f t="shared" si="265"/>
        <v>27.703703703703709</v>
      </c>
      <c r="BR343" s="225">
        <f t="shared" si="266"/>
        <v>100</v>
      </c>
      <c r="BS343" s="218"/>
      <c r="BT343" s="219"/>
      <c r="BU343" s="219"/>
      <c r="BV343" s="225" t="str">
        <f t="shared" si="267"/>
        <v/>
      </c>
      <c r="BW343" s="218" t="str">
        <f t="shared" si="268"/>
        <v/>
      </c>
      <c r="BX343" s="219" t="str">
        <f t="shared" si="269"/>
        <v/>
      </c>
      <c r="BY343" s="219" t="str">
        <f t="shared" si="270"/>
        <v/>
      </c>
      <c r="BZ343" s="219" t="str">
        <f t="shared" si="271"/>
        <v/>
      </c>
      <c r="CA343" s="16"/>
      <c r="CB343" s="16"/>
      <c r="CC343" s="16"/>
      <c r="CD343" s="16"/>
    </row>
    <row r="344" spans="1:82" x14ac:dyDescent="0.25">
      <c r="A344" s="16">
        <v>1</v>
      </c>
      <c r="C344" s="241">
        <v>341</v>
      </c>
      <c r="D344" s="242"/>
      <c r="E344" s="346" t="s">
        <v>530</v>
      </c>
      <c r="F344" s="243"/>
      <c r="G344" s="244"/>
      <c r="H344" s="245"/>
      <c r="I344" s="246"/>
      <c r="J344" s="246"/>
      <c r="K344" s="246"/>
      <c r="L344" s="245"/>
      <c r="M344" s="246"/>
      <c r="N344" s="246"/>
      <c r="O344" s="246"/>
      <c r="P344" s="245"/>
      <c r="Q344" s="246"/>
      <c r="R344" s="246"/>
      <c r="S344" s="246"/>
      <c r="T344" s="245"/>
      <c r="U344" s="246"/>
      <c r="V344" s="246"/>
      <c r="W344" s="246"/>
      <c r="X344" s="245"/>
      <c r="Y344" s="246"/>
      <c r="Z344" s="246"/>
      <c r="AA344" s="246"/>
      <c r="AB344" s="245"/>
      <c r="AC344" s="246"/>
      <c r="AD344" s="246"/>
      <c r="AE344" s="246"/>
      <c r="AF344" s="245"/>
      <c r="AG344" s="246"/>
      <c r="AH344" s="246"/>
      <c r="AI344" s="246" t="str">
        <f t="shared" si="247"/>
        <v/>
      </c>
      <c r="AJ344" s="246"/>
      <c r="AK344" s="247"/>
      <c r="AL344" s="248"/>
      <c r="AM344" s="244" t="str">
        <f t="shared" si="248"/>
        <v/>
      </c>
      <c r="AN344" s="244"/>
      <c r="AO344" s="244"/>
      <c r="AP344" s="244"/>
      <c r="AQ344" s="244"/>
      <c r="AR344" s="244" t="s">
        <v>509</v>
      </c>
      <c r="AS344" s="244"/>
      <c r="AT344" s="244"/>
      <c r="AU344" s="249" t="str">
        <f t="shared" si="249"/>
        <v/>
      </c>
      <c r="AV344" s="416" t="str">
        <f t="shared" si="261"/>
        <v/>
      </c>
      <c r="AW344" s="417"/>
      <c r="AX344" s="417" t="str">
        <f>IF(AW344="","",RANK(AW344,AW$4:AW498,1))</f>
        <v/>
      </c>
      <c r="AY344" s="416" t="str">
        <f>IF(AV344="Yes",SUMIF(AU$4:AU498,AW344,AI$4:AI498),"")</f>
        <v/>
      </c>
      <c r="AZ344" s="416" t="str">
        <f>IF(AY344="","",SUMIF(AX$4:AX498,"&lt;="&amp;AX344,AY$4:AY498))</f>
        <v/>
      </c>
      <c r="BA344" s="248"/>
      <c r="BB344" s="250"/>
      <c r="BC344" s="244"/>
      <c r="BD344" s="250"/>
      <c r="BE344" s="244"/>
      <c r="BF344" s="250"/>
      <c r="BG344" s="244"/>
      <c r="BH344" s="246"/>
      <c r="BI344" s="246"/>
      <c r="BJ344" s="246" t="str">
        <f t="shared" si="262"/>
        <v/>
      </c>
      <c r="BK344" s="244"/>
      <c r="BL344" s="250"/>
      <c r="BM344" s="251"/>
      <c r="BN344" s="244"/>
      <c r="BO344" s="245" t="str">
        <f t="shared" si="263"/>
        <v/>
      </c>
      <c r="BP344" s="246" t="str">
        <f t="shared" si="264"/>
        <v/>
      </c>
      <c r="BQ344" s="246" t="str">
        <f t="shared" si="265"/>
        <v/>
      </c>
      <c r="BR344" s="252" t="str">
        <f t="shared" si="266"/>
        <v/>
      </c>
      <c r="BS344" s="245"/>
      <c r="BT344" s="246"/>
      <c r="BU344" s="246"/>
      <c r="BV344" s="252" t="str">
        <f t="shared" si="267"/>
        <v/>
      </c>
      <c r="BW344" s="245" t="str">
        <f t="shared" si="268"/>
        <v/>
      </c>
      <c r="BX344" s="246" t="str">
        <f t="shared" si="269"/>
        <v/>
      </c>
      <c r="BY344" s="246" t="str">
        <f t="shared" si="270"/>
        <v/>
      </c>
      <c r="BZ344" s="246" t="str">
        <f t="shared" si="271"/>
        <v/>
      </c>
      <c r="CA344" s="16"/>
      <c r="CB344" s="16"/>
      <c r="CC344" s="16"/>
      <c r="CD344" s="16"/>
    </row>
    <row r="345" spans="1:82" x14ac:dyDescent="0.25">
      <c r="A345" s="16">
        <v>1</v>
      </c>
      <c r="C345" s="194">
        <v>342</v>
      </c>
      <c r="D345" s="195"/>
      <c r="E345" s="197" t="s">
        <v>652</v>
      </c>
      <c r="F345" s="197"/>
      <c r="G345" s="198" t="s">
        <v>2</v>
      </c>
      <c r="H345" s="199"/>
      <c r="I345" s="200"/>
      <c r="J345" s="200"/>
      <c r="K345" s="200"/>
      <c r="L345" s="199"/>
      <c r="M345" s="200"/>
      <c r="N345" s="200"/>
      <c r="O345" s="200"/>
      <c r="P345" s="199"/>
      <c r="Q345" s="200"/>
      <c r="R345" s="200"/>
      <c r="S345" s="200"/>
      <c r="T345" s="199"/>
      <c r="U345" s="200"/>
      <c r="V345" s="200"/>
      <c r="W345" s="200"/>
      <c r="X345" s="199"/>
      <c r="Y345" s="200"/>
      <c r="Z345" s="200"/>
      <c r="AA345" s="200"/>
      <c r="AB345" s="199"/>
      <c r="AC345" s="200"/>
      <c r="AD345" s="200"/>
      <c r="AE345" s="200"/>
      <c r="AF345" s="199"/>
      <c r="AG345" s="200"/>
      <c r="AH345" s="200"/>
      <c r="AI345" s="200" t="str">
        <f t="shared" si="247"/>
        <v/>
      </c>
      <c r="AJ345" s="200"/>
      <c r="AK345" s="201"/>
      <c r="AL345" s="202"/>
      <c r="AM345" s="198" t="str">
        <f t="shared" si="248"/>
        <v/>
      </c>
      <c r="AN345" s="198"/>
      <c r="AO345" s="198"/>
      <c r="AP345" s="198"/>
      <c r="AQ345" s="198" t="s">
        <v>676</v>
      </c>
      <c r="AR345" s="198" t="s">
        <v>509</v>
      </c>
      <c r="AS345" s="198"/>
      <c r="AT345" s="198"/>
      <c r="AU345" s="203" t="str">
        <f t="shared" si="249"/>
        <v/>
      </c>
      <c r="AV345" s="204" t="str">
        <f t="shared" si="261"/>
        <v/>
      </c>
      <c r="AW345" s="205"/>
      <c r="AX345" s="205" t="str">
        <f>IF(AW345="","",RANK(AW345,AW$4:AW498,1))</f>
        <v/>
      </c>
      <c r="AY345" s="204" t="str">
        <f>IF(AV345="Yes",SUMIF(AU$4:AU498,AW345,AI$4:AI498),"")</f>
        <v/>
      </c>
      <c r="AZ345" s="204" t="str">
        <f>IF(AY345="","",SUMIF(AX$4:AX498,"&lt;="&amp;AX345,AY$4:AY498))</f>
        <v/>
      </c>
      <c r="BA345" s="202" t="s">
        <v>195</v>
      </c>
      <c r="BB345" s="206">
        <v>27397</v>
      </c>
      <c r="BC345" s="198" t="s">
        <v>2</v>
      </c>
      <c r="BD345" s="206">
        <v>29130</v>
      </c>
      <c r="BE345" s="198" t="s">
        <v>171</v>
      </c>
      <c r="BF345" s="206">
        <v>31163</v>
      </c>
      <c r="BG345" s="198" t="s">
        <v>168</v>
      </c>
      <c r="BH345" s="200">
        <v>110</v>
      </c>
      <c r="BI345" s="200"/>
      <c r="BJ345" s="200" t="str">
        <f t="shared" si="262"/>
        <v/>
      </c>
      <c r="BK345" s="198"/>
      <c r="BL345" s="206"/>
      <c r="BM345" s="207">
        <v>2</v>
      </c>
      <c r="BN345" s="198"/>
      <c r="BO345" s="199" t="str">
        <f t="shared" si="263"/>
        <v/>
      </c>
      <c r="BP345" s="200" t="str">
        <f t="shared" si="264"/>
        <v/>
      </c>
      <c r="BQ345" s="200" t="str">
        <f t="shared" si="265"/>
        <v/>
      </c>
      <c r="BR345" s="211" t="str">
        <f t="shared" si="266"/>
        <v/>
      </c>
      <c r="BS345" s="199"/>
      <c r="BT345" s="200"/>
      <c r="BU345" s="200"/>
      <c r="BV345" s="211" t="str">
        <f t="shared" si="267"/>
        <v/>
      </c>
      <c r="BW345" s="199" t="str">
        <f t="shared" si="268"/>
        <v/>
      </c>
      <c r="BX345" s="200" t="str">
        <f t="shared" si="269"/>
        <v/>
      </c>
      <c r="BY345" s="200" t="str">
        <f t="shared" si="270"/>
        <v/>
      </c>
      <c r="BZ345" s="200" t="str">
        <f t="shared" si="271"/>
        <v/>
      </c>
      <c r="CA345" s="16"/>
      <c r="CB345" s="16"/>
      <c r="CC345" s="16"/>
      <c r="CD345" s="16"/>
    </row>
    <row r="346" spans="1:82" x14ac:dyDescent="0.25">
      <c r="A346" s="16">
        <v>1</v>
      </c>
      <c r="C346" s="415">
        <v>343</v>
      </c>
      <c r="D346" s="216"/>
      <c r="E346" s="216" t="s">
        <v>5</v>
      </c>
      <c r="F346" s="180"/>
      <c r="G346" s="217"/>
      <c r="H346" s="218"/>
      <c r="I346" s="219"/>
      <c r="J346" s="219"/>
      <c r="K346" s="219"/>
      <c r="L346" s="218"/>
      <c r="M346" s="219"/>
      <c r="N346" s="219"/>
      <c r="O346" s="219"/>
      <c r="P346" s="218"/>
      <c r="Q346" s="219"/>
      <c r="R346" s="219"/>
      <c r="S346" s="219"/>
      <c r="T346" s="218"/>
      <c r="U346" s="219"/>
      <c r="V346" s="219"/>
      <c r="W346" s="219"/>
      <c r="X346" s="218"/>
      <c r="Y346" s="219"/>
      <c r="Z346" s="219"/>
      <c r="AA346" s="219"/>
      <c r="AB346" s="218"/>
      <c r="AC346" s="219"/>
      <c r="AD346" s="219"/>
      <c r="AE346" s="219"/>
      <c r="AF346" s="218"/>
      <c r="AG346" s="219"/>
      <c r="AH346" s="219"/>
      <c r="AI346" s="219" t="str">
        <f t="shared" si="247"/>
        <v/>
      </c>
      <c r="AJ346" s="219"/>
      <c r="AK346" s="220"/>
      <c r="AL346" s="221">
        <f>COUNT(AE345:AE345)</f>
        <v>0</v>
      </c>
      <c r="AM346" s="217" t="str">
        <f t="shared" si="248"/>
        <v>Study Only</v>
      </c>
      <c r="AN346" s="217" t="s">
        <v>530</v>
      </c>
      <c r="AO346" s="217"/>
      <c r="AP346" s="217"/>
      <c r="AQ346" s="217"/>
      <c r="AR346" s="217" t="s">
        <v>509</v>
      </c>
      <c r="AS346" s="217"/>
      <c r="AT346" s="217"/>
      <c r="AU346" s="222" t="str">
        <f t="shared" si="249"/>
        <v/>
      </c>
      <c r="AV346" s="254" t="str">
        <f t="shared" si="261"/>
        <v/>
      </c>
      <c r="AW346" s="255"/>
      <c r="AX346" s="255" t="str">
        <f>IF(AW346="","",RANK(AW346,AW$4:AW498,1))</f>
        <v/>
      </c>
      <c r="AY346" s="254" t="str">
        <f>IF(AV346="Yes",SUMIF(AU$4:AU498,AW346,AI$4:AI498),"")</f>
        <v/>
      </c>
      <c r="AZ346" s="254" t="str">
        <f>IF(AY346="","",SUMIF(AX$4:AX498,"&lt;="&amp;AX346,AY$4:AY498))</f>
        <v/>
      </c>
      <c r="BA346" s="221"/>
      <c r="BB346" s="223"/>
      <c r="BC346" s="217"/>
      <c r="BD346" s="223"/>
      <c r="BE346" s="217"/>
      <c r="BF346" s="223"/>
      <c r="BG346" s="217"/>
      <c r="BH346" s="219"/>
      <c r="BI346" s="219"/>
      <c r="BJ346" s="219" t="str">
        <f t="shared" si="262"/>
        <v/>
      </c>
      <c r="BK346" s="217"/>
      <c r="BL346" s="223"/>
      <c r="BM346" s="224"/>
      <c r="BN346" s="217"/>
      <c r="BO346" s="218" t="str">
        <f t="shared" si="263"/>
        <v/>
      </c>
      <c r="BP346" s="219" t="str">
        <f t="shared" si="264"/>
        <v/>
      </c>
      <c r="BQ346" s="219" t="str">
        <f t="shared" si="265"/>
        <v/>
      </c>
      <c r="BR346" s="225" t="str">
        <f t="shared" si="266"/>
        <v/>
      </c>
      <c r="BS346" s="218"/>
      <c r="BT346" s="219"/>
      <c r="BU346" s="219"/>
      <c r="BV346" s="225" t="str">
        <f t="shared" si="267"/>
        <v/>
      </c>
      <c r="BW346" s="218" t="str">
        <f t="shared" si="268"/>
        <v/>
      </c>
      <c r="BX346" s="219" t="str">
        <f t="shared" si="269"/>
        <v/>
      </c>
      <c r="BY346" s="219" t="str">
        <f t="shared" si="270"/>
        <v/>
      </c>
      <c r="BZ346" s="219" t="str">
        <f t="shared" si="271"/>
        <v/>
      </c>
      <c r="CA346" s="16"/>
      <c r="CB346" s="16"/>
      <c r="CC346" s="16"/>
      <c r="CD346" s="16"/>
    </row>
    <row r="347" spans="1:82" x14ac:dyDescent="0.25">
      <c r="A347" s="16">
        <v>1</v>
      </c>
      <c r="C347" s="241">
        <v>344</v>
      </c>
      <c r="D347" s="242"/>
      <c r="E347" s="346" t="s">
        <v>140</v>
      </c>
      <c r="F347" s="243"/>
      <c r="G347" s="244"/>
      <c r="H347" s="245"/>
      <c r="I347" s="246"/>
      <c r="J347" s="246"/>
      <c r="K347" s="246" t="str">
        <f>IF(SUM(H347:J347)=0,"",SUM(H347:J347))</f>
        <v/>
      </c>
      <c r="L347" s="245"/>
      <c r="M347" s="246"/>
      <c r="N347" s="246"/>
      <c r="O347" s="246" t="str">
        <f>IF(SUM(L347:N347)=0,"",SUM(L347:N347))</f>
        <v/>
      </c>
      <c r="P347" s="245"/>
      <c r="Q347" s="246"/>
      <c r="R347" s="246"/>
      <c r="S347" s="246" t="str">
        <f>IF(SUM(P347:R347)=0,"",SUM(P347:R347))</f>
        <v/>
      </c>
      <c r="T347" s="245"/>
      <c r="U347" s="246"/>
      <c r="V347" s="246"/>
      <c r="W347" s="246" t="str">
        <f>IF(SUM(T347:V347)=0,"",SUM(T347:V347))</f>
        <v/>
      </c>
      <c r="X347" s="245"/>
      <c r="Y347" s="246"/>
      <c r="Z347" s="246"/>
      <c r="AA347" s="246" t="str">
        <f>IF(SUM(X347:Z347)=0,"",SUM(X347:Z347))</f>
        <v/>
      </c>
      <c r="AB347" s="245"/>
      <c r="AC347" s="246"/>
      <c r="AD347" s="246"/>
      <c r="AE347" s="246" t="str">
        <f>IF(SUM(AB347:AD347)=0,"",SUM(AB347:AD347))</f>
        <v/>
      </c>
      <c r="AF347" s="245"/>
      <c r="AG347" s="246"/>
      <c r="AH347" s="246"/>
      <c r="AI347" s="246" t="str">
        <f t="shared" si="247"/>
        <v/>
      </c>
      <c r="AJ347" s="246"/>
      <c r="AK347" s="247"/>
      <c r="AL347" s="248"/>
      <c r="AM347" s="244" t="str">
        <f t="shared" si="248"/>
        <v/>
      </c>
      <c r="AN347" s="244" t="s">
        <v>140</v>
      </c>
      <c r="AO347" s="244"/>
      <c r="AP347" s="244"/>
      <c r="AQ347" s="244"/>
      <c r="AR347" s="244" t="s">
        <v>509</v>
      </c>
      <c r="AS347" s="244"/>
      <c r="AT347" s="244"/>
      <c r="AU347" s="249" t="str">
        <f t="shared" si="249"/>
        <v/>
      </c>
      <c r="AV347" s="416" t="str">
        <f t="shared" si="261"/>
        <v/>
      </c>
      <c r="AW347" s="417"/>
      <c r="AX347" s="417" t="str">
        <f>IF(AW347="","",RANK(AW347,AW$4:AW498,1))</f>
        <v/>
      </c>
      <c r="AY347" s="416" t="str">
        <f>IF(AV347="Yes",SUMIF(AU$4:AU498,AW347,AI$4:AI498),"")</f>
        <v/>
      </c>
      <c r="AZ347" s="416" t="str">
        <f>IF(AY347="","",SUMIF(AX$4:AX498,"&lt;="&amp;AX347,AY$4:AY498))</f>
        <v/>
      </c>
      <c r="BA347" s="248"/>
      <c r="BB347" s="250"/>
      <c r="BC347" s="244"/>
      <c r="BD347" s="250"/>
      <c r="BE347" s="244"/>
      <c r="BF347" s="250"/>
      <c r="BG347" s="244"/>
      <c r="BH347" s="246"/>
      <c r="BI347" s="246"/>
      <c r="BJ347" s="246" t="str">
        <f t="shared" si="262"/>
        <v/>
      </c>
      <c r="BK347" s="244"/>
      <c r="BL347" s="250"/>
      <c r="BM347" s="251"/>
      <c r="BN347" s="244"/>
      <c r="BO347" s="245" t="str">
        <f t="shared" si="263"/>
        <v/>
      </c>
      <c r="BP347" s="246" t="str">
        <f t="shared" si="264"/>
        <v/>
      </c>
      <c r="BQ347" s="246" t="str">
        <f t="shared" si="265"/>
        <v/>
      </c>
      <c r="BR347" s="252" t="str">
        <f t="shared" si="266"/>
        <v/>
      </c>
      <c r="BS347" s="245"/>
      <c r="BT347" s="246"/>
      <c r="BU347" s="246"/>
      <c r="BV347" s="252" t="str">
        <f t="shared" si="267"/>
        <v/>
      </c>
      <c r="BW347" s="245" t="str">
        <f t="shared" si="268"/>
        <v/>
      </c>
      <c r="BX347" s="246" t="str">
        <f t="shared" si="269"/>
        <v/>
      </c>
      <c r="BY347" s="246" t="str">
        <f t="shared" si="270"/>
        <v/>
      </c>
      <c r="BZ347" s="246" t="str">
        <f t="shared" si="271"/>
        <v/>
      </c>
      <c r="CA347" s="16"/>
      <c r="CB347" s="16"/>
      <c r="CC347" s="16"/>
      <c r="CD347" s="16"/>
    </row>
    <row r="348" spans="1:82" x14ac:dyDescent="0.25">
      <c r="A348" s="16">
        <v>1</v>
      </c>
      <c r="C348" s="194">
        <v>345</v>
      </c>
      <c r="D348" s="195"/>
      <c r="E348" s="212" t="s">
        <v>591</v>
      </c>
      <c r="F348" s="197" t="s">
        <v>4</v>
      </c>
      <c r="G348" s="198" t="s">
        <v>4</v>
      </c>
      <c r="H348" s="199"/>
      <c r="I348" s="200"/>
      <c r="J348" s="200"/>
      <c r="K348" s="200" t="str">
        <f>IF(SUM(H348:J348)=0,"",SUM(H348:J348))</f>
        <v/>
      </c>
      <c r="L348" s="199"/>
      <c r="M348" s="200"/>
      <c r="N348" s="200"/>
      <c r="O348" s="200" t="str">
        <f>IF(SUM(L348:N348)=0,"",SUM(L348:N348))</f>
        <v/>
      </c>
      <c r="P348" s="199"/>
      <c r="Q348" s="200"/>
      <c r="R348" s="200"/>
      <c r="S348" s="200" t="str">
        <f>IF(SUM(P348:R348)=0,"",SUM(P348:R348))</f>
        <v/>
      </c>
      <c r="T348" s="199"/>
      <c r="U348" s="200"/>
      <c r="V348" s="200"/>
      <c r="W348" s="200" t="str">
        <f>IF(SUM(T348:V348)=0,"",SUM(T348:V348))</f>
        <v/>
      </c>
      <c r="X348" s="199"/>
      <c r="Y348" s="200">
        <v>85.9</v>
      </c>
      <c r="Z348" s="200"/>
      <c r="AA348" s="200">
        <f>IF(SUM(X348:Z348)=0,"",SUM(X348:Z348))</f>
        <v>85.9</v>
      </c>
      <c r="AB348" s="199" t="str">
        <f t="shared" ref="AB348:AD351" si="274">IF(H348+L348+P348+T348+X348=0,"",H348+L348+P348+T348+X348)</f>
        <v/>
      </c>
      <c r="AC348" s="200">
        <f t="shared" si="274"/>
        <v>85.9</v>
      </c>
      <c r="AD348" s="200" t="str">
        <f t="shared" si="274"/>
        <v/>
      </c>
      <c r="AE348" s="200">
        <f>IF(SUM(AB348:AD348)=0,"",SUM(AB348:AD348))</f>
        <v>85.9</v>
      </c>
      <c r="AF348" s="199" t="s">
        <v>509</v>
      </c>
      <c r="AG348" s="200">
        <v>85.9</v>
      </c>
      <c r="AH348" s="200" t="s">
        <v>509</v>
      </c>
      <c r="AI348" s="200">
        <f t="shared" si="247"/>
        <v>85.9</v>
      </c>
      <c r="AJ348" s="200" t="s">
        <v>591</v>
      </c>
      <c r="AK348" s="201">
        <v>230</v>
      </c>
      <c r="AL348" s="202"/>
      <c r="AM348" s="198" t="str">
        <f t="shared" si="248"/>
        <v/>
      </c>
      <c r="AN348" s="198"/>
      <c r="AO348" s="198"/>
      <c r="AP348" s="213" t="s">
        <v>791</v>
      </c>
      <c r="AQ348" s="198" t="s">
        <v>63</v>
      </c>
      <c r="AR348" s="198" t="s">
        <v>334</v>
      </c>
      <c r="AS348" s="198" t="s">
        <v>510</v>
      </c>
      <c r="AT348" s="198" t="s">
        <v>496</v>
      </c>
      <c r="AU348" s="203">
        <f t="shared" si="249"/>
        <v>1994</v>
      </c>
      <c r="AV348" s="204" t="str">
        <f t="shared" si="261"/>
        <v>Yes</v>
      </c>
      <c r="AW348" s="205">
        <f>IF(AV348="Yes",AU348,"")</f>
        <v>1994</v>
      </c>
      <c r="AX348" s="205">
        <f>IF(AW348="","",RANK(AW348,AW$4:AW498,1))</f>
        <v>21</v>
      </c>
      <c r="AY348" s="204">
        <f>IF(AV348="Yes",SUMIF(AU$4:AU498,AW348,AI$4:AI498),"")</f>
        <v>134.10000000000002</v>
      </c>
      <c r="AZ348" s="204">
        <f>IF(AY348="","",SUMIF(AX$4:AX498,"&lt;="&amp;AX348,AY$4:AY498))</f>
        <v>10789.400000000001</v>
      </c>
      <c r="BA348" s="202"/>
      <c r="BB348" s="206"/>
      <c r="BC348" s="198"/>
      <c r="BD348" s="206"/>
      <c r="BE348" s="198"/>
      <c r="BF348" s="206"/>
      <c r="BG348" s="198"/>
      <c r="BH348" s="200"/>
      <c r="BI348" s="200"/>
      <c r="BJ348" s="200" t="str">
        <f t="shared" si="262"/>
        <v/>
      </c>
      <c r="BK348" s="364" t="s">
        <v>1007</v>
      </c>
      <c r="BL348" s="206">
        <v>34403</v>
      </c>
      <c r="BM348" s="207"/>
      <c r="BN348" s="198"/>
      <c r="BO348" s="199" t="str">
        <f t="shared" si="263"/>
        <v/>
      </c>
      <c r="BP348" s="200">
        <f t="shared" si="264"/>
        <v>100</v>
      </c>
      <c r="BQ348" s="200" t="str">
        <f t="shared" si="265"/>
        <v/>
      </c>
      <c r="BR348" s="211">
        <f t="shared" si="266"/>
        <v>100</v>
      </c>
      <c r="BS348" s="199"/>
      <c r="BT348" s="200"/>
      <c r="BU348" s="200"/>
      <c r="BV348" s="211" t="str">
        <f t="shared" si="267"/>
        <v/>
      </c>
      <c r="BW348" s="199" t="str">
        <f t="shared" si="268"/>
        <v/>
      </c>
      <c r="BX348" s="200" t="str">
        <f t="shared" si="269"/>
        <v/>
      </c>
      <c r="BY348" s="200" t="str">
        <f t="shared" si="270"/>
        <v/>
      </c>
      <c r="BZ348" s="200" t="str">
        <f t="shared" si="271"/>
        <v/>
      </c>
      <c r="CA348" s="16"/>
      <c r="CB348" s="16"/>
      <c r="CC348" s="16"/>
      <c r="CD348" s="16"/>
    </row>
    <row r="349" spans="1:82" x14ac:dyDescent="0.25">
      <c r="A349" s="16">
        <v>1</v>
      </c>
      <c r="C349" s="194">
        <v>346</v>
      </c>
      <c r="D349" s="195"/>
      <c r="E349" s="212" t="s">
        <v>592</v>
      </c>
      <c r="F349" s="197" t="s">
        <v>4</v>
      </c>
      <c r="G349" s="198" t="s">
        <v>4</v>
      </c>
      <c r="H349" s="199"/>
      <c r="I349" s="200"/>
      <c r="J349" s="200"/>
      <c r="K349" s="200" t="str">
        <f>IF(SUM(H349:J349)=0,"",SUM(H349:J349))</f>
        <v/>
      </c>
      <c r="L349" s="199"/>
      <c r="M349" s="200"/>
      <c r="N349" s="200"/>
      <c r="O349" s="200" t="str">
        <f>IF(SUM(L349:N349)=0,"",SUM(L349:N349))</f>
        <v/>
      </c>
      <c r="P349" s="199"/>
      <c r="Q349" s="200"/>
      <c r="R349" s="200"/>
      <c r="S349" s="200" t="str">
        <f>IF(SUM(P349:R349)=0,"",SUM(P349:R349))</f>
        <v/>
      </c>
      <c r="T349" s="199"/>
      <c r="U349" s="200"/>
      <c r="V349" s="200"/>
      <c r="W349" s="200" t="str">
        <f>IF(SUM(T349:V349)=0,"",SUM(T349:V349))</f>
        <v/>
      </c>
      <c r="X349" s="199"/>
      <c r="Y349" s="200">
        <v>33</v>
      </c>
      <c r="Z349" s="200"/>
      <c r="AA349" s="200">
        <f>IF(SUM(X349:Z349)=0,"",SUM(X349:Z349))</f>
        <v>33</v>
      </c>
      <c r="AB349" s="199" t="str">
        <f t="shared" si="274"/>
        <v/>
      </c>
      <c r="AC349" s="200">
        <f t="shared" si="274"/>
        <v>33</v>
      </c>
      <c r="AD349" s="200" t="str">
        <f t="shared" si="274"/>
        <v/>
      </c>
      <c r="AE349" s="200">
        <f>IF(SUM(AB349:AD349)=0,"",SUM(AB349:AD349))</f>
        <v>33</v>
      </c>
      <c r="AF349" s="199" t="s">
        <v>509</v>
      </c>
      <c r="AG349" s="200">
        <v>33</v>
      </c>
      <c r="AH349" s="200" t="s">
        <v>509</v>
      </c>
      <c r="AI349" s="200">
        <f t="shared" si="247"/>
        <v>33</v>
      </c>
      <c r="AJ349" s="200" t="s">
        <v>592</v>
      </c>
      <c r="AK349" s="201">
        <v>23</v>
      </c>
      <c r="AL349" s="202"/>
      <c r="AM349" s="198" t="str">
        <f t="shared" si="248"/>
        <v/>
      </c>
      <c r="AN349" s="198"/>
      <c r="AO349" s="198"/>
      <c r="AP349" s="213" t="s">
        <v>704</v>
      </c>
      <c r="AQ349" s="198" t="s">
        <v>63</v>
      </c>
      <c r="AR349" s="198" t="s">
        <v>334</v>
      </c>
      <c r="AS349" s="198" t="s">
        <v>510</v>
      </c>
      <c r="AT349" s="198" t="s">
        <v>496</v>
      </c>
      <c r="AU349" s="203">
        <f t="shared" si="249"/>
        <v>1975</v>
      </c>
      <c r="AV349" s="204" t="str">
        <f t="shared" si="261"/>
        <v>Yes</v>
      </c>
      <c r="AW349" s="205">
        <f>IF(AV349="Yes",AU349,"")</f>
        <v>1975</v>
      </c>
      <c r="AX349" s="205">
        <f>IF(AW349="","",RANK(AW349,AW$4:AW497,1))</f>
        <v>6</v>
      </c>
      <c r="AY349" s="204">
        <f>IF(AV349="Yes",SUMIF(AU$4:AU497,AW349,AI$4:AI497),"")</f>
        <v>127.3</v>
      </c>
      <c r="AZ349" s="204">
        <f>IF(AY349="","",SUMIF(AX$4:AX497,"&lt;="&amp;AX349,AY$4:AY497))</f>
        <v>1146.6999999999998</v>
      </c>
      <c r="BA349" s="202" t="s">
        <v>165</v>
      </c>
      <c r="BB349" s="206">
        <v>25113</v>
      </c>
      <c r="BC349" s="198" t="s">
        <v>170</v>
      </c>
      <c r="BD349" s="206">
        <v>28765</v>
      </c>
      <c r="BE349" s="198" t="s">
        <v>171</v>
      </c>
      <c r="BF349" s="206">
        <v>27800</v>
      </c>
      <c r="BG349" s="198"/>
      <c r="BH349" s="200">
        <v>33</v>
      </c>
      <c r="BI349" s="200">
        <v>33</v>
      </c>
      <c r="BJ349" s="200">
        <f t="shared" si="262"/>
        <v>100</v>
      </c>
      <c r="BK349" s="364" t="s">
        <v>1008</v>
      </c>
      <c r="BL349" s="206">
        <v>27690</v>
      </c>
      <c r="BM349" s="207">
        <v>1</v>
      </c>
      <c r="BN349" s="198" t="s">
        <v>778</v>
      </c>
      <c r="BO349" s="199" t="str">
        <f t="shared" si="263"/>
        <v/>
      </c>
      <c r="BP349" s="200">
        <f t="shared" si="264"/>
        <v>100</v>
      </c>
      <c r="BQ349" s="200" t="str">
        <f t="shared" si="265"/>
        <v/>
      </c>
      <c r="BR349" s="211">
        <f t="shared" si="266"/>
        <v>100</v>
      </c>
      <c r="BS349" s="199"/>
      <c r="BT349" s="200"/>
      <c r="BU349" s="200"/>
      <c r="BV349" s="211" t="str">
        <f t="shared" si="267"/>
        <v/>
      </c>
      <c r="BW349" s="199" t="str">
        <f t="shared" si="268"/>
        <v/>
      </c>
      <c r="BX349" s="200" t="str">
        <f t="shared" si="269"/>
        <v/>
      </c>
      <c r="BY349" s="200" t="str">
        <f t="shared" si="270"/>
        <v/>
      </c>
      <c r="BZ349" s="200" t="str">
        <f t="shared" si="271"/>
        <v/>
      </c>
      <c r="CA349" s="16"/>
      <c r="CB349" s="16"/>
      <c r="CC349" s="16"/>
      <c r="CD349" s="16"/>
    </row>
    <row r="350" spans="1:82" x14ac:dyDescent="0.25">
      <c r="A350" s="16">
        <v>1</v>
      </c>
      <c r="C350" s="194">
        <v>347</v>
      </c>
      <c r="D350" s="195"/>
      <c r="E350" s="212" t="s">
        <v>180</v>
      </c>
      <c r="F350" s="197" t="s">
        <v>4</v>
      </c>
      <c r="G350" s="198" t="s">
        <v>4</v>
      </c>
      <c r="H350" s="199"/>
      <c r="I350" s="200"/>
      <c r="J350" s="200"/>
      <c r="K350" s="200" t="str">
        <f>IF(SUM(H350:J350)=0,"",SUM(H350:J350))</f>
        <v/>
      </c>
      <c r="L350" s="199"/>
      <c r="M350" s="200"/>
      <c r="N350" s="200"/>
      <c r="O350" s="200" t="str">
        <f>IF(SUM(L350:N350)=0,"",SUM(L350:N350))</f>
        <v/>
      </c>
      <c r="P350" s="199"/>
      <c r="Q350" s="200"/>
      <c r="R350" s="200"/>
      <c r="S350" s="200" t="str">
        <f>IF(SUM(P350:R350)=0,"",SUM(P350:R350))</f>
        <v/>
      </c>
      <c r="T350" s="199"/>
      <c r="U350" s="200"/>
      <c r="V350" s="200"/>
      <c r="W350" s="200" t="str">
        <f>IF(SUM(T350:V350)=0,"",SUM(T350:V350))</f>
        <v/>
      </c>
      <c r="X350" s="199"/>
      <c r="Y350" s="200">
        <v>18</v>
      </c>
      <c r="Z350" s="200">
        <v>76</v>
      </c>
      <c r="AA350" s="200">
        <f>IF(SUM(X350:Z350)=0,"",SUM(X350:Z350))</f>
        <v>94</v>
      </c>
      <c r="AB350" s="199" t="str">
        <f t="shared" si="274"/>
        <v/>
      </c>
      <c r="AC350" s="200">
        <f t="shared" si="274"/>
        <v>18</v>
      </c>
      <c r="AD350" s="200">
        <f t="shared" si="274"/>
        <v>76</v>
      </c>
      <c r="AE350" s="200">
        <f>IF(SUM(AB350:AD350)=0,"",SUM(AB350:AD350))</f>
        <v>94</v>
      </c>
      <c r="AF350" s="199" t="s">
        <v>509</v>
      </c>
      <c r="AG350" s="200">
        <v>18</v>
      </c>
      <c r="AH350" s="200">
        <v>48</v>
      </c>
      <c r="AI350" s="200">
        <f t="shared" si="247"/>
        <v>66</v>
      </c>
      <c r="AJ350" s="200" t="s">
        <v>180</v>
      </c>
      <c r="AK350" s="201">
        <v>19</v>
      </c>
      <c r="AL350" s="202"/>
      <c r="AM350" s="198" t="str">
        <f t="shared" si="248"/>
        <v/>
      </c>
      <c r="AN350" s="198"/>
      <c r="AO350" s="198"/>
      <c r="AP350" s="213" t="s">
        <v>763</v>
      </c>
      <c r="AQ350" s="198" t="s">
        <v>63</v>
      </c>
      <c r="AR350" s="198" t="s">
        <v>334</v>
      </c>
      <c r="AS350" s="198" t="s">
        <v>510</v>
      </c>
      <c r="AT350" s="198" t="s">
        <v>496</v>
      </c>
      <c r="AU350" s="203">
        <f t="shared" si="249"/>
        <v>1973</v>
      </c>
      <c r="AV350" s="204" t="str">
        <f t="shared" si="261"/>
        <v>Yes</v>
      </c>
      <c r="AW350" s="205">
        <f>IF(AV350="Yes",AU350,"")</f>
        <v>1973</v>
      </c>
      <c r="AX350" s="205">
        <f>IF(AW350="","",RANK(AW350,AW$4:AW497,1))</f>
        <v>4</v>
      </c>
      <c r="AY350" s="204">
        <f>IF(AV350="Yes",SUMIF(AU$4:AU497,AW350,AI$4:AI497),"")</f>
        <v>66</v>
      </c>
      <c r="AZ350" s="204">
        <f>IF(AY350="","",SUMIF(AX$4:AX497,"&lt;="&amp;AX350,AY$4:AY497))</f>
        <v>960.69999999999993</v>
      </c>
      <c r="BA350" s="202" t="s">
        <v>165</v>
      </c>
      <c r="BB350" s="206">
        <v>25113</v>
      </c>
      <c r="BC350" s="198" t="s">
        <v>170</v>
      </c>
      <c r="BD350" s="206">
        <v>28765</v>
      </c>
      <c r="BE350" s="198" t="s">
        <v>171</v>
      </c>
      <c r="BF350" s="206">
        <v>26973</v>
      </c>
      <c r="BG350" s="198"/>
      <c r="BH350" s="200">
        <v>94</v>
      </c>
      <c r="BI350" s="200">
        <v>66</v>
      </c>
      <c r="BJ350" s="200">
        <f t="shared" si="262"/>
        <v>70.212765957446805</v>
      </c>
      <c r="BK350" s="364" t="s">
        <v>1009</v>
      </c>
      <c r="BL350" s="206">
        <v>26896</v>
      </c>
      <c r="BM350" s="207">
        <v>1</v>
      </c>
      <c r="BN350" s="198" t="s">
        <v>778</v>
      </c>
      <c r="BO350" s="199" t="str">
        <f t="shared" si="263"/>
        <v/>
      </c>
      <c r="BP350" s="200">
        <f t="shared" si="264"/>
        <v>19.148936170212767</v>
      </c>
      <c r="BQ350" s="200">
        <f t="shared" si="265"/>
        <v>80.851063829787222</v>
      </c>
      <c r="BR350" s="211">
        <f t="shared" si="266"/>
        <v>99.999999999999986</v>
      </c>
      <c r="BS350" s="199"/>
      <c r="BT350" s="200"/>
      <c r="BU350" s="200"/>
      <c r="BV350" s="211" t="str">
        <f t="shared" si="267"/>
        <v/>
      </c>
      <c r="BW350" s="199" t="str">
        <f t="shared" si="268"/>
        <v/>
      </c>
      <c r="BX350" s="200" t="str">
        <f t="shared" si="269"/>
        <v/>
      </c>
      <c r="BY350" s="200" t="str">
        <f t="shared" si="270"/>
        <v/>
      </c>
      <c r="BZ350" s="200" t="str">
        <f t="shared" si="271"/>
        <v/>
      </c>
      <c r="CA350" s="16"/>
      <c r="CB350" s="16"/>
      <c r="CC350" s="16"/>
      <c r="CD350" s="16"/>
    </row>
    <row r="351" spans="1:82" x14ac:dyDescent="0.25">
      <c r="A351" s="16">
        <v>1</v>
      </c>
      <c r="C351" s="194">
        <v>348</v>
      </c>
      <c r="D351" s="195"/>
      <c r="E351" s="212" t="s">
        <v>180</v>
      </c>
      <c r="F351" s="197"/>
      <c r="G351" s="198" t="s">
        <v>4</v>
      </c>
      <c r="H351" s="199"/>
      <c r="I351" s="200"/>
      <c r="J351" s="200"/>
      <c r="K351" s="200"/>
      <c r="L351" s="199"/>
      <c r="M351" s="200"/>
      <c r="N351" s="200"/>
      <c r="O351" s="200"/>
      <c r="P351" s="199"/>
      <c r="Q351" s="200"/>
      <c r="R351" s="200"/>
      <c r="S351" s="200"/>
      <c r="T351" s="199"/>
      <c r="U351" s="200"/>
      <c r="V351" s="200"/>
      <c r="W351" s="200"/>
      <c r="X351" s="199"/>
      <c r="Y351" s="200"/>
      <c r="Z351" s="200"/>
      <c r="AA351" s="200"/>
      <c r="AB351" s="199" t="str">
        <f t="shared" si="274"/>
        <v/>
      </c>
      <c r="AC351" s="200" t="str">
        <f t="shared" si="274"/>
        <v/>
      </c>
      <c r="AD351" s="200" t="str">
        <f t="shared" si="274"/>
        <v/>
      </c>
      <c r="AE351" s="200" t="str">
        <f>IF(SUM(AB351:AD351)=0,"",SUM(AB351:AD351))</f>
        <v/>
      </c>
      <c r="AF351" s="199" t="s">
        <v>509</v>
      </c>
      <c r="AG351" s="200" t="s">
        <v>509</v>
      </c>
      <c r="AH351" s="200">
        <v>28</v>
      </c>
      <c r="AI351" s="200">
        <f t="shared" si="247"/>
        <v>28</v>
      </c>
      <c r="AJ351" s="200"/>
      <c r="AK351" s="201">
        <v>20</v>
      </c>
      <c r="AL351" s="202"/>
      <c r="AM351" s="198" t="str">
        <f t="shared" si="248"/>
        <v/>
      </c>
      <c r="AN351" s="198"/>
      <c r="AO351" s="198"/>
      <c r="AP351" s="198"/>
      <c r="AQ351" s="198" t="s">
        <v>63</v>
      </c>
      <c r="AR351" s="198" t="s">
        <v>334</v>
      </c>
      <c r="AS351" s="198"/>
      <c r="AT351" s="198"/>
      <c r="AU351" s="203">
        <f t="shared" si="249"/>
        <v>1981</v>
      </c>
      <c r="AV351" s="204" t="str">
        <f t="shared" si="261"/>
        <v>Yes</v>
      </c>
      <c r="AW351" s="205">
        <f>IF(AV351="Yes",AU351,"")</f>
        <v>1981</v>
      </c>
      <c r="AX351" s="205">
        <f>IF(AW351="","",RANK(AW351,AW$4:AW497,1))</f>
        <v>10</v>
      </c>
      <c r="AY351" s="204">
        <f>IF(AV351="Yes",SUMIF(AU$4:AU497,AW351,AI$4:AI497),"")</f>
        <v>967</v>
      </c>
      <c r="AZ351" s="204">
        <f>IF(AY351="","",SUMIF(AX$4:AX497,"&lt;="&amp;AX351,AY$4:AY497))</f>
        <v>6606.5999999999995</v>
      </c>
      <c r="BA351" s="202"/>
      <c r="BB351" s="206"/>
      <c r="BC351" s="198"/>
      <c r="BD351" s="206"/>
      <c r="BE351" s="198"/>
      <c r="BF351" s="206"/>
      <c r="BG351" s="198"/>
      <c r="BH351" s="200">
        <v>28</v>
      </c>
      <c r="BI351" s="200">
        <v>28</v>
      </c>
      <c r="BJ351" s="200">
        <f t="shared" si="262"/>
        <v>100</v>
      </c>
      <c r="BK351" s="364" t="s">
        <v>1010</v>
      </c>
      <c r="BL351" s="206">
        <v>29597</v>
      </c>
      <c r="BM351" s="207"/>
      <c r="BN351" s="198"/>
      <c r="BO351" s="199" t="str">
        <f t="shared" si="263"/>
        <v/>
      </c>
      <c r="BP351" s="200" t="str">
        <f t="shared" si="264"/>
        <v/>
      </c>
      <c r="BQ351" s="200" t="str">
        <f t="shared" si="265"/>
        <v/>
      </c>
      <c r="BR351" s="211" t="str">
        <f t="shared" si="266"/>
        <v/>
      </c>
      <c r="BS351" s="199"/>
      <c r="BT351" s="200"/>
      <c r="BU351" s="200"/>
      <c r="BV351" s="211" t="str">
        <f t="shared" si="267"/>
        <v/>
      </c>
      <c r="BW351" s="199" t="str">
        <f t="shared" si="268"/>
        <v/>
      </c>
      <c r="BX351" s="200" t="str">
        <f t="shared" si="269"/>
        <v/>
      </c>
      <c r="BY351" s="200" t="str">
        <f t="shared" si="270"/>
        <v/>
      </c>
      <c r="BZ351" s="200" t="str">
        <f t="shared" si="271"/>
        <v/>
      </c>
      <c r="CA351" s="16"/>
      <c r="CB351" s="16"/>
      <c r="CC351" s="16"/>
      <c r="CD351" s="16"/>
    </row>
    <row r="352" spans="1:82" x14ac:dyDescent="0.25">
      <c r="A352" s="16">
        <v>1</v>
      </c>
      <c r="C352" s="194">
        <v>349</v>
      </c>
      <c r="D352" s="195"/>
      <c r="E352" s="197" t="s">
        <v>885</v>
      </c>
      <c r="F352" s="197"/>
      <c r="G352" s="198"/>
      <c r="H352" s="199"/>
      <c r="I352" s="200"/>
      <c r="J352" s="200"/>
      <c r="K352" s="200"/>
      <c r="L352" s="199"/>
      <c r="M352" s="200"/>
      <c r="N352" s="200"/>
      <c r="O352" s="200"/>
      <c r="P352" s="199"/>
      <c r="Q352" s="200"/>
      <c r="R352" s="200"/>
      <c r="S352" s="200"/>
      <c r="T352" s="199"/>
      <c r="U352" s="200"/>
      <c r="V352" s="200"/>
      <c r="W352" s="200"/>
      <c r="X352" s="199"/>
      <c r="Y352" s="200"/>
      <c r="Z352" s="200"/>
      <c r="AA352" s="200"/>
      <c r="AB352" s="199"/>
      <c r="AC352" s="200"/>
      <c r="AD352" s="200"/>
      <c r="AE352" s="200"/>
      <c r="AF352" s="199"/>
      <c r="AG352" s="200">
        <v>18</v>
      </c>
      <c r="AH352" s="200">
        <v>76</v>
      </c>
      <c r="AI352" s="200">
        <f t="shared" si="247"/>
        <v>94</v>
      </c>
      <c r="AJ352" s="200" t="s">
        <v>885</v>
      </c>
      <c r="AK352" s="201">
        <v>21</v>
      </c>
      <c r="AL352" s="202"/>
      <c r="AM352" s="198" t="str">
        <f t="shared" si="248"/>
        <v/>
      </c>
      <c r="AN352" s="198"/>
      <c r="AO352" s="198"/>
      <c r="AP352" s="198"/>
      <c r="AQ352" s="198"/>
      <c r="AR352" s="198"/>
      <c r="AS352" s="198"/>
      <c r="AT352" s="198"/>
      <c r="AU352" s="203" t="str">
        <f t="shared" si="249"/>
        <v/>
      </c>
      <c r="AV352" s="204" t="str">
        <f t="shared" si="261"/>
        <v/>
      </c>
      <c r="AW352" s="205"/>
      <c r="AX352" s="205" t="str">
        <f>IF(AW352="","",RANK(AW352,AW$4:AW497,1))</f>
        <v/>
      </c>
      <c r="AY352" s="204" t="str">
        <f>IF(AV352="Yes",SUMIF(AU$4:AU497,AW352,AI$4:AI497),"")</f>
        <v/>
      </c>
      <c r="AZ352" s="204" t="str">
        <f>IF(AY352="","",SUMIF(AX$4:AX497,"&lt;="&amp;AX352,AY$4:AY497))</f>
        <v/>
      </c>
      <c r="BA352" s="202"/>
      <c r="BB352" s="206"/>
      <c r="BC352" s="198"/>
      <c r="BD352" s="206"/>
      <c r="BE352" s="198"/>
      <c r="BF352" s="206"/>
      <c r="BG352" s="198"/>
      <c r="BH352" s="200"/>
      <c r="BI352" s="200"/>
      <c r="BJ352" s="200" t="str">
        <f t="shared" si="262"/>
        <v/>
      </c>
      <c r="BK352" s="198"/>
      <c r="BL352" s="206"/>
      <c r="BM352" s="207"/>
      <c r="BN352" s="198"/>
      <c r="BO352" s="199"/>
      <c r="BP352" s="200"/>
      <c r="BQ352" s="200"/>
      <c r="BR352" s="211"/>
      <c r="BS352" s="199"/>
      <c r="BT352" s="200"/>
      <c r="BU352" s="200"/>
      <c r="BV352" s="211"/>
      <c r="BW352" s="199"/>
      <c r="BX352" s="200"/>
      <c r="BY352" s="200"/>
      <c r="BZ352" s="200"/>
      <c r="CA352" s="16"/>
      <c r="CB352" s="16"/>
      <c r="CC352" s="16"/>
      <c r="CD352" s="16"/>
    </row>
    <row r="353" spans="1:82" x14ac:dyDescent="0.25">
      <c r="A353" s="16">
        <v>1</v>
      </c>
      <c r="C353" s="415">
        <v>350</v>
      </c>
      <c r="D353" s="216"/>
      <c r="E353" s="216" t="s">
        <v>5</v>
      </c>
      <c r="F353" s="180"/>
      <c r="G353" s="217"/>
      <c r="H353" s="218"/>
      <c r="I353" s="219"/>
      <c r="J353" s="219"/>
      <c r="K353" s="219" t="str">
        <f>IF(SUM(H353:J353)=0,"",SUM(H353:J353))</f>
        <v/>
      </c>
      <c r="L353" s="218"/>
      <c r="M353" s="219"/>
      <c r="N353" s="219"/>
      <c r="O353" s="219" t="str">
        <f>IF(SUM(L353:N353)=0,"",SUM(L353:N353))</f>
        <v/>
      </c>
      <c r="P353" s="218"/>
      <c r="Q353" s="219"/>
      <c r="R353" s="219"/>
      <c r="S353" s="219" t="str">
        <f>IF(SUM(P353:R353)=0,"",SUM(P353:R353))</f>
        <v/>
      </c>
      <c r="T353" s="218"/>
      <c r="U353" s="219"/>
      <c r="V353" s="219"/>
      <c r="W353" s="219" t="str">
        <f>IF(SUM(T353:V353)=0,"",SUM(T353:V353))</f>
        <v/>
      </c>
      <c r="X353" s="218"/>
      <c r="Y353" s="219"/>
      <c r="Z353" s="219"/>
      <c r="AA353" s="219" t="str">
        <f>IF(SUM(X353:Z353)=0,"",SUM(X353:Z353))</f>
        <v/>
      </c>
      <c r="AB353" s="218" t="str">
        <f>IF(SUM(AB348:AB350)=0,"",SUM(AB348:AB350))</f>
        <v/>
      </c>
      <c r="AC353" s="219">
        <f>IF(SUM(AC348:AC350)=0,"",SUM(AC348:AC350))</f>
        <v>136.9</v>
      </c>
      <c r="AD353" s="219">
        <f>IF(SUM(AD348:AD350)=0,"",SUM(AD348:AD350))</f>
        <v>76</v>
      </c>
      <c r="AE353" s="219">
        <f>IF(SUM(AB353:AD353)=0,"",SUM(AB353:AD353))</f>
        <v>212.9</v>
      </c>
      <c r="AF353" s="218"/>
      <c r="AG353" s="219"/>
      <c r="AH353" s="219"/>
      <c r="AI353" s="219" t="str">
        <f t="shared" si="247"/>
        <v/>
      </c>
      <c r="AJ353" s="219"/>
      <c r="AK353" s="220"/>
      <c r="AL353" s="221">
        <f>COUNT(AE348:AE351)</f>
        <v>3</v>
      </c>
      <c r="AM353" s="217" t="str">
        <f t="shared" si="248"/>
        <v/>
      </c>
      <c r="AN353" s="217" t="s">
        <v>140</v>
      </c>
      <c r="AO353" s="217"/>
      <c r="AP353" s="217"/>
      <c r="AQ353" s="217"/>
      <c r="AR353" s="217" t="s">
        <v>509</v>
      </c>
      <c r="AS353" s="217"/>
      <c r="AT353" s="217"/>
      <c r="AU353" s="222" t="str">
        <f t="shared" si="249"/>
        <v/>
      </c>
      <c r="AV353" s="254" t="str">
        <f t="shared" si="261"/>
        <v/>
      </c>
      <c r="AW353" s="255"/>
      <c r="AX353" s="255" t="str">
        <f>IF(AW353="","",RANK(AW353,AW$4:AW498,1))</f>
        <v/>
      </c>
      <c r="AY353" s="254" t="str">
        <f>IF(AV353="Yes",SUMIF(AU$4:AU498,AW353,AI$4:AI498),"")</f>
        <v/>
      </c>
      <c r="AZ353" s="254" t="str">
        <f>IF(AY353="","",SUMIF(AX$4:AX498,"&lt;="&amp;AX353,AY$4:AY498))</f>
        <v/>
      </c>
      <c r="BA353" s="221"/>
      <c r="BB353" s="223"/>
      <c r="BC353" s="217"/>
      <c r="BD353" s="223"/>
      <c r="BE353" s="217"/>
      <c r="BF353" s="223"/>
      <c r="BG353" s="217"/>
      <c r="BH353" s="219"/>
      <c r="BI353" s="219"/>
      <c r="BJ353" s="219" t="str">
        <f t="shared" si="262"/>
        <v/>
      </c>
      <c r="BK353" s="217"/>
      <c r="BL353" s="223"/>
      <c r="BM353" s="224"/>
      <c r="BN353" s="217"/>
      <c r="BO353" s="218" t="str">
        <f t="shared" ref="BO353:BO369" si="275">IF(AB353="","",(AB353/AE353)*100)</f>
        <v/>
      </c>
      <c r="BP353" s="219">
        <f t="shared" ref="BP353:BP369" si="276">IF(AC353="","",(AC353/AE353)*100)</f>
        <v>64.30248943165806</v>
      </c>
      <c r="BQ353" s="219">
        <f t="shared" ref="BQ353:BQ369" si="277">IF(AD353="","",(AD353/AE353)*100)</f>
        <v>35.697510568341947</v>
      </c>
      <c r="BR353" s="225">
        <f t="shared" ref="BR353:BR369" si="278">IF(AE353="","",SUM(BO353:BQ353))</f>
        <v>100</v>
      </c>
      <c r="BS353" s="218"/>
      <c r="BT353" s="219"/>
      <c r="BU353" s="219"/>
      <c r="BV353" s="225" t="str">
        <f t="shared" ref="BV353:BV369" si="279">IF(SUM(BS353:BU353)=0,"",SUM(BS353:BU353))</f>
        <v/>
      </c>
      <c r="BW353" s="218" t="str">
        <f t="shared" ref="BW353:BW369" si="280">IF(ISBLANK(BS353),"",BS353/BV353*100)</f>
        <v/>
      </c>
      <c r="BX353" s="219" t="str">
        <f t="shared" ref="BX353:BX369" si="281">IF(ISBLANK(BT353),"",BT353/BV353*100)</f>
        <v/>
      </c>
      <c r="BY353" s="219" t="str">
        <f t="shared" ref="BY353:BY369" si="282">IF(ISBLANK(BU353),"",BU353/BV353*100)</f>
        <v/>
      </c>
      <c r="BZ353" s="219" t="str">
        <f t="shared" ref="BZ353:BZ369" si="283">IF(BV353="","",SUM(BW353:BY353))</f>
        <v/>
      </c>
      <c r="CA353" s="16"/>
      <c r="CB353" s="16"/>
      <c r="CC353" s="16"/>
      <c r="CD353" s="16"/>
    </row>
    <row r="354" spans="1:82" x14ac:dyDescent="0.25">
      <c r="A354" s="16">
        <v>1</v>
      </c>
      <c r="C354" s="241">
        <v>351</v>
      </c>
      <c r="D354" s="242"/>
      <c r="E354" s="346" t="s">
        <v>517</v>
      </c>
      <c r="F354" s="243"/>
      <c r="G354" s="244"/>
      <c r="H354" s="245"/>
      <c r="I354" s="246"/>
      <c r="J354" s="246"/>
      <c r="K354" s="246"/>
      <c r="L354" s="245"/>
      <c r="M354" s="246"/>
      <c r="N354" s="246"/>
      <c r="O354" s="246"/>
      <c r="P354" s="245"/>
      <c r="Q354" s="246"/>
      <c r="R354" s="246"/>
      <c r="S354" s="246"/>
      <c r="T354" s="245"/>
      <c r="U354" s="246"/>
      <c r="V354" s="246"/>
      <c r="W354" s="246"/>
      <c r="X354" s="245"/>
      <c r="Y354" s="246"/>
      <c r="Z354" s="246"/>
      <c r="AA354" s="246"/>
      <c r="AB354" s="245"/>
      <c r="AC354" s="246"/>
      <c r="AD354" s="246"/>
      <c r="AE354" s="246"/>
      <c r="AF354" s="245"/>
      <c r="AG354" s="246"/>
      <c r="AH354" s="246"/>
      <c r="AI354" s="246" t="str">
        <f t="shared" si="247"/>
        <v/>
      </c>
      <c r="AJ354" s="246"/>
      <c r="AK354" s="247"/>
      <c r="AL354" s="248"/>
      <c r="AM354" s="244" t="str">
        <f t="shared" si="248"/>
        <v/>
      </c>
      <c r="AN354" s="244"/>
      <c r="AO354" s="244"/>
      <c r="AP354" s="244"/>
      <c r="AQ354" s="244"/>
      <c r="AR354" s="244" t="s">
        <v>509</v>
      </c>
      <c r="AS354" s="244"/>
      <c r="AT354" s="244"/>
      <c r="AU354" s="249" t="str">
        <f t="shared" si="249"/>
        <v/>
      </c>
      <c r="AV354" s="416" t="str">
        <f t="shared" si="261"/>
        <v/>
      </c>
      <c r="AW354" s="417"/>
      <c r="AX354" s="417" t="str">
        <f>IF(AW354="","",RANK(AW354,AW$4:AW498,1))</f>
        <v/>
      </c>
      <c r="AY354" s="416" t="str">
        <f>IF(AV354="Yes",SUMIF(AU$4:AU498,AW354,AI$4:AI498),"")</f>
        <v/>
      </c>
      <c r="AZ354" s="416" t="str">
        <f>IF(AY354="","",SUMIF(AX$4:AX498,"&lt;="&amp;AX354,AY$4:AY498))</f>
        <v/>
      </c>
      <c r="BA354" s="248"/>
      <c r="BB354" s="250"/>
      <c r="BC354" s="244"/>
      <c r="BD354" s="250"/>
      <c r="BE354" s="244"/>
      <c r="BF354" s="250"/>
      <c r="BG354" s="244"/>
      <c r="BH354" s="246"/>
      <c r="BI354" s="246"/>
      <c r="BJ354" s="246" t="str">
        <f t="shared" si="262"/>
        <v/>
      </c>
      <c r="BK354" s="244"/>
      <c r="BL354" s="250"/>
      <c r="BM354" s="251"/>
      <c r="BN354" s="244"/>
      <c r="BO354" s="245" t="str">
        <f t="shared" si="275"/>
        <v/>
      </c>
      <c r="BP354" s="246" t="str">
        <f t="shared" si="276"/>
        <v/>
      </c>
      <c r="BQ354" s="246" t="str">
        <f t="shared" si="277"/>
        <v/>
      </c>
      <c r="BR354" s="252" t="str">
        <f t="shared" si="278"/>
        <v/>
      </c>
      <c r="BS354" s="245"/>
      <c r="BT354" s="246"/>
      <c r="BU354" s="246"/>
      <c r="BV354" s="252" t="str">
        <f t="shared" si="279"/>
        <v/>
      </c>
      <c r="BW354" s="245" t="str">
        <f t="shared" si="280"/>
        <v/>
      </c>
      <c r="BX354" s="246" t="str">
        <f t="shared" si="281"/>
        <v/>
      </c>
      <c r="BY354" s="246" t="str">
        <f t="shared" si="282"/>
        <v/>
      </c>
      <c r="BZ354" s="246" t="str">
        <f t="shared" si="283"/>
        <v/>
      </c>
      <c r="CA354" s="16"/>
      <c r="CB354" s="16"/>
      <c r="CC354" s="16"/>
      <c r="CD354" s="16"/>
    </row>
    <row r="355" spans="1:82" ht="17.25" x14ac:dyDescent="0.25">
      <c r="A355" s="16">
        <v>1</v>
      </c>
      <c r="C355" s="194">
        <v>352</v>
      </c>
      <c r="D355" s="195"/>
      <c r="E355" s="212" t="s">
        <v>653</v>
      </c>
      <c r="F355" s="197"/>
      <c r="G355" s="198" t="s">
        <v>542</v>
      </c>
      <c r="H355" s="199"/>
      <c r="I355" s="200"/>
      <c r="J355" s="200"/>
      <c r="K355" s="200"/>
      <c r="L355" s="199"/>
      <c r="M355" s="200"/>
      <c r="N355" s="200"/>
      <c r="O355" s="200"/>
      <c r="P355" s="199"/>
      <c r="Q355" s="200"/>
      <c r="R355" s="200"/>
      <c r="S355" s="200"/>
      <c r="T355" s="199"/>
      <c r="U355" s="200"/>
      <c r="V355" s="200"/>
      <c r="W355" s="200"/>
      <c r="X355" s="199"/>
      <c r="Y355" s="200"/>
      <c r="Z355" s="200"/>
      <c r="AA355" s="200"/>
      <c r="AB355" s="199"/>
      <c r="AC355" s="200"/>
      <c r="AD355" s="200"/>
      <c r="AE355" s="200"/>
      <c r="AF355" s="199"/>
      <c r="AG355" s="200"/>
      <c r="AH355" s="200"/>
      <c r="AI355" s="200" t="str">
        <f t="shared" si="247"/>
        <v/>
      </c>
      <c r="AJ355" s="200"/>
      <c r="AK355" s="201"/>
      <c r="AL355" s="202"/>
      <c r="AM355" s="198" t="str">
        <f t="shared" si="248"/>
        <v/>
      </c>
      <c r="AN355" s="198"/>
      <c r="AO355" s="198"/>
      <c r="AP355" s="198"/>
      <c r="AQ355" s="198" t="s">
        <v>677</v>
      </c>
      <c r="AR355" s="198" t="s">
        <v>509</v>
      </c>
      <c r="AS355" s="198"/>
      <c r="AT355" s="198"/>
      <c r="AU355" s="203" t="str">
        <f t="shared" si="249"/>
        <v/>
      </c>
      <c r="AV355" s="204" t="str">
        <f t="shared" si="261"/>
        <v/>
      </c>
      <c r="AW355" s="205"/>
      <c r="AX355" s="205" t="str">
        <f>IF(AW355="","",RANK(AW355,AW$4:AW498,1))</f>
        <v/>
      </c>
      <c r="AY355" s="204" t="str">
        <f>IF(AV355="Yes",SUMIF(AU$4:AU498,AW355,AI$4:AI498),"")</f>
        <v/>
      </c>
      <c r="AZ355" s="204" t="str">
        <f>IF(AY355="","",SUMIF(AX$4:AX498,"&lt;="&amp;AX355,AY$4:AY498))</f>
        <v/>
      </c>
      <c r="BA355" s="202" t="s">
        <v>195</v>
      </c>
      <c r="BB355" s="206">
        <v>27397</v>
      </c>
      <c r="BC355" s="198" t="s">
        <v>780</v>
      </c>
      <c r="BD355" s="206">
        <v>29130</v>
      </c>
      <c r="BE355" s="198" t="s">
        <v>171</v>
      </c>
      <c r="BF355" s="206">
        <v>29131</v>
      </c>
      <c r="BG355" s="198" t="s">
        <v>683</v>
      </c>
      <c r="BH355" s="200">
        <v>115</v>
      </c>
      <c r="BI355" s="200"/>
      <c r="BJ355" s="200" t="str">
        <f t="shared" si="262"/>
        <v/>
      </c>
      <c r="BK355" s="198"/>
      <c r="BL355" s="206"/>
      <c r="BM355" s="207">
        <v>2</v>
      </c>
      <c r="BN355" s="198" t="s">
        <v>779</v>
      </c>
      <c r="BO355" s="199" t="str">
        <f t="shared" si="275"/>
        <v/>
      </c>
      <c r="BP355" s="200" t="str">
        <f t="shared" si="276"/>
        <v/>
      </c>
      <c r="BQ355" s="200" t="str">
        <f t="shared" si="277"/>
        <v/>
      </c>
      <c r="BR355" s="211" t="str">
        <f t="shared" si="278"/>
        <v/>
      </c>
      <c r="BS355" s="199"/>
      <c r="BT355" s="200"/>
      <c r="BU355" s="200"/>
      <c r="BV355" s="211" t="str">
        <f t="shared" si="279"/>
        <v/>
      </c>
      <c r="BW355" s="199" t="str">
        <f t="shared" si="280"/>
        <v/>
      </c>
      <c r="BX355" s="200" t="str">
        <f t="shared" si="281"/>
        <v/>
      </c>
      <c r="BY355" s="200" t="str">
        <f t="shared" si="282"/>
        <v/>
      </c>
      <c r="BZ355" s="200" t="str">
        <f t="shared" si="283"/>
        <v/>
      </c>
      <c r="CA355" s="16"/>
      <c r="CB355" s="16"/>
      <c r="CC355" s="16"/>
      <c r="CD355" s="16"/>
    </row>
    <row r="356" spans="1:82" x14ac:dyDescent="0.25">
      <c r="A356" s="16">
        <v>1</v>
      </c>
      <c r="C356" s="415">
        <v>353</v>
      </c>
      <c r="D356" s="216"/>
      <c r="E356" s="216" t="s">
        <v>5</v>
      </c>
      <c r="F356" s="180"/>
      <c r="G356" s="217"/>
      <c r="H356" s="218"/>
      <c r="I356" s="219"/>
      <c r="J356" s="219"/>
      <c r="K356" s="219"/>
      <c r="L356" s="218"/>
      <c r="M356" s="219"/>
      <c r="N356" s="219"/>
      <c r="O356" s="219"/>
      <c r="P356" s="218"/>
      <c r="Q356" s="219"/>
      <c r="R356" s="219"/>
      <c r="S356" s="219"/>
      <c r="T356" s="218"/>
      <c r="U356" s="219"/>
      <c r="V356" s="219"/>
      <c r="W356" s="219"/>
      <c r="X356" s="218"/>
      <c r="Y356" s="219"/>
      <c r="Z356" s="219"/>
      <c r="AA356" s="219"/>
      <c r="AB356" s="218"/>
      <c r="AC356" s="219"/>
      <c r="AD356" s="219"/>
      <c r="AE356" s="219"/>
      <c r="AF356" s="218"/>
      <c r="AG356" s="219"/>
      <c r="AH356" s="219"/>
      <c r="AI356" s="219" t="str">
        <f t="shared" si="247"/>
        <v/>
      </c>
      <c r="AJ356" s="219"/>
      <c r="AK356" s="220"/>
      <c r="AL356" s="221">
        <f>COUNT(AE355:AE355)</f>
        <v>0</v>
      </c>
      <c r="AM356" s="217" t="str">
        <f t="shared" si="248"/>
        <v>Study Only</v>
      </c>
      <c r="AN356" s="217" t="s">
        <v>517</v>
      </c>
      <c r="AO356" s="217"/>
      <c r="AP356" s="217"/>
      <c r="AQ356" s="217"/>
      <c r="AR356" s="217" t="s">
        <v>509</v>
      </c>
      <c r="AS356" s="217"/>
      <c r="AT356" s="217"/>
      <c r="AU356" s="222" t="str">
        <f t="shared" si="249"/>
        <v/>
      </c>
      <c r="AV356" s="254" t="str">
        <f t="shared" si="261"/>
        <v/>
      </c>
      <c r="AW356" s="255"/>
      <c r="AX356" s="255" t="str">
        <f>IF(AW356="","",RANK(AW356,AW$4:AW498,1))</f>
        <v/>
      </c>
      <c r="AY356" s="254" t="str">
        <f>IF(AV356="Yes",SUMIF(AU$4:AU498,AW356,AI$4:AI498),"")</f>
        <v/>
      </c>
      <c r="AZ356" s="254" t="str">
        <f>IF(AY356="","",SUMIF(AX$4:AX498,"&lt;="&amp;AX356,AY$4:AY498))</f>
        <v/>
      </c>
      <c r="BA356" s="221"/>
      <c r="BB356" s="223"/>
      <c r="BC356" s="217"/>
      <c r="BD356" s="223"/>
      <c r="BE356" s="217"/>
      <c r="BF356" s="223"/>
      <c r="BG356" s="217"/>
      <c r="BH356" s="219"/>
      <c r="BI356" s="219"/>
      <c r="BJ356" s="219" t="str">
        <f t="shared" si="262"/>
        <v/>
      </c>
      <c r="BK356" s="217"/>
      <c r="BL356" s="223"/>
      <c r="BM356" s="224"/>
      <c r="BN356" s="217"/>
      <c r="BO356" s="218" t="str">
        <f t="shared" si="275"/>
        <v/>
      </c>
      <c r="BP356" s="219" t="str">
        <f t="shared" si="276"/>
        <v/>
      </c>
      <c r="BQ356" s="219" t="str">
        <f t="shared" si="277"/>
        <v/>
      </c>
      <c r="BR356" s="225" t="str">
        <f t="shared" si="278"/>
        <v/>
      </c>
      <c r="BS356" s="218"/>
      <c r="BT356" s="219"/>
      <c r="BU356" s="219"/>
      <c r="BV356" s="225" t="str">
        <f t="shared" si="279"/>
        <v/>
      </c>
      <c r="BW356" s="218" t="str">
        <f t="shared" si="280"/>
        <v/>
      </c>
      <c r="BX356" s="219" t="str">
        <f t="shared" si="281"/>
        <v/>
      </c>
      <c r="BY356" s="219" t="str">
        <f t="shared" si="282"/>
        <v/>
      </c>
      <c r="BZ356" s="219" t="str">
        <f t="shared" si="283"/>
        <v/>
      </c>
      <c r="CA356" s="16"/>
      <c r="CB356" s="16"/>
      <c r="CC356" s="16"/>
      <c r="CD356" s="16"/>
    </row>
    <row r="357" spans="1:82" x14ac:dyDescent="0.25">
      <c r="A357" s="16">
        <v>1</v>
      </c>
      <c r="C357" s="241">
        <v>354</v>
      </c>
      <c r="D357" s="242"/>
      <c r="E357" s="346" t="s">
        <v>141</v>
      </c>
      <c r="F357" s="243"/>
      <c r="G357" s="244"/>
      <c r="H357" s="245"/>
      <c r="I357" s="246"/>
      <c r="J357" s="246"/>
      <c r="K357" s="246" t="str">
        <f>IF(SUM(H357:J357)=0,"",SUM(H357:J357))</f>
        <v/>
      </c>
      <c r="L357" s="245"/>
      <c r="M357" s="246"/>
      <c r="N357" s="246"/>
      <c r="O357" s="246" t="str">
        <f>IF(SUM(L357:N357)=0,"",SUM(L357:N357))</f>
        <v/>
      </c>
      <c r="P357" s="245"/>
      <c r="Q357" s="246"/>
      <c r="R357" s="246"/>
      <c r="S357" s="246" t="str">
        <f>IF(SUM(P357:R357)=0,"",SUM(P357:R357))</f>
        <v/>
      </c>
      <c r="T357" s="245"/>
      <c r="U357" s="246"/>
      <c r="V357" s="246"/>
      <c r="W357" s="246" t="str">
        <f>IF(SUM(T357:V357)=0,"",SUM(T357:V357))</f>
        <v/>
      </c>
      <c r="X357" s="245"/>
      <c r="Y357" s="246"/>
      <c r="Z357" s="246"/>
      <c r="AA357" s="246" t="str">
        <f>IF(SUM(X357:Z357)=0,"",SUM(X357:Z357))</f>
        <v/>
      </c>
      <c r="AB357" s="245"/>
      <c r="AC357" s="246"/>
      <c r="AD357" s="246"/>
      <c r="AE357" s="246" t="str">
        <f>IF(SUM(AB357:AD357)=0,"",SUM(AB357:AD357))</f>
        <v/>
      </c>
      <c r="AF357" s="245"/>
      <c r="AG357" s="246"/>
      <c r="AH357" s="246"/>
      <c r="AI357" s="246" t="str">
        <f t="shared" si="247"/>
        <v/>
      </c>
      <c r="AJ357" s="246"/>
      <c r="AK357" s="247"/>
      <c r="AL357" s="248"/>
      <c r="AM357" s="244" t="str">
        <f t="shared" si="248"/>
        <v/>
      </c>
      <c r="AN357" s="244" t="s">
        <v>141</v>
      </c>
      <c r="AO357" s="244"/>
      <c r="AP357" s="244"/>
      <c r="AQ357" s="244"/>
      <c r="AR357" s="244" t="s">
        <v>509</v>
      </c>
      <c r="AS357" s="244"/>
      <c r="AT357" s="244"/>
      <c r="AU357" s="249" t="str">
        <f t="shared" si="249"/>
        <v/>
      </c>
      <c r="AV357" s="416" t="str">
        <f t="shared" si="261"/>
        <v/>
      </c>
      <c r="AW357" s="417"/>
      <c r="AX357" s="417" t="str">
        <f>IF(AW357="","",RANK(AW357,AW$4:AW498,1))</f>
        <v/>
      </c>
      <c r="AY357" s="416" t="str">
        <f>IF(AV357="Yes",SUMIF(AU$4:AU498,AW357,AI$4:AI498),"")</f>
        <v/>
      </c>
      <c r="AZ357" s="416" t="str">
        <f>IF(AY357="","",SUMIF(AX$4:AX498,"&lt;="&amp;AX357,AY$4:AY498))</f>
        <v/>
      </c>
      <c r="BA357" s="248"/>
      <c r="BB357" s="250"/>
      <c r="BC357" s="244"/>
      <c r="BD357" s="250"/>
      <c r="BE357" s="244"/>
      <c r="BF357" s="250"/>
      <c r="BG357" s="244"/>
      <c r="BH357" s="246"/>
      <c r="BI357" s="246"/>
      <c r="BJ357" s="246" t="str">
        <f t="shared" si="262"/>
        <v/>
      </c>
      <c r="BK357" s="244"/>
      <c r="BL357" s="250"/>
      <c r="BM357" s="251"/>
      <c r="BN357" s="244"/>
      <c r="BO357" s="245" t="str">
        <f t="shared" si="275"/>
        <v/>
      </c>
      <c r="BP357" s="246" t="str">
        <f t="shared" si="276"/>
        <v/>
      </c>
      <c r="BQ357" s="246" t="str">
        <f t="shared" si="277"/>
        <v/>
      </c>
      <c r="BR357" s="252" t="str">
        <f t="shared" si="278"/>
        <v/>
      </c>
      <c r="BS357" s="245"/>
      <c r="BT357" s="246"/>
      <c r="BU357" s="246"/>
      <c r="BV357" s="252" t="str">
        <f t="shared" si="279"/>
        <v/>
      </c>
      <c r="BW357" s="245" t="str">
        <f t="shared" si="280"/>
        <v/>
      </c>
      <c r="BX357" s="246" t="str">
        <f t="shared" si="281"/>
        <v/>
      </c>
      <c r="BY357" s="246" t="str">
        <f t="shared" si="282"/>
        <v/>
      </c>
      <c r="BZ357" s="246" t="str">
        <f t="shared" si="283"/>
        <v/>
      </c>
      <c r="CA357" s="16"/>
      <c r="CB357" s="16"/>
      <c r="CC357" s="16"/>
      <c r="CD357" s="16"/>
    </row>
    <row r="358" spans="1:82" x14ac:dyDescent="0.25">
      <c r="A358" s="16">
        <v>1</v>
      </c>
      <c r="C358" s="194">
        <v>355</v>
      </c>
      <c r="D358" s="195">
        <v>68</v>
      </c>
      <c r="E358" s="212" t="s">
        <v>593</v>
      </c>
      <c r="F358" s="197" t="s">
        <v>3</v>
      </c>
      <c r="G358" s="198" t="s">
        <v>3</v>
      </c>
      <c r="H358" s="199"/>
      <c r="I358" s="200"/>
      <c r="J358" s="200"/>
      <c r="K358" s="200" t="str">
        <f>IF(SUM(H358:J358)=0,"",SUM(H358:J358))</f>
        <v/>
      </c>
      <c r="L358" s="199"/>
      <c r="M358" s="200"/>
      <c r="N358" s="200"/>
      <c r="O358" s="200" t="str">
        <f>IF(SUM(L358:N358)=0,"",SUM(L358:N358))</f>
        <v/>
      </c>
      <c r="P358" s="199"/>
      <c r="Q358" s="200"/>
      <c r="R358" s="200"/>
      <c r="S358" s="200" t="str">
        <f>IF(SUM(P358:R358)=0,"",SUM(P358:R358))</f>
        <v/>
      </c>
      <c r="T358" s="199"/>
      <c r="U358" s="200"/>
      <c r="V358" s="200">
        <v>15</v>
      </c>
      <c r="W358" s="200">
        <f>IF(SUM(T358:V358)=0,"",SUM(T358:V358))</f>
        <v>15</v>
      </c>
      <c r="X358" s="199"/>
      <c r="Y358" s="200"/>
      <c r="Z358" s="200"/>
      <c r="AA358" s="200" t="str">
        <f>IF(SUM(X358:Z358)=0,"",SUM(X358:Z358))</f>
        <v/>
      </c>
      <c r="AB358" s="199" t="str">
        <f>IF(H358+L358+P358+T358+X358=0,"",H358+L358+P358+T358+X358)</f>
        <v/>
      </c>
      <c r="AC358" s="200" t="str">
        <f>IF(I358+M358+Q358+U358+Y358=0,"",I358+M358+Q358+U358+Y358)</f>
        <v/>
      </c>
      <c r="AD358" s="200">
        <f>IF(J358+N358+R358+V358+Z358=0,"",J358+N358+R358+V358+Z358)</f>
        <v>15</v>
      </c>
      <c r="AE358" s="200">
        <f>IF(SUM(AB358:AD358)=0,"",SUM(AB358:AD358))</f>
        <v>15</v>
      </c>
      <c r="AF358" s="199" t="s">
        <v>509</v>
      </c>
      <c r="AG358" s="200" t="s">
        <v>509</v>
      </c>
      <c r="AH358" s="200">
        <v>15</v>
      </c>
      <c r="AI358" s="200">
        <f t="shared" si="247"/>
        <v>15</v>
      </c>
      <c r="AJ358" s="200" t="s">
        <v>593</v>
      </c>
      <c r="AK358" s="201">
        <v>125</v>
      </c>
      <c r="AL358" s="202"/>
      <c r="AM358" s="198" t="str">
        <f t="shared" si="248"/>
        <v/>
      </c>
      <c r="AN358" s="198"/>
      <c r="AO358" s="198"/>
      <c r="AP358" s="213" t="s">
        <v>801</v>
      </c>
      <c r="AQ358" s="198" t="s">
        <v>65</v>
      </c>
      <c r="AR358" s="198" t="s">
        <v>324</v>
      </c>
      <c r="AS358" s="198"/>
      <c r="AT358" s="198" t="s">
        <v>509</v>
      </c>
      <c r="AU358" s="203">
        <f t="shared" si="249"/>
        <v>1988</v>
      </c>
      <c r="AV358" s="204" t="str">
        <f t="shared" si="261"/>
        <v/>
      </c>
      <c r="AW358" s="205" t="str">
        <f>IF(AV358="Yes",AU358,"")</f>
        <v/>
      </c>
      <c r="AX358" s="205" t="str">
        <f>IF(AW358="","",RANK(AW358,AW$4:AW498,1))</f>
        <v/>
      </c>
      <c r="AY358" s="204" t="str">
        <f>IF(AV358="Yes",SUMIF(AU$4:AU498,AW358,AI$4:AI498),"")</f>
        <v/>
      </c>
      <c r="AZ358" s="204" t="str">
        <f>IF(AY358="","",SUMIF(AX$4:AX498,"&lt;="&amp;AX358,AY$4:AY498))</f>
        <v/>
      </c>
      <c r="BA358" s="202"/>
      <c r="BB358" s="206"/>
      <c r="BC358" s="198"/>
      <c r="BD358" s="206"/>
      <c r="BE358" s="198"/>
      <c r="BF358" s="206"/>
      <c r="BG358" s="198"/>
      <c r="BH358" s="200"/>
      <c r="BI358" s="200"/>
      <c r="BJ358" s="200" t="str">
        <f t="shared" si="262"/>
        <v/>
      </c>
      <c r="BK358" s="198" t="s">
        <v>204</v>
      </c>
      <c r="BL358" s="206">
        <v>32444</v>
      </c>
      <c r="BM358" s="207"/>
      <c r="BN358" s="198"/>
      <c r="BO358" s="199" t="str">
        <f t="shared" si="275"/>
        <v/>
      </c>
      <c r="BP358" s="200" t="str">
        <f t="shared" si="276"/>
        <v/>
      </c>
      <c r="BQ358" s="200">
        <f t="shared" si="277"/>
        <v>100</v>
      </c>
      <c r="BR358" s="211">
        <f t="shared" si="278"/>
        <v>100</v>
      </c>
      <c r="BS358" s="199"/>
      <c r="BT358" s="200"/>
      <c r="BU358" s="200"/>
      <c r="BV358" s="211" t="str">
        <f t="shared" si="279"/>
        <v/>
      </c>
      <c r="BW358" s="199" t="str">
        <f t="shared" si="280"/>
        <v/>
      </c>
      <c r="BX358" s="200" t="str">
        <f t="shared" si="281"/>
        <v/>
      </c>
      <c r="BY358" s="200" t="str">
        <f t="shared" si="282"/>
        <v/>
      </c>
      <c r="BZ358" s="200" t="str">
        <f t="shared" si="283"/>
        <v/>
      </c>
      <c r="CA358" s="16"/>
      <c r="CB358" s="16"/>
      <c r="CC358" s="16"/>
      <c r="CD358" s="16"/>
    </row>
    <row r="359" spans="1:82" x14ac:dyDescent="0.25">
      <c r="A359" s="16">
        <v>1</v>
      </c>
      <c r="C359" s="194">
        <v>356</v>
      </c>
      <c r="D359" s="195"/>
      <c r="E359" s="212" t="s">
        <v>617</v>
      </c>
      <c r="F359" s="197"/>
      <c r="G359" s="198" t="s">
        <v>3</v>
      </c>
      <c r="H359" s="199"/>
      <c r="I359" s="200"/>
      <c r="J359" s="200"/>
      <c r="K359" s="200"/>
      <c r="L359" s="199"/>
      <c r="M359" s="200"/>
      <c r="N359" s="200"/>
      <c r="O359" s="200"/>
      <c r="P359" s="199"/>
      <c r="Q359" s="200"/>
      <c r="R359" s="200"/>
      <c r="S359" s="200"/>
      <c r="T359" s="199"/>
      <c r="U359" s="200"/>
      <c r="V359" s="200"/>
      <c r="W359" s="200"/>
      <c r="X359" s="199"/>
      <c r="Y359" s="200"/>
      <c r="Z359" s="200"/>
      <c r="AA359" s="200"/>
      <c r="AB359" s="199"/>
      <c r="AC359" s="200"/>
      <c r="AD359" s="200"/>
      <c r="AE359" s="200"/>
      <c r="AF359" s="199"/>
      <c r="AG359" s="200"/>
      <c r="AH359" s="200"/>
      <c r="AI359" s="200" t="str">
        <f t="shared" si="247"/>
        <v/>
      </c>
      <c r="AJ359" s="200"/>
      <c r="AK359" s="201"/>
      <c r="AL359" s="202"/>
      <c r="AM359" s="198" t="str">
        <f t="shared" si="248"/>
        <v/>
      </c>
      <c r="AN359" s="198"/>
      <c r="AO359" s="198"/>
      <c r="AP359" s="198"/>
      <c r="AQ359" s="198" t="s">
        <v>65</v>
      </c>
      <c r="AR359" s="198" t="s">
        <v>509</v>
      </c>
      <c r="AS359" s="198"/>
      <c r="AT359" s="198"/>
      <c r="AU359" s="203" t="str">
        <f t="shared" si="249"/>
        <v/>
      </c>
      <c r="AV359" s="204" t="str">
        <f t="shared" si="261"/>
        <v/>
      </c>
      <c r="AW359" s="205"/>
      <c r="AX359" s="205" t="str">
        <f>IF(AW359="","",RANK(AW359,AW$4:AW498,1))</f>
        <v/>
      </c>
      <c r="AY359" s="204" t="str">
        <f>IF(AV359="Yes",SUMIF(AU$4:AU498,AW359,AI$4:AI498),"")</f>
        <v/>
      </c>
      <c r="AZ359" s="204" t="str">
        <f>IF(AY359="","",SUMIF(AX$4:AX498,"&lt;="&amp;AX359,AY$4:AY498))</f>
        <v/>
      </c>
      <c r="BA359" s="202" t="s">
        <v>204</v>
      </c>
      <c r="BB359" s="206">
        <v>32444</v>
      </c>
      <c r="BC359" s="198" t="s">
        <v>3</v>
      </c>
      <c r="BD359" s="206">
        <v>33878</v>
      </c>
      <c r="BE359" s="198" t="s">
        <v>262</v>
      </c>
      <c r="BF359" s="206">
        <v>1989</v>
      </c>
      <c r="BG359" s="198" t="s">
        <v>263</v>
      </c>
      <c r="BH359" s="200">
        <v>9</v>
      </c>
      <c r="BI359" s="200"/>
      <c r="BJ359" s="200" t="str">
        <f t="shared" si="262"/>
        <v/>
      </c>
      <c r="BK359" s="198"/>
      <c r="BL359" s="206"/>
      <c r="BM359" s="207">
        <v>2</v>
      </c>
      <c r="BN359" s="198"/>
      <c r="BO359" s="199" t="str">
        <f t="shared" si="275"/>
        <v/>
      </c>
      <c r="BP359" s="200" t="str">
        <f t="shared" si="276"/>
        <v/>
      </c>
      <c r="BQ359" s="200" t="str">
        <f t="shared" si="277"/>
        <v/>
      </c>
      <c r="BR359" s="211" t="str">
        <f t="shared" si="278"/>
        <v/>
      </c>
      <c r="BS359" s="199"/>
      <c r="BT359" s="200"/>
      <c r="BU359" s="200"/>
      <c r="BV359" s="211" t="str">
        <f t="shared" si="279"/>
        <v/>
      </c>
      <c r="BW359" s="199" t="str">
        <f t="shared" si="280"/>
        <v/>
      </c>
      <c r="BX359" s="200" t="str">
        <f t="shared" si="281"/>
        <v/>
      </c>
      <c r="BY359" s="200" t="str">
        <f t="shared" si="282"/>
        <v/>
      </c>
      <c r="BZ359" s="200" t="str">
        <f t="shared" si="283"/>
        <v/>
      </c>
      <c r="CA359" s="16"/>
      <c r="CB359" s="16"/>
      <c r="CC359" s="16"/>
      <c r="CD359" s="16"/>
    </row>
    <row r="360" spans="1:82" x14ac:dyDescent="0.25">
      <c r="A360" s="16">
        <v>1</v>
      </c>
      <c r="C360" s="194">
        <v>357</v>
      </c>
      <c r="D360" s="195"/>
      <c r="E360" s="212" t="s">
        <v>529</v>
      </c>
      <c r="F360" s="197"/>
      <c r="G360" s="198" t="s">
        <v>2</v>
      </c>
      <c r="H360" s="199"/>
      <c r="I360" s="200"/>
      <c r="J360" s="200"/>
      <c r="K360" s="200"/>
      <c r="L360" s="199"/>
      <c r="M360" s="200"/>
      <c r="N360" s="200"/>
      <c r="O360" s="200"/>
      <c r="P360" s="199"/>
      <c r="Q360" s="200"/>
      <c r="R360" s="200"/>
      <c r="S360" s="200"/>
      <c r="T360" s="199"/>
      <c r="U360" s="200"/>
      <c r="V360" s="200"/>
      <c r="W360" s="200"/>
      <c r="X360" s="199"/>
      <c r="Y360" s="200"/>
      <c r="Z360" s="200"/>
      <c r="AA360" s="200"/>
      <c r="AB360" s="199"/>
      <c r="AC360" s="200"/>
      <c r="AD360" s="200"/>
      <c r="AE360" s="200"/>
      <c r="AF360" s="199"/>
      <c r="AG360" s="200"/>
      <c r="AH360" s="200"/>
      <c r="AI360" s="200" t="str">
        <f t="shared" si="247"/>
        <v/>
      </c>
      <c r="AJ360" s="200"/>
      <c r="AK360" s="201"/>
      <c r="AL360" s="202"/>
      <c r="AM360" s="198" t="str">
        <f t="shared" si="248"/>
        <v/>
      </c>
      <c r="AN360" s="198"/>
      <c r="AO360" s="198"/>
      <c r="AP360" s="198"/>
      <c r="AQ360" s="198" t="s">
        <v>65</v>
      </c>
      <c r="AR360" s="198" t="s">
        <v>509</v>
      </c>
      <c r="AS360" s="198"/>
      <c r="AT360" s="198"/>
      <c r="AU360" s="203" t="str">
        <f t="shared" si="249"/>
        <v/>
      </c>
      <c r="AV360" s="204" t="str">
        <f t="shared" si="261"/>
        <v/>
      </c>
      <c r="AW360" s="205"/>
      <c r="AX360" s="205" t="str">
        <f>IF(AW360="","",RANK(AW360,AW$4:AW498,1))</f>
        <v/>
      </c>
      <c r="AY360" s="204" t="str">
        <f>IF(AV360="Yes",SUMIF(AU$4:AU498,AW360,AI$4:AI498),"")</f>
        <v/>
      </c>
      <c r="AZ360" s="204" t="str">
        <f>IF(AY360="","",SUMIF(AX$4:AX498,"&lt;="&amp;AX360,AY$4:AY498))</f>
        <v/>
      </c>
      <c r="BA360" s="202" t="s">
        <v>318</v>
      </c>
      <c r="BB360" s="206">
        <v>41992</v>
      </c>
      <c r="BC360" s="198" t="s">
        <v>2</v>
      </c>
      <c r="BD360" s="206" t="s">
        <v>570</v>
      </c>
      <c r="BE360" s="198"/>
      <c r="BF360" s="206"/>
      <c r="BG360" s="198"/>
      <c r="BH360" s="200">
        <v>8.3000000000000007</v>
      </c>
      <c r="BI360" s="200"/>
      <c r="BJ360" s="200" t="str">
        <f t="shared" si="262"/>
        <v/>
      </c>
      <c r="BK360" s="198"/>
      <c r="BL360" s="206"/>
      <c r="BM360" s="207">
        <v>3</v>
      </c>
      <c r="BN360" s="198" t="s">
        <v>680</v>
      </c>
      <c r="BO360" s="199" t="str">
        <f t="shared" si="275"/>
        <v/>
      </c>
      <c r="BP360" s="200" t="str">
        <f t="shared" si="276"/>
        <v/>
      </c>
      <c r="BQ360" s="200" t="str">
        <f t="shared" si="277"/>
        <v/>
      </c>
      <c r="BR360" s="211" t="str">
        <f t="shared" si="278"/>
        <v/>
      </c>
      <c r="BS360" s="199"/>
      <c r="BT360" s="200"/>
      <c r="BU360" s="200"/>
      <c r="BV360" s="211" t="str">
        <f t="shared" si="279"/>
        <v/>
      </c>
      <c r="BW360" s="199" t="str">
        <f t="shared" si="280"/>
        <v/>
      </c>
      <c r="BX360" s="200" t="str">
        <f t="shared" si="281"/>
        <v/>
      </c>
      <c r="BY360" s="200" t="str">
        <f t="shared" si="282"/>
        <v/>
      </c>
      <c r="BZ360" s="200" t="str">
        <f t="shared" si="283"/>
        <v/>
      </c>
      <c r="CA360" s="16"/>
      <c r="CB360" s="16"/>
      <c r="CC360" s="16"/>
      <c r="CD360" s="16"/>
    </row>
    <row r="361" spans="1:82" x14ac:dyDescent="0.25">
      <c r="A361" s="16">
        <v>1</v>
      </c>
      <c r="C361" s="194">
        <v>358</v>
      </c>
      <c r="D361" s="195">
        <v>69</v>
      </c>
      <c r="E361" s="212" t="s">
        <v>383</v>
      </c>
      <c r="F361" s="197" t="s">
        <v>3</v>
      </c>
      <c r="G361" s="198" t="s">
        <v>3</v>
      </c>
      <c r="H361" s="199"/>
      <c r="I361" s="200"/>
      <c r="J361" s="200"/>
      <c r="K361" s="200" t="str">
        <f>IF(SUM(H361:J361)=0,"",SUM(H361:J361))</f>
        <v/>
      </c>
      <c r="L361" s="199"/>
      <c r="M361" s="200"/>
      <c r="N361" s="200"/>
      <c r="O361" s="200" t="str">
        <f>IF(SUM(L361:N361)=0,"",SUM(L361:N361))</f>
        <v/>
      </c>
      <c r="P361" s="199"/>
      <c r="Q361" s="200"/>
      <c r="R361" s="200"/>
      <c r="S361" s="200" t="str">
        <f>IF(SUM(P361:R361)=0,"",SUM(P361:R361))</f>
        <v/>
      </c>
      <c r="T361" s="199">
        <v>25.5</v>
      </c>
      <c r="U361" s="200">
        <v>8</v>
      </c>
      <c r="V361" s="200">
        <v>11</v>
      </c>
      <c r="W361" s="200">
        <f>IF(SUM(T361:V361)=0,"",SUM(T361:V361))</f>
        <v>44.5</v>
      </c>
      <c r="X361" s="199"/>
      <c r="Y361" s="200"/>
      <c r="Z361" s="200"/>
      <c r="AA361" s="200" t="str">
        <f>IF(SUM(X361:Z361)=0,"",SUM(X361:Z361))</f>
        <v/>
      </c>
      <c r="AB361" s="199">
        <f>IF(H361+L361+P361+T361+X361=0,"",H361+L361+P361+T361+X361)</f>
        <v>25.5</v>
      </c>
      <c r="AC361" s="200">
        <f>IF(I361+M361+Q361+U361+Y361=0,"",I361+M361+Q361+U361+Y361)</f>
        <v>8</v>
      </c>
      <c r="AD361" s="200">
        <f>IF(J361+N361+R361+V361+Z361=0,"",J361+N361+R361+V361+Z361)</f>
        <v>11</v>
      </c>
      <c r="AE361" s="200">
        <f>IF(SUM(AB361:AD361)=0,"",SUM(AB361:AD361))</f>
        <v>44.5</v>
      </c>
      <c r="AF361" s="199">
        <v>25.5</v>
      </c>
      <c r="AG361" s="200">
        <v>8</v>
      </c>
      <c r="AH361" s="200">
        <v>11</v>
      </c>
      <c r="AI361" s="200">
        <f t="shared" si="247"/>
        <v>44.5</v>
      </c>
      <c r="AJ361" s="200" t="s">
        <v>383</v>
      </c>
      <c r="AK361" s="201">
        <v>126</v>
      </c>
      <c r="AL361" s="202"/>
      <c r="AM361" s="198" t="str">
        <f t="shared" si="248"/>
        <v/>
      </c>
      <c r="AN361" s="198"/>
      <c r="AO361" s="198"/>
      <c r="AP361" s="213" t="s">
        <v>805</v>
      </c>
      <c r="AQ361" s="198" t="s">
        <v>65</v>
      </c>
      <c r="AR361" s="198" t="s">
        <v>324</v>
      </c>
      <c r="AS361" s="198"/>
      <c r="AT361" s="198" t="s">
        <v>509</v>
      </c>
      <c r="AU361" s="203">
        <f t="shared" si="249"/>
        <v>1988</v>
      </c>
      <c r="AV361" s="204" t="str">
        <f t="shared" si="261"/>
        <v/>
      </c>
      <c r="AW361" s="205" t="str">
        <f>IF(AV361="Yes",AU361,"")</f>
        <v/>
      </c>
      <c r="AX361" s="205" t="str">
        <f>IF(AW361="","",RANK(AW361,AW$4:AW498,1))</f>
        <v/>
      </c>
      <c r="AY361" s="204" t="str">
        <f>IF(AV361="Yes",SUMIF(AU$4:AU498,AW361,AI$4:AI498),"")</f>
        <v/>
      </c>
      <c r="AZ361" s="204" t="str">
        <f>IF(AY361="","",SUMIF(AX$4:AX498,"&lt;="&amp;AX361,AY$4:AY498))</f>
        <v/>
      </c>
      <c r="BA361" s="202"/>
      <c r="BB361" s="206"/>
      <c r="BC361" s="198"/>
      <c r="BD361" s="206"/>
      <c r="BE361" s="198"/>
      <c r="BF361" s="206"/>
      <c r="BG361" s="198"/>
      <c r="BH361" s="200"/>
      <c r="BI361" s="200"/>
      <c r="BJ361" s="200" t="str">
        <f t="shared" si="262"/>
        <v/>
      </c>
      <c r="BK361" s="198" t="s">
        <v>204</v>
      </c>
      <c r="BL361" s="206">
        <v>32444</v>
      </c>
      <c r="BM361" s="207"/>
      <c r="BN361" s="198"/>
      <c r="BO361" s="199">
        <f t="shared" si="275"/>
        <v>57.303370786516851</v>
      </c>
      <c r="BP361" s="200">
        <f t="shared" si="276"/>
        <v>17.977528089887642</v>
      </c>
      <c r="BQ361" s="200">
        <f t="shared" si="277"/>
        <v>24.719101123595504</v>
      </c>
      <c r="BR361" s="211">
        <f t="shared" si="278"/>
        <v>100</v>
      </c>
      <c r="BS361" s="199"/>
      <c r="BT361" s="200"/>
      <c r="BU361" s="200"/>
      <c r="BV361" s="211" t="str">
        <f t="shared" si="279"/>
        <v/>
      </c>
      <c r="BW361" s="199" t="str">
        <f t="shared" si="280"/>
        <v/>
      </c>
      <c r="BX361" s="200" t="str">
        <f t="shared" si="281"/>
        <v/>
      </c>
      <c r="BY361" s="200" t="str">
        <f t="shared" si="282"/>
        <v/>
      </c>
      <c r="BZ361" s="200" t="str">
        <f t="shared" si="283"/>
        <v/>
      </c>
      <c r="CA361" s="16"/>
      <c r="CB361" s="16"/>
      <c r="CC361" s="16"/>
      <c r="CD361" s="16"/>
    </row>
    <row r="362" spans="1:82" x14ac:dyDescent="0.25">
      <c r="A362" s="16">
        <v>1</v>
      </c>
      <c r="C362" s="194">
        <v>359</v>
      </c>
      <c r="D362" s="195"/>
      <c r="E362" s="212" t="s">
        <v>663</v>
      </c>
      <c r="F362" s="197"/>
      <c r="G362" s="198" t="s">
        <v>3</v>
      </c>
      <c r="H362" s="199"/>
      <c r="I362" s="200"/>
      <c r="J362" s="200"/>
      <c r="K362" s="200"/>
      <c r="L362" s="199"/>
      <c r="M362" s="200"/>
      <c r="N362" s="200"/>
      <c r="O362" s="200"/>
      <c r="P362" s="199"/>
      <c r="Q362" s="200"/>
      <c r="R362" s="200"/>
      <c r="S362" s="200"/>
      <c r="T362" s="199"/>
      <c r="U362" s="200"/>
      <c r="V362" s="200"/>
      <c r="W362" s="200"/>
      <c r="X362" s="199"/>
      <c r="Y362" s="200"/>
      <c r="Z362" s="200"/>
      <c r="AA362" s="200"/>
      <c r="AB362" s="199"/>
      <c r="AC362" s="200"/>
      <c r="AD362" s="200"/>
      <c r="AE362" s="200"/>
      <c r="AF362" s="199"/>
      <c r="AG362" s="200"/>
      <c r="AH362" s="200"/>
      <c r="AI362" s="200" t="str">
        <f t="shared" si="247"/>
        <v/>
      </c>
      <c r="AJ362" s="200"/>
      <c r="AK362" s="201"/>
      <c r="AL362" s="202"/>
      <c r="AM362" s="198" t="str">
        <f t="shared" si="248"/>
        <v/>
      </c>
      <c r="AN362" s="198"/>
      <c r="AO362" s="198"/>
      <c r="AP362" s="198"/>
      <c r="AQ362" s="198" t="s">
        <v>65</v>
      </c>
      <c r="AR362" s="198" t="s">
        <v>509</v>
      </c>
      <c r="AS362" s="198"/>
      <c r="AT362" s="198"/>
      <c r="AU362" s="203" t="str">
        <f t="shared" si="249"/>
        <v/>
      </c>
      <c r="AV362" s="204" t="str">
        <f t="shared" si="261"/>
        <v/>
      </c>
      <c r="AW362" s="205"/>
      <c r="AX362" s="205" t="str">
        <f>IF(AW362="","",RANK(AW362,AW$4:AW498,1))</f>
        <v/>
      </c>
      <c r="AY362" s="204" t="str">
        <f>IF(AV362="Yes",SUMIF(AU$4:AU498,AW362,AI$4:AI498),"")</f>
        <v/>
      </c>
      <c r="AZ362" s="204" t="str">
        <f>IF(AY362="","",SUMIF(AX$4:AX498,"&lt;="&amp;AX362,AY$4:AY498))</f>
        <v/>
      </c>
      <c r="BA362" s="202" t="s">
        <v>204</v>
      </c>
      <c r="BB362" s="206">
        <v>32444</v>
      </c>
      <c r="BC362" s="198" t="s">
        <v>3</v>
      </c>
      <c r="BD362" s="206">
        <v>33878</v>
      </c>
      <c r="BE362" s="198" t="s">
        <v>264</v>
      </c>
      <c r="BF362" s="206">
        <v>1989</v>
      </c>
      <c r="BG362" s="198" t="s">
        <v>263</v>
      </c>
      <c r="BH362" s="200">
        <v>23</v>
      </c>
      <c r="BI362" s="200"/>
      <c r="BJ362" s="200" t="str">
        <f t="shared" si="262"/>
        <v/>
      </c>
      <c r="BK362" s="198"/>
      <c r="BL362" s="206"/>
      <c r="BM362" s="207">
        <v>2</v>
      </c>
      <c r="BN362" s="198"/>
      <c r="BO362" s="199" t="str">
        <f t="shared" si="275"/>
        <v/>
      </c>
      <c r="BP362" s="200" t="str">
        <f t="shared" si="276"/>
        <v/>
      </c>
      <c r="BQ362" s="200" t="str">
        <f t="shared" si="277"/>
        <v/>
      </c>
      <c r="BR362" s="211" t="str">
        <f t="shared" si="278"/>
        <v/>
      </c>
      <c r="BS362" s="199"/>
      <c r="BT362" s="200"/>
      <c r="BU362" s="200"/>
      <c r="BV362" s="211" t="str">
        <f t="shared" si="279"/>
        <v/>
      </c>
      <c r="BW362" s="199" t="str">
        <f t="shared" si="280"/>
        <v/>
      </c>
      <c r="BX362" s="200" t="str">
        <f t="shared" si="281"/>
        <v/>
      </c>
      <c r="BY362" s="200" t="str">
        <f t="shared" si="282"/>
        <v/>
      </c>
      <c r="BZ362" s="200" t="str">
        <f t="shared" si="283"/>
        <v/>
      </c>
      <c r="CA362" s="16"/>
      <c r="CB362" s="16"/>
      <c r="CC362" s="16"/>
      <c r="CD362" s="16"/>
    </row>
    <row r="363" spans="1:82" x14ac:dyDescent="0.25">
      <c r="A363" s="16">
        <v>1</v>
      </c>
      <c r="C363" s="194">
        <v>360</v>
      </c>
      <c r="D363" s="195">
        <v>70</v>
      </c>
      <c r="E363" s="212" t="s">
        <v>384</v>
      </c>
      <c r="F363" s="197" t="s">
        <v>3</v>
      </c>
      <c r="G363" s="198" t="s">
        <v>3</v>
      </c>
      <c r="H363" s="199"/>
      <c r="I363" s="200"/>
      <c r="J363" s="200"/>
      <c r="K363" s="200" t="str">
        <f t="shared" ref="K363:K368" si="284">IF(SUM(H363:J363)=0,"",SUM(H363:J363))</f>
        <v/>
      </c>
      <c r="L363" s="199"/>
      <c r="M363" s="200"/>
      <c r="N363" s="200"/>
      <c r="O363" s="200" t="str">
        <f t="shared" ref="O363:O368" si="285">IF(SUM(L363:N363)=0,"",SUM(L363:N363))</f>
        <v/>
      </c>
      <c r="P363" s="199"/>
      <c r="Q363" s="200"/>
      <c r="R363" s="200"/>
      <c r="S363" s="200" t="str">
        <f t="shared" ref="S363:S368" si="286">IF(SUM(P363:R363)=0,"",SUM(P363:R363))</f>
        <v/>
      </c>
      <c r="T363" s="199"/>
      <c r="U363" s="200">
        <v>20</v>
      </c>
      <c r="V363" s="200">
        <v>27</v>
      </c>
      <c r="W363" s="200">
        <f t="shared" ref="W363:W368" si="287">IF(SUM(T363:V363)=0,"",SUM(T363:V363))</f>
        <v>47</v>
      </c>
      <c r="X363" s="199"/>
      <c r="Y363" s="200"/>
      <c r="Z363" s="200"/>
      <c r="AA363" s="200" t="str">
        <f t="shared" ref="AA363:AA368" si="288">IF(SUM(X363:Z363)=0,"",SUM(X363:Z363))</f>
        <v/>
      </c>
      <c r="AB363" s="199" t="str">
        <f t="shared" ref="AB363:AD369" si="289">IF(H363+L363+P363+T363+X363=0,"",H363+L363+P363+T363+X363)</f>
        <v/>
      </c>
      <c r="AC363" s="200">
        <f t="shared" si="289"/>
        <v>20</v>
      </c>
      <c r="AD363" s="200">
        <f t="shared" si="289"/>
        <v>27</v>
      </c>
      <c r="AE363" s="200">
        <f t="shared" ref="AE363:AE369" si="290">IF(SUM(AB363:AD363)=0,"",SUM(AB363:AD363))</f>
        <v>47</v>
      </c>
      <c r="AF363" s="199" t="s">
        <v>509</v>
      </c>
      <c r="AG363" s="200">
        <v>20</v>
      </c>
      <c r="AH363" s="200">
        <v>27</v>
      </c>
      <c r="AI363" s="200">
        <f t="shared" si="247"/>
        <v>47</v>
      </c>
      <c r="AJ363" s="200" t="s">
        <v>384</v>
      </c>
      <c r="AK363" s="201">
        <v>127</v>
      </c>
      <c r="AL363" s="202"/>
      <c r="AM363" s="198" t="str">
        <f t="shared" si="248"/>
        <v/>
      </c>
      <c r="AN363" s="198"/>
      <c r="AO363" s="198"/>
      <c r="AP363" s="213" t="s">
        <v>806</v>
      </c>
      <c r="AQ363" s="198" t="s">
        <v>65</v>
      </c>
      <c r="AR363" s="198" t="s">
        <v>324</v>
      </c>
      <c r="AS363" s="198"/>
      <c r="AT363" s="198" t="s">
        <v>509</v>
      </c>
      <c r="AU363" s="203">
        <f t="shared" si="249"/>
        <v>1988</v>
      </c>
      <c r="AV363" s="204" t="str">
        <f t="shared" si="261"/>
        <v/>
      </c>
      <c r="AW363" s="205" t="str">
        <f t="shared" ref="AW363:AW369" si="291">IF(AV363="Yes",AU363,"")</f>
        <v/>
      </c>
      <c r="AX363" s="205" t="str">
        <f>IF(AW363="","",RANK(AW363,AW$4:AW498,1))</f>
        <v/>
      </c>
      <c r="AY363" s="204" t="str">
        <f>IF(AV363="Yes",SUMIF(AU$4:AU498,AW363,AI$4:AI498),"")</f>
        <v/>
      </c>
      <c r="AZ363" s="204" t="str">
        <f>IF(AY363="","",SUMIF(AX$4:AX498,"&lt;="&amp;AX363,AY$4:AY498))</f>
        <v/>
      </c>
      <c r="BA363" s="202"/>
      <c r="BB363" s="206"/>
      <c r="BC363" s="198"/>
      <c r="BD363" s="206"/>
      <c r="BE363" s="198"/>
      <c r="BF363" s="206"/>
      <c r="BG363" s="198"/>
      <c r="BH363" s="200"/>
      <c r="BI363" s="200"/>
      <c r="BJ363" s="200" t="str">
        <f t="shared" si="262"/>
        <v/>
      </c>
      <c r="BK363" s="198" t="s">
        <v>204</v>
      </c>
      <c r="BL363" s="206">
        <v>32444</v>
      </c>
      <c r="BM363" s="207"/>
      <c r="BN363" s="198"/>
      <c r="BO363" s="199" t="str">
        <f t="shared" si="275"/>
        <v/>
      </c>
      <c r="BP363" s="200">
        <f t="shared" si="276"/>
        <v>42.553191489361701</v>
      </c>
      <c r="BQ363" s="200">
        <f t="shared" si="277"/>
        <v>57.446808510638306</v>
      </c>
      <c r="BR363" s="211">
        <f t="shared" si="278"/>
        <v>100</v>
      </c>
      <c r="BS363" s="199"/>
      <c r="BT363" s="200"/>
      <c r="BU363" s="200"/>
      <c r="BV363" s="211" t="str">
        <f t="shared" si="279"/>
        <v/>
      </c>
      <c r="BW363" s="199" t="str">
        <f t="shared" si="280"/>
        <v/>
      </c>
      <c r="BX363" s="200" t="str">
        <f t="shared" si="281"/>
        <v/>
      </c>
      <c r="BY363" s="200" t="str">
        <f t="shared" si="282"/>
        <v/>
      </c>
      <c r="BZ363" s="200" t="str">
        <f t="shared" si="283"/>
        <v/>
      </c>
      <c r="CA363" s="16"/>
      <c r="CB363" s="16"/>
      <c r="CC363" s="16"/>
      <c r="CD363" s="16"/>
    </row>
    <row r="364" spans="1:82" x14ac:dyDescent="0.25">
      <c r="A364" s="16">
        <v>1</v>
      </c>
      <c r="C364" s="194">
        <v>361</v>
      </c>
      <c r="D364" s="195">
        <v>171</v>
      </c>
      <c r="E364" s="212" t="s">
        <v>451</v>
      </c>
      <c r="F364" s="197" t="s">
        <v>3</v>
      </c>
      <c r="G364" s="198" t="s">
        <v>3</v>
      </c>
      <c r="H364" s="199"/>
      <c r="I364" s="200"/>
      <c r="J364" s="200"/>
      <c r="K364" s="200" t="str">
        <f t="shared" si="284"/>
        <v/>
      </c>
      <c r="L364" s="199"/>
      <c r="M364" s="200"/>
      <c r="N364" s="200"/>
      <c r="O364" s="200" t="str">
        <f t="shared" si="285"/>
        <v/>
      </c>
      <c r="P364" s="199"/>
      <c r="Q364" s="200"/>
      <c r="R364" s="200"/>
      <c r="S364" s="200" t="str">
        <f t="shared" si="286"/>
        <v/>
      </c>
      <c r="T364" s="199">
        <v>4.2</v>
      </c>
      <c r="U364" s="200"/>
      <c r="V364" s="200"/>
      <c r="W364" s="200">
        <f t="shared" si="287"/>
        <v>4.2</v>
      </c>
      <c r="X364" s="199"/>
      <c r="Y364" s="200"/>
      <c r="Z364" s="200"/>
      <c r="AA364" s="200" t="str">
        <f t="shared" si="288"/>
        <v/>
      </c>
      <c r="AB364" s="199">
        <f t="shared" si="289"/>
        <v>4.2</v>
      </c>
      <c r="AC364" s="200" t="str">
        <f t="shared" si="289"/>
        <v/>
      </c>
      <c r="AD364" s="200" t="str">
        <f t="shared" si="289"/>
        <v/>
      </c>
      <c r="AE364" s="200">
        <f t="shared" si="290"/>
        <v>4.2</v>
      </c>
      <c r="AF364" s="199">
        <v>4.2</v>
      </c>
      <c r="AG364" s="200" t="s">
        <v>509</v>
      </c>
      <c r="AH364" s="200" t="s">
        <v>509</v>
      </c>
      <c r="AI364" s="200">
        <f t="shared" si="247"/>
        <v>4.2</v>
      </c>
      <c r="AJ364" s="200" t="s">
        <v>451</v>
      </c>
      <c r="AK364" s="201">
        <v>287</v>
      </c>
      <c r="AL364" s="202"/>
      <c r="AM364" s="198" t="str">
        <f t="shared" si="248"/>
        <v/>
      </c>
      <c r="AN364" s="198"/>
      <c r="AO364" s="198"/>
      <c r="AP364" s="213" t="s">
        <v>727</v>
      </c>
      <c r="AQ364" s="198" t="s">
        <v>65</v>
      </c>
      <c r="AR364" s="198" t="s">
        <v>324</v>
      </c>
      <c r="AS364" s="198"/>
      <c r="AT364" s="198" t="s">
        <v>509</v>
      </c>
      <c r="AU364" s="203">
        <f t="shared" si="249"/>
        <v>2009</v>
      </c>
      <c r="AV364" s="204" t="str">
        <f t="shared" si="261"/>
        <v/>
      </c>
      <c r="AW364" s="205" t="str">
        <f t="shared" si="291"/>
        <v/>
      </c>
      <c r="AX364" s="205" t="str">
        <f>IF(AW364="","",RANK(AW364,AW$4:AW498,1))</f>
        <v/>
      </c>
      <c r="AY364" s="204" t="str">
        <f>IF(AV364="Yes",SUMIF(AU$4:AU498,AW364,AI$4:AI498),"")</f>
        <v/>
      </c>
      <c r="AZ364" s="204" t="str">
        <f>IF(AY364="","",SUMIF(AX$4:AX498,"&lt;="&amp;AX364,AY$4:AY498))</f>
        <v/>
      </c>
      <c r="BA364" s="202"/>
      <c r="BB364" s="206"/>
      <c r="BC364" s="198"/>
      <c r="BD364" s="206"/>
      <c r="BE364" s="198"/>
      <c r="BF364" s="206"/>
      <c r="BG364" s="198"/>
      <c r="BH364" s="200"/>
      <c r="BI364" s="200"/>
      <c r="BJ364" s="200" t="str">
        <f t="shared" si="262"/>
        <v/>
      </c>
      <c r="BK364" s="198" t="s">
        <v>299</v>
      </c>
      <c r="BL364" s="206">
        <v>39902</v>
      </c>
      <c r="BM364" s="207"/>
      <c r="BN364" s="198"/>
      <c r="BO364" s="199">
        <f t="shared" si="275"/>
        <v>100</v>
      </c>
      <c r="BP364" s="200" t="str">
        <f t="shared" si="276"/>
        <v/>
      </c>
      <c r="BQ364" s="200" t="str">
        <f t="shared" si="277"/>
        <v/>
      </c>
      <c r="BR364" s="211">
        <f t="shared" si="278"/>
        <v>100</v>
      </c>
      <c r="BS364" s="199"/>
      <c r="BT364" s="200"/>
      <c r="BU364" s="200"/>
      <c r="BV364" s="211" t="str">
        <f t="shared" si="279"/>
        <v/>
      </c>
      <c r="BW364" s="199" t="str">
        <f t="shared" si="280"/>
        <v/>
      </c>
      <c r="BX364" s="200" t="str">
        <f t="shared" si="281"/>
        <v/>
      </c>
      <c r="BY364" s="200" t="str">
        <f t="shared" si="282"/>
        <v/>
      </c>
      <c r="BZ364" s="200" t="str">
        <f t="shared" si="283"/>
        <v/>
      </c>
      <c r="CA364" s="16"/>
      <c r="CB364" s="16"/>
      <c r="CC364" s="16"/>
      <c r="CD364" s="16"/>
    </row>
    <row r="365" spans="1:82" x14ac:dyDescent="0.25">
      <c r="A365" s="16">
        <v>1</v>
      </c>
      <c r="C365" s="194">
        <v>362</v>
      </c>
      <c r="D365" s="195">
        <v>178</v>
      </c>
      <c r="E365" s="212" t="s">
        <v>594</v>
      </c>
      <c r="F365" s="197" t="s">
        <v>3</v>
      </c>
      <c r="G365" s="198" t="s">
        <v>3</v>
      </c>
      <c r="H365" s="199"/>
      <c r="I365" s="200"/>
      <c r="J365" s="200"/>
      <c r="K365" s="200" t="str">
        <f t="shared" si="284"/>
        <v/>
      </c>
      <c r="L365" s="199"/>
      <c r="M365" s="200"/>
      <c r="N365" s="200"/>
      <c r="O365" s="200" t="str">
        <f t="shared" si="285"/>
        <v/>
      </c>
      <c r="P365" s="199"/>
      <c r="Q365" s="200"/>
      <c r="R365" s="200"/>
      <c r="S365" s="200" t="str">
        <f t="shared" si="286"/>
        <v/>
      </c>
      <c r="T365" s="199"/>
      <c r="U365" s="200">
        <v>11</v>
      </c>
      <c r="V365" s="200">
        <v>6.8</v>
      </c>
      <c r="W365" s="200">
        <f t="shared" si="287"/>
        <v>17.8</v>
      </c>
      <c r="X365" s="199"/>
      <c r="Y365" s="200"/>
      <c r="Z365" s="200"/>
      <c r="AA365" s="200" t="str">
        <f t="shared" si="288"/>
        <v/>
      </c>
      <c r="AB365" s="199" t="str">
        <f t="shared" si="289"/>
        <v/>
      </c>
      <c r="AC365" s="200">
        <f t="shared" si="289"/>
        <v>11</v>
      </c>
      <c r="AD365" s="200">
        <f t="shared" si="289"/>
        <v>6.8</v>
      </c>
      <c r="AE365" s="200">
        <f t="shared" si="290"/>
        <v>17.8</v>
      </c>
      <c r="AF365" s="199" t="s">
        <v>509</v>
      </c>
      <c r="AG365" s="200">
        <v>11</v>
      </c>
      <c r="AH365" s="200">
        <v>6.8</v>
      </c>
      <c r="AI365" s="200">
        <f t="shared" si="247"/>
        <v>17.8</v>
      </c>
      <c r="AJ365" s="200" t="s">
        <v>594</v>
      </c>
      <c r="AK365" s="201">
        <v>259</v>
      </c>
      <c r="AL365" s="202"/>
      <c r="AM365" s="198" t="str">
        <f t="shared" si="248"/>
        <v/>
      </c>
      <c r="AN365" s="198"/>
      <c r="AO365" s="198"/>
      <c r="AP365" s="213" t="s">
        <v>803</v>
      </c>
      <c r="AQ365" s="198" t="s">
        <v>65</v>
      </c>
      <c r="AR365" s="198" t="s">
        <v>324</v>
      </c>
      <c r="AS365" s="198"/>
      <c r="AT365" s="198" t="s">
        <v>509</v>
      </c>
      <c r="AU365" s="203">
        <f t="shared" si="249"/>
        <v>2009</v>
      </c>
      <c r="AV365" s="204" t="str">
        <f t="shared" si="261"/>
        <v/>
      </c>
      <c r="AW365" s="205" t="str">
        <f t="shared" si="291"/>
        <v/>
      </c>
      <c r="AX365" s="205" t="str">
        <f>IF(AW365="","",RANK(AW365,AW$4:AW498,1))</f>
        <v/>
      </c>
      <c r="AY365" s="204" t="str">
        <f>IF(AV365="Yes",SUMIF(AU$4:AU498,AW365,AI$4:AI498),"")</f>
        <v/>
      </c>
      <c r="AZ365" s="204" t="str">
        <f>IF(AY365="","",SUMIF(AX$4:AX498,"&lt;="&amp;AX365,AY$4:AY498))</f>
        <v/>
      </c>
      <c r="BA365" s="202"/>
      <c r="BB365" s="206"/>
      <c r="BC365" s="198"/>
      <c r="BD365" s="206"/>
      <c r="BE365" s="198"/>
      <c r="BF365" s="206"/>
      <c r="BG365" s="198"/>
      <c r="BH365" s="200"/>
      <c r="BI365" s="200"/>
      <c r="BJ365" s="200" t="str">
        <f t="shared" si="262"/>
        <v/>
      </c>
      <c r="BK365" s="198" t="s">
        <v>299</v>
      </c>
      <c r="BL365" s="206">
        <v>39902</v>
      </c>
      <c r="BM365" s="207"/>
      <c r="BN365" s="198"/>
      <c r="BO365" s="199" t="str">
        <f t="shared" si="275"/>
        <v/>
      </c>
      <c r="BP365" s="200">
        <f t="shared" si="276"/>
        <v>61.797752808988761</v>
      </c>
      <c r="BQ365" s="200">
        <f t="shared" si="277"/>
        <v>38.202247191011232</v>
      </c>
      <c r="BR365" s="211">
        <f t="shared" si="278"/>
        <v>100</v>
      </c>
      <c r="BS365" s="199"/>
      <c r="BT365" s="200"/>
      <c r="BU365" s="200"/>
      <c r="BV365" s="211" t="str">
        <f t="shared" si="279"/>
        <v/>
      </c>
      <c r="BW365" s="199" t="str">
        <f t="shared" si="280"/>
        <v/>
      </c>
      <c r="BX365" s="200" t="str">
        <f t="shared" si="281"/>
        <v/>
      </c>
      <c r="BY365" s="200" t="str">
        <f t="shared" si="282"/>
        <v/>
      </c>
      <c r="BZ365" s="200" t="str">
        <f t="shared" si="283"/>
        <v/>
      </c>
      <c r="CA365" s="16"/>
      <c r="CB365" s="16"/>
      <c r="CC365" s="16"/>
      <c r="CD365" s="16"/>
    </row>
    <row r="366" spans="1:82" x14ac:dyDescent="0.25">
      <c r="A366" s="16">
        <v>1</v>
      </c>
      <c r="C366" s="194">
        <v>363</v>
      </c>
      <c r="D366" s="195">
        <v>71</v>
      </c>
      <c r="E366" s="212" t="s">
        <v>142</v>
      </c>
      <c r="F366" s="197" t="s">
        <v>3</v>
      </c>
      <c r="G366" s="198" t="s">
        <v>3</v>
      </c>
      <c r="H366" s="199"/>
      <c r="I366" s="200"/>
      <c r="J366" s="200"/>
      <c r="K366" s="200" t="str">
        <f t="shared" si="284"/>
        <v/>
      </c>
      <c r="L366" s="199"/>
      <c r="M366" s="200"/>
      <c r="N366" s="200"/>
      <c r="O366" s="200" t="str">
        <f t="shared" si="285"/>
        <v/>
      </c>
      <c r="P366" s="199"/>
      <c r="Q366" s="200"/>
      <c r="R366" s="200"/>
      <c r="S366" s="200" t="str">
        <f t="shared" si="286"/>
        <v/>
      </c>
      <c r="T366" s="199"/>
      <c r="U366" s="200"/>
      <c r="V366" s="200">
        <v>10</v>
      </c>
      <c r="W366" s="200">
        <f t="shared" si="287"/>
        <v>10</v>
      </c>
      <c r="X366" s="199"/>
      <c r="Y366" s="200"/>
      <c r="Z366" s="200"/>
      <c r="AA366" s="200" t="str">
        <f t="shared" si="288"/>
        <v/>
      </c>
      <c r="AB366" s="199" t="str">
        <f t="shared" si="289"/>
        <v/>
      </c>
      <c r="AC366" s="200" t="str">
        <f t="shared" si="289"/>
        <v/>
      </c>
      <c r="AD366" s="200">
        <f t="shared" si="289"/>
        <v>10</v>
      </c>
      <c r="AE366" s="200">
        <f t="shared" si="290"/>
        <v>10</v>
      </c>
      <c r="AF366" s="199" t="s">
        <v>509</v>
      </c>
      <c r="AG366" s="200" t="s">
        <v>509</v>
      </c>
      <c r="AH366" s="200">
        <v>10</v>
      </c>
      <c r="AI366" s="200">
        <f t="shared" si="247"/>
        <v>10</v>
      </c>
      <c r="AJ366" s="200" t="s">
        <v>142</v>
      </c>
      <c r="AK366" s="201">
        <v>128</v>
      </c>
      <c r="AL366" s="202"/>
      <c r="AM366" s="198" t="str">
        <f t="shared" si="248"/>
        <v/>
      </c>
      <c r="AN366" s="198"/>
      <c r="AO366" s="198"/>
      <c r="AP366" s="213" t="s">
        <v>13</v>
      </c>
      <c r="AQ366" s="198" t="s">
        <v>65</v>
      </c>
      <c r="AR366" s="198" t="s">
        <v>324</v>
      </c>
      <c r="AS366" s="198"/>
      <c r="AT366" s="198" t="s">
        <v>509</v>
      </c>
      <c r="AU366" s="203">
        <f t="shared" si="249"/>
        <v>1988</v>
      </c>
      <c r="AV366" s="204" t="str">
        <f t="shared" si="261"/>
        <v/>
      </c>
      <c r="AW366" s="205" t="str">
        <f t="shared" si="291"/>
        <v/>
      </c>
      <c r="AX366" s="205" t="str">
        <f>IF(AW366="","",RANK(AW366,AW$4:AW498,1))</f>
        <v/>
      </c>
      <c r="AY366" s="204" t="str">
        <f>IF(AV366="Yes",SUMIF(AU$4:AU498,AW366,AI$4:AI498),"")</f>
        <v/>
      </c>
      <c r="AZ366" s="204" t="str">
        <f>IF(AY366="","",SUMIF(AX$4:AX498,"&lt;="&amp;AX366,AY$4:AY498))</f>
        <v/>
      </c>
      <c r="BA366" s="202"/>
      <c r="BB366" s="206"/>
      <c r="BC366" s="198"/>
      <c r="BD366" s="206"/>
      <c r="BE366" s="198"/>
      <c r="BF366" s="206"/>
      <c r="BG366" s="198"/>
      <c r="BH366" s="200"/>
      <c r="BI366" s="200"/>
      <c r="BJ366" s="200" t="str">
        <f t="shared" si="262"/>
        <v/>
      </c>
      <c r="BK366" s="198" t="s">
        <v>204</v>
      </c>
      <c r="BL366" s="206">
        <v>32444</v>
      </c>
      <c r="BM366" s="207"/>
      <c r="BN366" s="198"/>
      <c r="BO366" s="199" t="str">
        <f t="shared" si="275"/>
        <v/>
      </c>
      <c r="BP366" s="200" t="str">
        <f t="shared" si="276"/>
        <v/>
      </c>
      <c r="BQ366" s="200">
        <f t="shared" si="277"/>
        <v>100</v>
      </c>
      <c r="BR366" s="211">
        <f t="shared" si="278"/>
        <v>100</v>
      </c>
      <c r="BS366" s="199"/>
      <c r="BT366" s="200"/>
      <c r="BU366" s="200"/>
      <c r="BV366" s="211" t="str">
        <f t="shared" si="279"/>
        <v/>
      </c>
      <c r="BW366" s="199" t="str">
        <f t="shared" si="280"/>
        <v/>
      </c>
      <c r="BX366" s="200" t="str">
        <f t="shared" si="281"/>
        <v/>
      </c>
      <c r="BY366" s="200" t="str">
        <f t="shared" si="282"/>
        <v/>
      </c>
      <c r="BZ366" s="200" t="str">
        <f t="shared" si="283"/>
        <v/>
      </c>
      <c r="CA366" s="16"/>
      <c r="CB366" s="16"/>
      <c r="CC366" s="16"/>
      <c r="CD366" s="16"/>
    </row>
    <row r="367" spans="1:82" x14ac:dyDescent="0.25">
      <c r="A367" s="16">
        <v>1</v>
      </c>
      <c r="C367" s="194">
        <v>364</v>
      </c>
      <c r="D367" s="195">
        <v>72</v>
      </c>
      <c r="E367" s="212" t="s">
        <v>385</v>
      </c>
      <c r="F367" s="197" t="s">
        <v>1</v>
      </c>
      <c r="G367" s="198" t="s">
        <v>1</v>
      </c>
      <c r="H367" s="199"/>
      <c r="I367" s="200"/>
      <c r="J367" s="200">
        <v>17.8</v>
      </c>
      <c r="K367" s="200">
        <f t="shared" si="284"/>
        <v>17.8</v>
      </c>
      <c r="L367" s="199"/>
      <c r="M367" s="200"/>
      <c r="N367" s="200"/>
      <c r="O367" s="200" t="str">
        <f t="shared" si="285"/>
        <v/>
      </c>
      <c r="P367" s="199"/>
      <c r="Q367" s="200"/>
      <c r="R367" s="200"/>
      <c r="S367" s="200" t="str">
        <f t="shared" si="286"/>
        <v/>
      </c>
      <c r="T367" s="199"/>
      <c r="U367" s="200"/>
      <c r="V367" s="200"/>
      <c r="W367" s="200" t="str">
        <f t="shared" si="287"/>
        <v/>
      </c>
      <c r="X367" s="199"/>
      <c r="Y367" s="200"/>
      <c r="Z367" s="200"/>
      <c r="AA367" s="200" t="str">
        <f t="shared" si="288"/>
        <v/>
      </c>
      <c r="AB367" s="199" t="str">
        <f t="shared" si="289"/>
        <v/>
      </c>
      <c r="AC367" s="200" t="str">
        <f t="shared" si="289"/>
        <v/>
      </c>
      <c r="AD367" s="200">
        <f t="shared" si="289"/>
        <v>17.8</v>
      </c>
      <c r="AE367" s="200">
        <f t="shared" si="290"/>
        <v>17.8</v>
      </c>
      <c r="AF367" s="199" t="s">
        <v>509</v>
      </c>
      <c r="AG367" s="200" t="s">
        <v>509</v>
      </c>
      <c r="AH367" s="200">
        <v>17.8</v>
      </c>
      <c r="AI367" s="200">
        <f t="shared" si="247"/>
        <v>17.8</v>
      </c>
      <c r="AJ367" s="200" t="s">
        <v>385</v>
      </c>
      <c r="AK367" s="201">
        <v>129</v>
      </c>
      <c r="AL367" s="202"/>
      <c r="AM367" s="198" t="str">
        <f t="shared" si="248"/>
        <v/>
      </c>
      <c r="AN367" s="198"/>
      <c r="AO367" s="198"/>
      <c r="AP367" s="213" t="s">
        <v>807</v>
      </c>
      <c r="AQ367" s="198" t="s">
        <v>65</v>
      </c>
      <c r="AR367" s="198" t="s">
        <v>16</v>
      </c>
      <c r="AS367" s="198"/>
      <c r="AT367" s="198" t="s">
        <v>509</v>
      </c>
      <c r="AU367" s="203">
        <f t="shared" si="249"/>
        <v>1988</v>
      </c>
      <c r="AV367" s="204" t="str">
        <f t="shared" si="261"/>
        <v/>
      </c>
      <c r="AW367" s="205" t="str">
        <f t="shared" si="291"/>
        <v/>
      </c>
      <c r="AX367" s="205" t="str">
        <f>IF(AW367="","",RANK(AW367,AW$4:AW498,1))</f>
        <v/>
      </c>
      <c r="AY367" s="204" t="str">
        <f>IF(AV367="Yes",SUMIF(AU$4:AU498,AW367,AI$4:AI498),"")</f>
        <v/>
      </c>
      <c r="AZ367" s="204" t="str">
        <f>IF(AY367="","",SUMIF(AX$4:AX498,"&lt;="&amp;AX367,AY$4:AY498))</f>
        <v/>
      </c>
      <c r="BA367" s="202"/>
      <c r="BB367" s="206"/>
      <c r="BC367" s="198"/>
      <c r="BD367" s="206"/>
      <c r="BE367" s="198"/>
      <c r="BF367" s="206"/>
      <c r="BG367" s="198"/>
      <c r="BH367" s="200"/>
      <c r="BI367" s="200"/>
      <c r="BJ367" s="200" t="str">
        <f t="shared" si="262"/>
        <v/>
      </c>
      <c r="BK367" s="198" t="s">
        <v>204</v>
      </c>
      <c r="BL367" s="206">
        <v>32444</v>
      </c>
      <c r="BM367" s="207"/>
      <c r="BN367" s="198"/>
      <c r="BO367" s="199" t="str">
        <f t="shared" si="275"/>
        <v/>
      </c>
      <c r="BP367" s="200" t="str">
        <f t="shared" si="276"/>
        <v/>
      </c>
      <c r="BQ367" s="200">
        <f t="shared" si="277"/>
        <v>100</v>
      </c>
      <c r="BR367" s="211">
        <f t="shared" si="278"/>
        <v>100</v>
      </c>
      <c r="BS367" s="199"/>
      <c r="BT367" s="200"/>
      <c r="BU367" s="200"/>
      <c r="BV367" s="211" t="str">
        <f t="shared" si="279"/>
        <v/>
      </c>
      <c r="BW367" s="199" t="str">
        <f t="shared" si="280"/>
        <v/>
      </c>
      <c r="BX367" s="200" t="str">
        <f t="shared" si="281"/>
        <v/>
      </c>
      <c r="BY367" s="200" t="str">
        <f t="shared" si="282"/>
        <v/>
      </c>
      <c r="BZ367" s="200" t="str">
        <f t="shared" si="283"/>
        <v/>
      </c>
      <c r="CA367" s="16"/>
      <c r="CB367" s="16"/>
      <c r="CC367" s="16"/>
      <c r="CD367" s="16"/>
    </row>
    <row r="368" spans="1:82" x14ac:dyDescent="0.25">
      <c r="A368" s="16">
        <v>1</v>
      </c>
      <c r="C368" s="194">
        <v>365</v>
      </c>
      <c r="D368" s="195">
        <v>87</v>
      </c>
      <c r="E368" s="212" t="s">
        <v>397</v>
      </c>
      <c r="F368" s="197" t="s">
        <v>21</v>
      </c>
      <c r="G368" s="198" t="s">
        <v>1</v>
      </c>
      <c r="H368" s="199">
        <v>12.2</v>
      </c>
      <c r="I368" s="200">
        <v>0.6</v>
      </c>
      <c r="J368" s="200">
        <v>4.4000000000000004</v>
      </c>
      <c r="K368" s="200">
        <f t="shared" si="284"/>
        <v>17.2</v>
      </c>
      <c r="L368" s="199"/>
      <c r="M368" s="200"/>
      <c r="N368" s="200"/>
      <c r="O368" s="200" t="str">
        <f t="shared" si="285"/>
        <v/>
      </c>
      <c r="P368" s="199"/>
      <c r="Q368" s="200"/>
      <c r="R368" s="200"/>
      <c r="S368" s="200" t="str">
        <f t="shared" si="286"/>
        <v/>
      </c>
      <c r="T368" s="199"/>
      <c r="U368" s="200">
        <v>7.6</v>
      </c>
      <c r="V368" s="200">
        <v>8.9</v>
      </c>
      <c r="W368" s="200">
        <f t="shared" si="287"/>
        <v>16.5</v>
      </c>
      <c r="X368" s="199"/>
      <c r="Y368" s="200"/>
      <c r="Z368" s="200"/>
      <c r="AA368" s="200" t="str">
        <f t="shared" si="288"/>
        <v/>
      </c>
      <c r="AB368" s="199">
        <f t="shared" si="289"/>
        <v>12.2</v>
      </c>
      <c r="AC368" s="200">
        <f t="shared" si="289"/>
        <v>8.1999999999999993</v>
      </c>
      <c r="AD368" s="200">
        <f t="shared" si="289"/>
        <v>13.3</v>
      </c>
      <c r="AE368" s="200">
        <f t="shared" si="290"/>
        <v>33.700000000000003</v>
      </c>
      <c r="AF368" s="199">
        <v>12.2</v>
      </c>
      <c r="AG368" s="200">
        <v>0.6</v>
      </c>
      <c r="AH368" s="200">
        <v>4.4000000000000004</v>
      </c>
      <c r="AI368" s="200">
        <f t="shared" si="247"/>
        <v>17.2</v>
      </c>
      <c r="AJ368" s="200" t="s">
        <v>397</v>
      </c>
      <c r="AK368" s="201">
        <v>152</v>
      </c>
      <c r="AL368" s="202"/>
      <c r="AM368" s="198" t="str">
        <f t="shared" si="248"/>
        <v/>
      </c>
      <c r="AN368" s="198"/>
      <c r="AO368" s="198"/>
      <c r="AP368" s="213" t="s">
        <v>818</v>
      </c>
      <c r="AQ368" s="198" t="s">
        <v>65</v>
      </c>
      <c r="AR368" s="198" t="s">
        <v>16</v>
      </c>
      <c r="AS368" s="198"/>
      <c r="AT368" s="198" t="s">
        <v>509</v>
      </c>
      <c r="AU368" s="203">
        <f t="shared" si="249"/>
        <v>1988</v>
      </c>
      <c r="AV368" s="204" t="str">
        <f t="shared" ref="AV368:AV399" si="292">IF(MAX(INDEX((AU$4:AU$498=AU368)*ROW(AU$4:AU$498),0))=ROW(),"Yes","")</f>
        <v/>
      </c>
      <c r="AW368" s="205" t="str">
        <f t="shared" si="291"/>
        <v/>
      </c>
      <c r="AX368" s="205" t="str">
        <f>IF(AW368="","",RANK(AW368,AW$4:AW498,1))</f>
        <v/>
      </c>
      <c r="AY368" s="204" t="str">
        <f>IF(AV368="Yes",SUMIF(AU$4:AU498,AW368,AI$4:AI498),"")</f>
        <v/>
      </c>
      <c r="AZ368" s="204" t="str">
        <f>IF(AY368="","",SUMIF(AX$4:AX498,"&lt;="&amp;AX368,AY$4:AY498))</f>
        <v/>
      </c>
      <c r="BA368" s="202"/>
      <c r="BB368" s="206"/>
      <c r="BC368" s="198"/>
      <c r="BD368" s="206"/>
      <c r="BE368" s="198"/>
      <c r="BF368" s="206"/>
      <c r="BG368" s="198"/>
      <c r="BH368" s="200"/>
      <c r="BI368" s="200"/>
      <c r="BJ368" s="200" t="str">
        <f t="shared" ref="BJ368:BJ399" si="293">IF(BI368="","",(BI368/BH368)*100)</f>
        <v/>
      </c>
      <c r="BK368" s="198" t="s">
        <v>204</v>
      </c>
      <c r="BL368" s="206">
        <v>32444</v>
      </c>
      <c r="BM368" s="207"/>
      <c r="BN368" s="198"/>
      <c r="BO368" s="199">
        <f t="shared" si="275"/>
        <v>36.201780415430264</v>
      </c>
      <c r="BP368" s="200">
        <f t="shared" si="276"/>
        <v>24.332344213649847</v>
      </c>
      <c r="BQ368" s="200">
        <f t="shared" si="277"/>
        <v>39.465875370919875</v>
      </c>
      <c r="BR368" s="211">
        <f t="shared" si="278"/>
        <v>99.999999999999986</v>
      </c>
      <c r="BS368" s="199"/>
      <c r="BT368" s="200"/>
      <c r="BU368" s="200"/>
      <c r="BV368" s="211" t="str">
        <f t="shared" si="279"/>
        <v/>
      </c>
      <c r="BW368" s="199" t="str">
        <f t="shared" si="280"/>
        <v/>
      </c>
      <c r="BX368" s="200" t="str">
        <f t="shared" si="281"/>
        <v/>
      </c>
      <c r="BY368" s="200" t="str">
        <f t="shared" si="282"/>
        <v/>
      </c>
      <c r="BZ368" s="200" t="str">
        <f t="shared" si="283"/>
        <v/>
      </c>
      <c r="CA368" s="16"/>
      <c r="CB368" s="16"/>
      <c r="CC368" s="16"/>
      <c r="CD368" s="16"/>
    </row>
    <row r="369" spans="1:82" x14ac:dyDescent="0.25">
      <c r="A369" s="16">
        <v>1</v>
      </c>
      <c r="C369" s="194">
        <v>366</v>
      </c>
      <c r="D369" s="195"/>
      <c r="E369" s="212" t="s">
        <v>397</v>
      </c>
      <c r="F369" s="197"/>
      <c r="G369" s="198" t="s">
        <v>3</v>
      </c>
      <c r="H369" s="199"/>
      <c r="I369" s="200"/>
      <c r="J369" s="200"/>
      <c r="K369" s="200"/>
      <c r="L369" s="199"/>
      <c r="M369" s="200"/>
      <c r="N369" s="200"/>
      <c r="O369" s="200"/>
      <c r="P369" s="199"/>
      <c r="Q369" s="200"/>
      <c r="R369" s="200"/>
      <c r="S369" s="200"/>
      <c r="T369" s="199"/>
      <c r="U369" s="200"/>
      <c r="V369" s="200"/>
      <c r="W369" s="200"/>
      <c r="X369" s="199"/>
      <c r="Y369" s="200"/>
      <c r="Z369" s="200"/>
      <c r="AA369" s="200"/>
      <c r="AB369" s="199" t="str">
        <f t="shared" si="289"/>
        <v/>
      </c>
      <c r="AC369" s="200" t="str">
        <f t="shared" si="289"/>
        <v/>
      </c>
      <c r="AD369" s="200" t="str">
        <f t="shared" si="289"/>
        <v/>
      </c>
      <c r="AE369" s="200" t="str">
        <f t="shared" si="290"/>
        <v/>
      </c>
      <c r="AF369" s="199" t="s">
        <v>509</v>
      </c>
      <c r="AG369" s="200">
        <v>7.6</v>
      </c>
      <c r="AH369" s="200">
        <v>8.9</v>
      </c>
      <c r="AI369" s="200">
        <f t="shared" si="247"/>
        <v>16.5</v>
      </c>
      <c r="AJ369" s="200"/>
      <c r="AK369" s="201">
        <v>153</v>
      </c>
      <c r="AL369" s="202"/>
      <c r="AM369" s="198" t="str">
        <f t="shared" si="248"/>
        <v/>
      </c>
      <c r="AN369" s="198"/>
      <c r="AO369" s="198"/>
      <c r="AP369" s="198"/>
      <c r="AQ369" s="198" t="s">
        <v>65</v>
      </c>
      <c r="AR369" s="198" t="s">
        <v>324</v>
      </c>
      <c r="AS369" s="198"/>
      <c r="AT369" s="198"/>
      <c r="AU369" s="203">
        <f t="shared" si="249"/>
        <v>1988</v>
      </c>
      <c r="AV369" s="204" t="str">
        <f t="shared" si="292"/>
        <v/>
      </c>
      <c r="AW369" s="205" t="str">
        <f t="shared" si="291"/>
        <v/>
      </c>
      <c r="AX369" s="205" t="str">
        <f>IF(AW369="","",RANK(AW369,AW$4:AW498,1))</f>
        <v/>
      </c>
      <c r="AY369" s="204" t="str">
        <f>IF(AV369="Yes",SUMIF(AU$4:AU498,AW369,AI$4:AI498),"")</f>
        <v/>
      </c>
      <c r="AZ369" s="204" t="str">
        <f>IF(AY369="","",SUMIF(AX$4:AX498,"&lt;="&amp;AX369,AY$4:AY498))</f>
        <v/>
      </c>
      <c r="BA369" s="202"/>
      <c r="BB369" s="206"/>
      <c r="BC369" s="198"/>
      <c r="BD369" s="206"/>
      <c r="BE369" s="198"/>
      <c r="BF369" s="206"/>
      <c r="BG369" s="198"/>
      <c r="BH369" s="200"/>
      <c r="BI369" s="200"/>
      <c r="BJ369" s="200" t="str">
        <f t="shared" si="293"/>
        <v/>
      </c>
      <c r="BK369" s="198" t="s">
        <v>204</v>
      </c>
      <c r="BL369" s="206">
        <v>32444</v>
      </c>
      <c r="BM369" s="207"/>
      <c r="BN369" s="198"/>
      <c r="BO369" s="199" t="str">
        <f t="shared" si="275"/>
        <v/>
      </c>
      <c r="BP369" s="200" t="str">
        <f t="shared" si="276"/>
        <v/>
      </c>
      <c r="BQ369" s="200" t="str">
        <f t="shared" si="277"/>
        <v/>
      </c>
      <c r="BR369" s="211" t="str">
        <f t="shared" si="278"/>
        <v/>
      </c>
      <c r="BS369" s="199"/>
      <c r="BT369" s="200"/>
      <c r="BU369" s="200"/>
      <c r="BV369" s="211" t="str">
        <f t="shared" si="279"/>
        <v/>
      </c>
      <c r="BW369" s="199" t="str">
        <f t="shared" si="280"/>
        <v/>
      </c>
      <c r="BX369" s="200" t="str">
        <f t="shared" si="281"/>
        <v/>
      </c>
      <c r="BY369" s="200" t="str">
        <f t="shared" si="282"/>
        <v/>
      </c>
      <c r="BZ369" s="200" t="str">
        <f t="shared" si="283"/>
        <v/>
      </c>
      <c r="CA369" s="16"/>
      <c r="CB369" s="16"/>
      <c r="CC369" s="16"/>
      <c r="CD369" s="16"/>
    </row>
    <row r="370" spans="1:82" x14ac:dyDescent="0.25">
      <c r="A370" s="16">
        <v>1</v>
      </c>
      <c r="C370" s="194">
        <v>367</v>
      </c>
      <c r="D370" s="195"/>
      <c r="E370" s="197" t="s">
        <v>886</v>
      </c>
      <c r="F370" s="197"/>
      <c r="G370" s="198"/>
      <c r="H370" s="199"/>
      <c r="I370" s="200"/>
      <c r="J370" s="200"/>
      <c r="K370" s="200"/>
      <c r="L370" s="199"/>
      <c r="M370" s="200"/>
      <c r="N370" s="200"/>
      <c r="O370" s="200"/>
      <c r="P370" s="199"/>
      <c r="Q370" s="200"/>
      <c r="R370" s="200"/>
      <c r="S370" s="200"/>
      <c r="T370" s="199"/>
      <c r="U370" s="200"/>
      <c r="V370" s="200"/>
      <c r="W370" s="200"/>
      <c r="X370" s="199"/>
      <c r="Y370" s="200"/>
      <c r="Z370" s="200"/>
      <c r="AA370" s="200"/>
      <c r="AB370" s="199"/>
      <c r="AC370" s="200"/>
      <c r="AD370" s="200"/>
      <c r="AE370" s="200"/>
      <c r="AF370" s="199">
        <v>12.2</v>
      </c>
      <c r="AG370" s="200">
        <v>8.1999999999999993</v>
      </c>
      <c r="AH370" s="200">
        <v>13.3</v>
      </c>
      <c r="AI370" s="200">
        <f t="shared" si="247"/>
        <v>33.700000000000003</v>
      </c>
      <c r="AJ370" s="200" t="s">
        <v>886</v>
      </c>
      <c r="AK370" s="201">
        <v>154</v>
      </c>
      <c r="AL370" s="202"/>
      <c r="AM370" s="198" t="str">
        <f t="shared" si="248"/>
        <v/>
      </c>
      <c r="AN370" s="198"/>
      <c r="AO370" s="198"/>
      <c r="AP370" s="198"/>
      <c r="AQ370" s="198"/>
      <c r="AR370" s="198"/>
      <c r="AS370" s="198"/>
      <c r="AT370" s="198"/>
      <c r="AU370" s="203" t="str">
        <f t="shared" si="249"/>
        <v/>
      </c>
      <c r="AV370" s="204" t="str">
        <f t="shared" si="292"/>
        <v/>
      </c>
      <c r="AW370" s="205"/>
      <c r="AX370" s="205" t="str">
        <f>IF(AW370="","",RANK(AW370,AW$4:AW498,1))</f>
        <v/>
      </c>
      <c r="AY370" s="204" t="str">
        <f>IF(AV370="Yes",SUMIF(AU$4:AU498,AW370,AI$4:AI498),"")</f>
        <v/>
      </c>
      <c r="AZ370" s="204" t="str">
        <f>IF(AY370="","",SUMIF(AX$4:AX498,"&lt;="&amp;AX370,AY$4:AY498))</f>
        <v/>
      </c>
      <c r="BA370" s="202"/>
      <c r="BB370" s="206"/>
      <c r="BC370" s="198"/>
      <c r="BD370" s="206"/>
      <c r="BE370" s="198"/>
      <c r="BF370" s="206"/>
      <c r="BG370" s="198"/>
      <c r="BH370" s="200"/>
      <c r="BI370" s="200"/>
      <c r="BJ370" s="200" t="str">
        <f t="shared" si="293"/>
        <v/>
      </c>
      <c r="BK370" s="198"/>
      <c r="BL370" s="206"/>
      <c r="BM370" s="207"/>
      <c r="BN370" s="198"/>
      <c r="BO370" s="199"/>
      <c r="BP370" s="200"/>
      <c r="BQ370" s="200"/>
      <c r="BR370" s="211"/>
      <c r="BS370" s="199"/>
      <c r="BT370" s="200"/>
      <c r="BU370" s="200"/>
      <c r="BV370" s="211"/>
      <c r="BW370" s="199"/>
      <c r="BX370" s="200"/>
      <c r="BY370" s="200"/>
      <c r="BZ370" s="200"/>
      <c r="CA370" s="16"/>
      <c r="CB370" s="16"/>
      <c r="CC370" s="16"/>
      <c r="CD370" s="16"/>
    </row>
    <row r="371" spans="1:82" x14ac:dyDescent="0.25">
      <c r="A371" s="16">
        <v>1</v>
      </c>
      <c r="C371" s="194">
        <v>368</v>
      </c>
      <c r="D371" s="195">
        <v>73</v>
      </c>
      <c r="E371" s="212" t="s">
        <v>386</v>
      </c>
      <c r="F371" s="197" t="s">
        <v>21</v>
      </c>
      <c r="G371" s="198" t="s">
        <v>1</v>
      </c>
      <c r="H371" s="199"/>
      <c r="I371" s="200">
        <v>20</v>
      </c>
      <c r="J371" s="200">
        <v>100</v>
      </c>
      <c r="K371" s="200">
        <f>IF(SUM(H371:J371)=0,"",SUM(H371:J371))</f>
        <v>120</v>
      </c>
      <c r="L371" s="199"/>
      <c r="M371" s="200"/>
      <c r="N371" s="200"/>
      <c r="O371" s="200" t="str">
        <f>IF(SUM(L371:N371)=0,"",SUM(L371:N371))</f>
        <v/>
      </c>
      <c r="P371" s="199"/>
      <c r="Q371" s="200"/>
      <c r="R371" s="200"/>
      <c r="S371" s="200" t="str">
        <f>IF(SUM(P371:R371)=0,"",SUM(P371:R371))</f>
        <v/>
      </c>
      <c r="T371" s="199"/>
      <c r="U371" s="200">
        <v>11</v>
      </c>
      <c r="V371" s="200">
        <v>43.4</v>
      </c>
      <c r="W371" s="200">
        <f>IF(SUM(T371:V371)=0,"",SUM(T371:V371))</f>
        <v>54.4</v>
      </c>
      <c r="X371" s="199"/>
      <c r="Y371" s="200"/>
      <c r="Z371" s="200"/>
      <c r="AA371" s="200" t="str">
        <f>IF(SUM(X371:Z371)=0,"",SUM(X371:Z371))</f>
        <v/>
      </c>
      <c r="AB371" s="199" t="str">
        <f t="shared" ref="AB371:AD372" si="294">IF(H371+L371+P371+T371+X371=0,"",H371+L371+P371+T371+X371)</f>
        <v/>
      </c>
      <c r="AC371" s="200">
        <f t="shared" si="294"/>
        <v>31</v>
      </c>
      <c r="AD371" s="200">
        <f t="shared" si="294"/>
        <v>143.4</v>
      </c>
      <c r="AE371" s="200">
        <f>IF(SUM(AB371:AD371)=0,"",SUM(AB371:AD371))</f>
        <v>174.4</v>
      </c>
      <c r="AF371" s="199" t="s">
        <v>509</v>
      </c>
      <c r="AG371" s="200">
        <v>20</v>
      </c>
      <c r="AH371" s="200">
        <v>100</v>
      </c>
      <c r="AI371" s="200">
        <f t="shared" si="247"/>
        <v>120</v>
      </c>
      <c r="AJ371" s="200" t="s">
        <v>386</v>
      </c>
      <c r="AK371" s="201">
        <v>130</v>
      </c>
      <c r="AL371" s="202"/>
      <c r="AM371" s="198" t="str">
        <f t="shared" si="248"/>
        <v/>
      </c>
      <c r="AN371" s="198"/>
      <c r="AO371" s="198"/>
      <c r="AP371" s="213" t="s">
        <v>808</v>
      </c>
      <c r="AQ371" s="198" t="s">
        <v>65</v>
      </c>
      <c r="AR371" s="198" t="s">
        <v>16</v>
      </c>
      <c r="AS371" s="198"/>
      <c r="AT371" s="198" t="s">
        <v>509</v>
      </c>
      <c r="AU371" s="203">
        <f t="shared" si="249"/>
        <v>1988</v>
      </c>
      <c r="AV371" s="204" t="str">
        <f t="shared" si="292"/>
        <v/>
      </c>
      <c r="AW371" s="205" t="str">
        <f>IF(AV371="Yes",AU371,"")</f>
        <v/>
      </c>
      <c r="AX371" s="205" t="str">
        <f>IF(AW371="","",RANK(AW371,AW$4:AW498,1))</f>
        <v/>
      </c>
      <c r="AY371" s="204" t="str">
        <f>IF(AV371="Yes",SUMIF(AU$4:AU498,AW371,AI$4:AI498),"")</f>
        <v/>
      </c>
      <c r="AZ371" s="204" t="str">
        <f>IF(AY371="","",SUMIF(AX$4:AX498,"&lt;="&amp;AX371,AY$4:AY498))</f>
        <v/>
      </c>
      <c r="BA371" s="202"/>
      <c r="BB371" s="206"/>
      <c r="BC371" s="198"/>
      <c r="BD371" s="206"/>
      <c r="BE371" s="198"/>
      <c r="BF371" s="206"/>
      <c r="BG371" s="198"/>
      <c r="BH371" s="200"/>
      <c r="BI371" s="200"/>
      <c r="BJ371" s="200" t="str">
        <f t="shared" si="293"/>
        <v/>
      </c>
      <c r="BK371" s="198" t="s">
        <v>204</v>
      </c>
      <c r="BL371" s="206">
        <v>32444</v>
      </c>
      <c r="BM371" s="207"/>
      <c r="BN371" s="198"/>
      <c r="BO371" s="199" t="str">
        <f>IF(AB371="","",(AB371/AE371)*100)</f>
        <v/>
      </c>
      <c r="BP371" s="200">
        <f>IF(AC371="","",(AC371/AE371)*100)</f>
        <v>17.775229357798164</v>
      </c>
      <c r="BQ371" s="200">
        <f>IF(AD371="","",(AD371/AE371)*100)</f>
        <v>82.224770642201833</v>
      </c>
      <c r="BR371" s="211">
        <f>IF(AE371="","",SUM(BO371:BQ371))</f>
        <v>100</v>
      </c>
      <c r="BS371" s="199"/>
      <c r="BT371" s="200"/>
      <c r="BU371" s="200"/>
      <c r="BV371" s="211" t="str">
        <f>IF(SUM(BS371:BU371)=0,"",SUM(BS371:BU371))</f>
        <v/>
      </c>
      <c r="BW371" s="199" t="str">
        <f>IF(ISBLANK(BS371),"",BS371/BV371*100)</f>
        <v/>
      </c>
      <c r="BX371" s="200" t="str">
        <f>IF(ISBLANK(BT371),"",BT371/BV371*100)</f>
        <v/>
      </c>
      <c r="BY371" s="200" t="str">
        <f>IF(ISBLANK(BU371),"",BU371/BV371*100)</f>
        <v/>
      </c>
      <c r="BZ371" s="200" t="str">
        <f>IF(BV371="","",SUM(BW371:BY371))</f>
        <v/>
      </c>
      <c r="CA371" s="16"/>
      <c r="CB371" s="16"/>
      <c r="CC371" s="16"/>
      <c r="CD371" s="16"/>
    </row>
    <row r="372" spans="1:82" x14ac:dyDescent="0.25">
      <c r="A372" s="16">
        <v>1</v>
      </c>
      <c r="C372" s="194">
        <v>369</v>
      </c>
      <c r="D372" s="195"/>
      <c r="E372" s="212" t="s">
        <v>386</v>
      </c>
      <c r="F372" s="197"/>
      <c r="G372" s="198" t="s">
        <v>3</v>
      </c>
      <c r="H372" s="199"/>
      <c r="I372" s="200"/>
      <c r="J372" s="200"/>
      <c r="K372" s="200"/>
      <c r="L372" s="199"/>
      <c r="M372" s="200"/>
      <c r="N372" s="200"/>
      <c r="O372" s="200"/>
      <c r="P372" s="199"/>
      <c r="Q372" s="200"/>
      <c r="R372" s="200"/>
      <c r="S372" s="200"/>
      <c r="T372" s="199"/>
      <c r="U372" s="200"/>
      <c r="V372" s="200"/>
      <c r="W372" s="200"/>
      <c r="X372" s="199"/>
      <c r="Y372" s="200"/>
      <c r="Z372" s="200"/>
      <c r="AA372" s="200"/>
      <c r="AB372" s="199" t="str">
        <f t="shared" si="294"/>
        <v/>
      </c>
      <c r="AC372" s="200" t="str">
        <f t="shared" si="294"/>
        <v/>
      </c>
      <c r="AD372" s="200" t="str">
        <f t="shared" si="294"/>
        <v/>
      </c>
      <c r="AE372" s="200" t="str">
        <f>IF(SUM(AB372:AD372)=0,"",SUM(AB372:AD372))</f>
        <v/>
      </c>
      <c r="AF372" s="199" t="s">
        <v>509</v>
      </c>
      <c r="AG372" s="200">
        <v>11</v>
      </c>
      <c r="AH372" s="200">
        <v>43.4</v>
      </c>
      <c r="AI372" s="200">
        <f t="shared" si="247"/>
        <v>54.4</v>
      </c>
      <c r="AJ372" s="200"/>
      <c r="AK372" s="201">
        <v>131</v>
      </c>
      <c r="AL372" s="202"/>
      <c r="AM372" s="198" t="str">
        <f t="shared" si="248"/>
        <v/>
      </c>
      <c r="AN372" s="198"/>
      <c r="AO372" s="198"/>
      <c r="AP372" s="198"/>
      <c r="AQ372" s="198" t="s">
        <v>65</v>
      </c>
      <c r="AR372" s="198" t="s">
        <v>324</v>
      </c>
      <c r="AS372" s="198"/>
      <c r="AT372" s="198"/>
      <c r="AU372" s="203">
        <f t="shared" si="249"/>
        <v>1988</v>
      </c>
      <c r="AV372" s="204" t="str">
        <f t="shared" si="292"/>
        <v/>
      </c>
      <c r="AW372" s="205" t="str">
        <f>IF(AV372="Yes",AU372,"")</f>
        <v/>
      </c>
      <c r="AX372" s="205" t="str">
        <f>IF(AW372="","",RANK(AW372,AW$4:AW498,1))</f>
        <v/>
      </c>
      <c r="AY372" s="204" t="str">
        <f>IF(AV372="Yes",SUMIF(AU$4:AU498,AW372,AI$4:AI498),"")</f>
        <v/>
      </c>
      <c r="AZ372" s="204" t="str">
        <f>IF(AY372="","",SUMIF(AX$4:AX498,"&lt;="&amp;AX372,AY$4:AY498))</f>
        <v/>
      </c>
      <c r="BA372" s="202"/>
      <c r="BB372" s="206"/>
      <c r="BC372" s="198"/>
      <c r="BD372" s="206"/>
      <c r="BE372" s="198"/>
      <c r="BF372" s="206"/>
      <c r="BG372" s="198"/>
      <c r="BH372" s="200"/>
      <c r="BI372" s="200"/>
      <c r="BJ372" s="200" t="str">
        <f t="shared" si="293"/>
        <v/>
      </c>
      <c r="BK372" s="198" t="s">
        <v>204</v>
      </c>
      <c r="BL372" s="206">
        <v>32444</v>
      </c>
      <c r="BM372" s="207"/>
      <c r="BN372" s="198"/>
      <c r="BO372" s="199" t="str">
        <f>IF(AB372="","",(AB372/AE372)*100)</f>
        <v/>
      </c>
      <c r="BP372" s="200" t="str">
        <f>IF(AC372="","",(AC372/AE372)*100)</f>
        <v/>
      </c>
      <c r="BQ372" s="200" t="str">
        <f>IF(AD372="","",(AD372/AE372)*100)</f>
        <v/>
      </c>
      <c r="BR372" s="211" t="str">
        <f>IF(AE372="","",SUM(BO372:BQ372))</f>
        <v/>
      </c>
      <c r="BS372" s="199"/>
      <c r="BT372" s="200"/>
      <c r="BU372" s="200"/>
      <c r="BV372" s="211" t="str">
        <f>IF(SUM(BS372:BU372)=0,"",SUM(BS372:BU372))</f>
        <v/>
      </c>
      <c r="BW372" s="199" t="str">
        <f>IF(ISBLANK(BS372),"",BS372/BV372*100)</f>
        <v/>
      </c>
      <c r="BX372" s="200" t="str">
        <f>IF(ISBLANK(BT372),"",BT372/BV372*100)</f>
        <v/>
      </c>
      <c r="BY372" s="200" t="str">
        <f>IF(ISBLANK(BU372),"",BU372/BV372*100)</f>
        <v/>
      </c>
      <c r="BZ372" s="200" t="str">
        <f>IF(BV372="","",SUM(BW372:BY372))</f>
        <v/>
      </c>
      <c r="CA372" s="16"/>
      <c r="CB372" s="16"/>
      <c r="CC372" s="16"/>
      <c r="CD372" s="16"/>
    </row>
    <row r="373" spans="1:82" x14ac:dyDescent="0.25">
      <c r="A373" s="16">
        <v>1</v>
      </c>
      <c r="C373" s="194">
        <v>370</v>
      </c>
      <c r="D373" s="195"/>
      <c r="E373" s="197" t="s">
        <v>887</v>
      </c>
      <c r="F373" s="197"/>
      <c r="G373" s="198"/>
      <c r="H373" s="199"/>
      <c r="I373" s="200"/>
      <c r="J373" s="200"/>
      <c r="K373" s="200"/>
      <c r="L373" s="199"/>
      <c r="M373" s="200"/>
      <c r="N373" s="200"/>
      <c r="O373" s="200"/>
      <c r="P373" s="199"/>
      <c r="Q373" s="200"/>
      <c r="R373" s="200"/>
      <c r="S373" s="200"/>
      <c r="T373" s="199"/>
      <c r="U373" s="200"/>
      <c r="V373" s="200"/>
      <c r="W373" s="200"/>
      <c r="X373" s="199"/>
      <c r="Y373" s="200"/>
      <c r="Z373" s="200"/>
      <c r="AA373" s="200"/>
      <c r="AB373" s="199"/>
      <c r="AC373" s="200"/>
      <c r="AD373" s="200"/>
      <c r="AE373" s="200"/>
      <c r="AF373" s="199" t="s">
        <v>509</v>
      </c>
      <c r="AG373" s="200">
        <v>31</v>
      </c>
      <c r="AH373" s="200">
        <v>143.4</v>
      </c>
      <c r="AI373" s="200">
        <f t="shared" si="247"/>
        <v>174.4</v>
      </c>
      <c r="AJ373" s="200" t="s">
        <v>887</v>
      </c>
      <c r="AK373" s="201">
        <v>132</v>
      </c>
      <c r="AL373" s="202"/>
      <c r="AM373" s="198" t="str">
        <f t="shared" si="248"/>
        <v/>
      </c>
      <c r="AN373" s="198"/>
      <c r="AO373" s="198"/>
      <c r="AP373" s="198"/>
      <c r="AQ373" s="198"/>
      <c r="AR373" s="198"/>
      <c r="AS373" s="198"/>
      <c r="AT373" s="198"/>
      <c r="AU373" s="203" t="str">
        <f t="shared" si="249"/>
        <v/>
      </c>
      <c r="AV373" s="204" t="str">
        <f t="shared" si="292"/>
        <v/>
      </c>
      <c r="AW373" s="205"/>
      <c r="AX373" s="205" t="str">
        <f>IF(AW373="","",RANK(AW373,AW$4:AW498,1))</f>
        <v/>
      </c>
      <c r="AY373" s="204" t="str">
        <f>IF(AV373="Yes",SUMIF(AU$4:AU498,AW373,AI$4:AI498),"")</f>
        <v/>
      </c>
      <c r="AZ373" s="204" t="str">
        <f>IF(AY373="","",SUMIF(AX$4:AX498,"&lt;="&amp;AX373,AY$4:AY498))</f>
        <v/>
      </c>
      <c r="BA373" s="202"/>
      <c r="BB373" s="206"/>
      <c r="BC373" s="198"/>
      <c r="BD373" s="206"/>
      <c r="BE373" s="198"/>
      <c r="BF373" s="206"/>
      <c r="BG373" s="198"/>
      <c r="BH373" s="200"/>
      <c r="BI373" s="200"/>
      <c r="BJ373" s="200" t="str">
        <f t="shared" si="293"/>
        <v/>
      </c>
      <c r="BK373" s="198"/>
      <c r="BL373" s="206"/>
      <c r="BM373" s="207"/>
      <c r="BN373" s="198"/>
      <c r="BO373" s="199"/>
      <c r="BP373" s="200"/>
      <c r="BQ373" s="200"/>
      <c r="BR373" s="211"/>
      <c r="BS373" s="199"/>
      <c r="BT373" s="200"/>
      <c r="BU373" s="200"/>
      <c r="BV373" s="211"/>
      <c r="BW373" s="199"/>
      <c r="BX373" s="200"/>
      <c r="BY373" s="200"/>
      <c r="BZ373" s="200"/>
      <c r="CA373" s="16"/>
      <c r="CB373" s="16"/>
      <c r="CC373" s="16"/>
      <c r="CD373" s="16"/>
    </row>
    <row r="374" spans="1:82" x14ac:dyDescent="0.25">
      <c r="A374" s="16">
        <v>1</v>
      </c>
      <c r="C374" s="194">
        <v>371</v>
      </c>
      <c r="D374" s="195">
        <v>74</v>
      </c>
      <c r="E374" s="212" t="s">
        <v>387</v>
      </c>
      <c r="F374" s="197" t="s">
        <v>1</v>
      </c>
      <c r="G374" s="198" t="s">
        <v>1</v>
      </c>
      <c r="H374" s="199">
        <v>87.5</v>
      </c>
      <c r="I374" s="200"/>
      <c r="J374" s="200"/>
      <c r="K374" s="200">
        <f>IF(SUM(H374:J374)=0,"",SUM(H374:J374))</f>
        <v>87.5</v>
      </c>
      <c r="L374" s="199"/>
      <c r="M374" s="200"/>
      <c r="N374" s="200"/>
      <c r="O374" s="200" t="str">
        <f>IF(SUM(L374:N374)=0,"",SUM(L374:N374))</f>
        <v/>
      </c>
      <c r="P374" s="199"/>
      <c r="Q374" s="200"/>
      <c r="R374" s="200"/>
      <c r="S374" s="200" t="str">
        <f>IF(SUM(P374:R374)=0,"",SUM(P374:R374))</f>
        <v/>
      </c>
      <c r="T374" s="199"/>
      <c r="U374" s="200"/>
      <c r="V374" s="200"/>
      <c r="W374" s="200" t="str">
        <f>IF(SUM(T374:V374)=0,"",SUM(T374:V374))</f>
        <v/>
      </c>
      <c r="X374" s="199"/>
      <c r="Y374" s="200"/>
      <c r="Z374" s="200"/>
      <c r="AA374" s="200" t="str">
        <f>IF(SUM(X374:Z374)=0,"",SUM(X374:Z374))</f>
        <v/>
      </c>
      <c r="AB374" s="199">
        <f t="shared" ref="AB374:AD375" si="295">IF(H374+L374+P374+T374+X374=0,"",H374+L374+P374+T374+X374)</f>
        <v>87.5</v>
      </c>
      <c r="AC374" s="200" t="str">
        <f t="shared" si="295"/>
        <v/>
      </c>
      <c r="AD374" s="200" t="str">
        <f t="shared" si="295"/>
        <v/>
      </c>
      <c r="AE374" s="200">
        <f>IF(SUM(AB374:AD374)=0,"",SUM(AB374:AD374))</f>
        <v>87.5</v>
      </c>
      <c r="AF374" s="199">
        <v>72.7</v>
      </c>
      <c r="AG374" s="200" t="s">
        <v>509</v>
      </c>
      <c r="AH374" s="200" t="s">
        <v>509</v>
      </c>
      <c r="AI374" s="200">
        <f t="shared" si="247"/>
        <v>72.7</v>
      </c>
      <c r="AJ374" s="200" t="s">
        <v>387</v>
      </c>
      <c r="AK374" s="201">
        <v>133</v>
      </c>
      <c r="AL374" s="202"/>
      <c r="AM374" s="198" t="str">
        <f t="shared" si="248"/>
        <v/>
      </c>
      <c r="AN374" s="198"/>
      <c r="AO374" s="198"/>
      <c r="AP374" s="213" t="s">
        <v>809</v>
      </c>
      <c r="AQ374" s="198" t="s">
        <v>65</v>
      </c>
      <c r="AR374" s="198" t="s">
        <v>16</v>
      </c>
      <c r="AS374" s="198"/>
      <c r="AT374" s="198" t="s">
        <v>509</v>
      </c>
      <c r="AU374" s="203">
        <f t="shared" si="249"/>
        <v>1988</v>
      </c>
      <c r="AV374" s="204" t="str">
        <f t="shared" si="292"/>
        <v/>
      </c>
      <c r="AW374" s="205" t="str">
        <f>IF(AV374="Yes",AU374,"")</f>
        <v/>
      </c>
      <c r="AX374" s="205" t="str">
        <f>IF(AW374="","",RANK(AW374,AW$4:AW498,1))</f>
        <v/>
      </c>
      <c r="AY374" s="204" t="str">
        <f>IF(AV374="Yes",SUMIF(AU$4:AU498,AW374,AI$4:AI498),"")</f>
        <v/>
      </c>
      <c r="AZ374" s="204" t="str">
        <f>IF(AY374="","",SUMIF(AX$4:AX498,"&lt;="&amp;AX374,AY$4:AY498))</f>
        <v/>
      </c>
      <c r="BA374" s="202"/>
      <c r="BB374" s="206"/>
      <c r="BC374" s="198"/>
      <c r="BD374" s="206"/>
      <c r="BE374" s="198"/>
      <c r="BF374" s="206"/>
      <c r="BG374" s="198"/>
      <c r="BH374" s="200"/>
      <c r="BI374" s="200"/>
      <c r="BJ374" s="200" t="str">
        <f t="shared" si="293"/>
        <v/>
      </c>
      <c r="BK374" s="198" t="s">
        <v>204</v>
      </c>
      <c r="BL374" s="206">
        <v>32444</v>
      </c>
      <c r="BM374" s="207"/>
      <c r="BN374" s="198"/>
      <c r="BO374" s="199">
        <f>IF(AB374="","",(AB374/AE374)*100)</f>
        <v>100</v>
      </c>
      <c r="BP374" s="200" t="str">
        <f>IF(AC374="","",(AC374/AE374)*100)</f>
        <v/>
      </c>
      <c r="BQ374" s="200" t="str">
        <f>IF(AD374="","",(AD374/AE374)*100)</f>
        <v/>
      </c>
      <c r="BR374" s="211">
        <f>IF(AE374="","",SUM(BO374:BQ374))</f>
        <v>100</v>
      </c>
      <c r="BS374" s="199"/>
      <c r="BT374" s="200"/>
      <c r="BU374" s="200"/>
      <c r="BV374" s="211" t="str">
        <f>IF(SUM(BS374:BU374)=0,"",SUM(BS374:BU374))</f>
        <v/>
      </c>
      <c r="BW374" s="199" t="str">
        <f>IF(ISBLANK(BS374),"",BS374/BV374*100)</f>
        <v/>
      </c>
      <c r="BX374" s="200" t="str">
        <f>IF(ISBLANK(BT374),"",BT374/BV374*100)</f>
        <v/>
      </c>
      <c r="BY374" s="200" t="str">
        <f>IF(ISBLANK(BU374),"",BU374/BV374*100)</f>
        <v/>
      </c>
      <c r="BZ374" s="200" t="str">
        <f>IF(BV374="","",SUM(BW374:BY374))</f>
        <v/>
      </c>
      <c r="CA374" s="16"/>
      <c r="CB374" s="16"/>
      <c r="CC374" s="16"/>
      <c r="CD374" s="16"/>
    </row>
    <row r="375" spans="1:82" x14ac:dyDescent="0.25">
      <c r="A375" s="16">
        <v>1</v>
      </c>
      <c r="C375" s="194">
        <v>372</v>
      </c>
      <c r="D375" s="195"/>
      <c r="E375" s="212" t="s">
        <v>387</v>
      </c>
      <c r="F375" s="197"/>
      <c r="G375" s="198" t="s">
        <v>1</v>
      </c>
      <c r="H375" s="199"/>
      <c r="I375" s="200"/>
      <c r="J375" s="200"/>
      <c r="K375" s="200"/>
      <c r="L375" s="199"/>
      <c r="M375" s="200"/>
      <c r="N375" s="200"/>
      <c r="O375" s="200"/>
      <c r="P375" s="199"/>
      <c r="Q375" s="200"/>
      <c r="R375" s="200"/>
      <c r="S375" s="200"/>
      <c r="T375" s="199"/>
      <c r="U375" s="200"/>
      <c r="V375" s="200"/>
      <c r="W375" s="200"/>
      <c r="X375" s="199"/>
      <c r="Y375" s="200"/>
      <c r="Z375" s="200"/>
      <c r="AA375" s="200"/>
      <c r="AB375" s="199" t="str">
        <f t="shared" si="295"/>
        <v/>
      </c>
      <c r="AC375" s="200" t="str">
        <f t="shared" si="295"/>
        <v/>
      </c>
      <c r="AD375" s="200" t="str">
        <f t="shared" si="295"/>
        <v/>
      </c>
      <c r="AE375" s="200" t="str">
        <f>IF(SUM(AB375:AD375)=0,"",SUM(AB375:AD375))</f>
        <v/>
      </c>
      <c r="AF375" s="199">
        <v>14.8</v>
      </c>
      <c r="AG375" s="200" t="s">
        <v>509</v>
      </c>
      <c r="AH375" s="200" t="s">
        <v>509</v>
      </c>
      <c r="AI375" s="200">
        <f t="shared" si="247"/>
        <v>14.8</v>
      </c>
      <c r="AJ375" s="200"/>
      <c r="AK375" s="201">
        <v>134</v>
      </c>
      <c r="AL375" s="202"/>
      <c r="AM375" s="198" t="str">
        <f t="shared" si="248"/>
        <v/>
      </c>
      <c r="AN375" s="198"/>
      <c r="AO375" s="198"/>
      <c r="AP375" s="198"/>
      <c r="AQ375" s="198" t="s">
        <v>65</v>
      </c>
      <c r="AR375" s="198" t="s">
        <v>16</v>
      </c>
      <c r="AS375" s="198"/>
      <c r="AT375" s="198"/>
      <c r="AU375" s="203">
        <f t="shared" si="249"/>
        <v>2000</v>
      </c>
      <c r="AV375" s="204" t="str">
        <f t="shared" si="292"/>
        <v/>
      </c>
      <c r="AW375" s="205" t="str">
        <f>IF(AV375="Yes",AU375,"")</f>
        <v/>
      </c>
      <c r="AX375" s="205" t="str">
        <f>IF(AW375="","",RANK(AW375,AW$4:AW498,1))</f>
        <v/>
      </c>
      <c r="AY375" s="204" t="str">
        <f>IF(AV375="Yes",SUMIF(AU$4:AU498,AW375,AI$4:AI498),"")</f>
        <v/>
      </c>
      <c r="AZ375" s="204" t="str">
        <f>IF(AY375="","",SUMIF(AX$4:AX498,"&lt;="&amp;AX375,AY$4:AY498))</f>
        <v/>
      </c>
      <c r="BA375" s="202"/>
      <c r="BB375" s="206"/>
      <c r="BC375" s="198"/>
      <c r="BD375" s="206"/>
      <c r="BE375" s="198"/>
      <c r="BF375" s="206"/>
      <c r="BG375" s="198"/>
      <c r="BH375" s="200"/>
      <c r="BI375" s="200"/>
      <c r="BJ375" s="200" t="str">
        <f t="shared" si="293"/>
        <v/>
      </c>
      <c r="BK375" s="198" t="s">
        <v>388</v>
      </c>
      <c r="BL375" s="206">
        <v>36829</v>
      </c>
      <c r="BM375" s="207"/>
      <c r="BN375" s="198"/>
      <c r="BO375" s="199" t="str">
        <f>IF(AB375="","",(AB375/AE375)*100)</f>
        <v/>
      </c>
      <c r="BP375" s="200" t="str">
        <f>IF(AC375="","",(AC375/AE375)*100)</f>
        <v/>
      </c>
      <c r="BQ375" s="200" t="str">
        <f>IF(AD375="","",(AD375/AE375)*100)</f>
        <v/>
      </c>
      <c r="BR375" s="211" t="str">
        <f>IF(AE375="","",SUM(BO375:BQ375))</f>
        <v/>
      </c>
      <c r="BS375" s="199"/>
      <c r="BT375" s="200"/>
      <c r="BU375" s="200"/>
      <c r="BV375" s="211" t="str">
        <f>IF(SUM(BS375:BU375)=0,"",SUM(BS375:BU375))</f>
        <v/>
      </c>
      <c r="BW375" s="199" t="str">
        <f>IF(ISBLANK(BS375),"",BS375/BV375*100)</f>
        <v/>
      </c>
      <c r="BX375" s="200" t="str">
        <f>IF(ISBLANK(BT375),"",BT375/BV375*100)</f>
        <v/>
      </c>
      <c r="BY375" s="200" t="str">
        <f>IF(ISBLANK(BU375),"",BU375/BV375*100)</f>
        <v/>
      </c>
      <c r="BZ375" s="200" t="str">
        <f>IF(BV375="","",SUM(BW375:BY375))</f>
        <v/>
      </c>
      <c r="CA375" s="16"/>
      <c r="CB375" s="16"/>
      <c r="CC375" s="16"/>
      <c r="CD375" s="16"/>
    </row>
    <row r="376" spans="1:82" x14ac:dyDescent="0.25">
      <c r="A376" s="16">
        <v>1</v>
      </c>
      <c r="C376" s="194">
        <v>373</v>
      </c>
      <c r="D376" s="195"/>
      <c r="E376" s="197" t="s">
        <v>888</v>
      </c>
      <c r="F376" s="197"/>
      <c r="G376" s="198"/>
      <c r="H376" s="199"/>
      <c r="I376" s="200"/>
      <c r="J376" s="200"/>
      <c r="K376" s="200"/>
      <c r="L376" s="199"/>
      <c r="M376" s="200"/>
      <c r="N376" s="200"/>
      <c r="O376" s="200"/>
      <c r="P376" s="199"/>
      <c r="Q376" s="200"/>
      <c r="R376" s="200"/>
      <c r="S376" s="200"/>
      <c r="T376" s="199"/>
      <c r="U376" s="200"/>
      <c r="V376" s="200"/>
      <c r="W376" s="200"/>
      <c r="X376" s="199"/>
      <c r="Y376" s="200"/>
      <c r="Z376" s="200"/>
      <c r="AA376" s="200"/>
      <c r="AB376" s="199"/>
      <c r="AC376" s="200"/>
      <c r="AD376" s="200"/>
      <c r="AE376" s="200"/>
      <c r="AF376" s="199">
        <v>87.5</v>
      </c>
      <c r="AG376" s="200" t="s">
        <v>509</v>
      </c>
      <c r="AH376" s="200" t="s">
        <v>509</v>
      </c>
      <c r="AI376" s="200">
        <f t="shared" si="247"/>
        <v>87.5</v>
      </c>
      <c r="AJ376" s="200" t="s">
        <v>888</v>
      </c>
      <c r="AK376" s="201">
        <v>135</v>
      </c>
      <c r="AL376" s="202"/>
      <c r="AM376" s="198" t="str">
        <f t="shared" si="248"/>
        <v/>
      </c>
      <c r="AN376" s="198"/>
      <c r="AO376" s="198"/>
      <c r="AP376" s="198"/>
      <c r="AQ376" s="198"/>
      <c r="AR376" s="198"/>
      <c r="AS376" s="198"/>
      <c r="AT376" s="198"/>
      <c r="AU376" s="203" t="str">
        <f t="shared" si="249"/>
        <v/>
      </c>
      <c r="AV376" s="204" t="str">
        <f t="shared" si="292"/>
        <v/>
      </c>
      <c r="AW376" s="205"/>
      <c r="AX376" s="205" t="str">
        <f>IF(AW376="","",RANK(AW376,AW$4:AW498,1))</f>
        <v/>
      </c>
      <c r="AY376" s="204" t="str">
        <f>IF(AV376="Yes",SUMIF(AU$4:AU498,AW376,AI$4:AI498),"")</f>
        <v/>
      </c>
      <c r="AZ376" s="204" t="str">
        <f>IF(AY376="","",SUMIF(AX$4:AX498,"&lt;="&amp;AX376,AY$4:AY498))</f>
        <v/>
      </c>
      <c r="BA376" s="202"/>
      <c r="BB376" s="206"/>
      <c r="BC376" s="198"/>
      <c r="BD376" s="206"/>
      <c r="BE376" s="198"/>
      <c r="BF376" s="206"/>
      <c r="BG376" s="198"/>
      <c r="BH376" s="200"/>
      <c r="BI376" s="200"/>
      <c r="BJ376" s="200" t="str">
        <f t="shared" si="293"/>
        <v/>
      </c>
      <c r="BK376" s="198"/>
      <c r="BL376" s="206"/>
      <c r="BM376" s="207"/>
      <c r="BN376" s="198"/>
      <c r="BO376" s="199"/>
      <c r="BP376" s="200"/>
      <c r="BQ376" s="200"/>
      <c r="BR376" s="211"/>
      <c r="BS376" s="199"/>
      <c r="BT376" s="200"/>
      <c r="BU376" s="200"/>
      <c r="BV376" s="211"/>
      <c r="BW376" s="199"/>
      <c r="BX376" s="200"/>
      <c r="BY376" s="200"/>
      <c r="BZ376" s="200"/>
      <c r="CA376" s="16"/>
      <c r="CB376" s="16"/>
      <c r="CC376" s="16"/>
      <c r="CD376" s="16"/>
    </row>
    <row r="377" spans="1:82" x14ac:dyDescent="0.25">
      <c r="A377" s="16">
        <v>1</v>
      </c>
      <c r="C377" s="194">
        <v>374</v>
      </c>
      <c r="D377" s="195">
        <v>172</v>
      </c>
      <c r="E377" s="212" t="s">
        <v>488</v>
      </c>
      <c r="F377" s="197" t="s">
        <v>3</v>
      </c>
      <c r="G377" s="198" t="s">
        <v>3</v>
      </c>
      <c r="H377" s="199"/>
      <c r="I377" s="200"/>
      <c r="J377" s="200"/>
      <c r="K377" s="200" t="str">
        <f>IF(SUM(H377:J377)=0,"",SUM(H377:J377))</f>
        <v/>
      </c>
      <c r="L377" s="199"/>
      <c r="M377" s="200"/>
      <c r="N377" s="200"/>
      <c r="O377" s="200" t="str">
        <f>IF(SUM(L377:N377)=0,"",SUM(L377:N377))</f>
        <v/>
      </c>
      <c r="P377" s="199"/>
      <c r="Q377" s="200"/>
      <c r="R377" s="200"/>
      <c r="S377" s="200" t="str">
        <f>IF(SUM(P377:R377)=0,"",SUM(P377:R377))</f>
        <v/>
      </c>
      <c r="T377" s="199">
        <v>8.3000000000000007</v>
      </c>
      <c r="U377" s="200"/>
      <c r="V377" s="200"/>
      <c r="W377" s="200">
        <f>IF(SUM(T377:V377)=0,"",SUM(T377:V377))</f>
        <v>8.3000000000000007</v>
      </c>
      <c r="X377" s="199"/>
      <c r="Y377" s="200"/>
      <c r="Z377" s="200"/>
      <c r="AA377" s="200" t="str">
        <f>IF(SUM(X377:Z377)=0,"",SUM(X377:Z377))</f>
        <v/>
      </c>
      <c r="AB377" s="199">
        <f t="shared" ref="AB377:AD380" si="296">IF(H377+L377+P377+T377+X377=0,"",H377+L377+P377+T377+X377)</f>
        <v>8.3000000000000007</v>
      </c>
      <c r="AC377" s="200" t="str">
        <f t="shared" si="296"/>
        <v/>
      </c>
      <c r="AD377" s="200" t="str">
        <f t="shared" si="296"/>
        <v/>
      </c>
      <c r="AE377" s="200">
        <f>IF(SUM(AB377:AD377)=0,"",SUM(AB377:AD377))</f>
        <v>8.3000000000000007</v>
      </c>
      <c r="AF377" s="199">
        <v>8.3000000000000007</v>
      </c>
      <c r="AG377" s="200" t="s">
        <v>509</v>
      </c>
      <c r="AH377" s="200" t="s">
        <v>509</v>
      </c>
      <c r="AI377" s="200">
        <f t="shared" si="247"/>
        <v>8.3000000000000007</v>
      </c>
      <c r="AJ377" s="200" t="s">
        <v>488</v>
      </c>
      <c r="AK377" s="201">
        <v>267</v>
      </c>
      <c r="AL377" s="202"/>
      <c r="AM377" s="198" t="str">
        <f t="shared" si="248"/>
        <v/>
      </c>
      <c r="AN377" s="198"/>
      <c r="AO377" s="198"/>
      <c r="AP377" s="213" t="s">
        <v>799</v>
      </c>
      <c r="AQ377" s="198" t="s">
        <v>65</v>
      </c>
      <c r="AR377" s="198" t="s">
        <v>324</v>
      </c>
      <c r="AS377" s="198"/>
      <c r="AT377" s="198" t="s">
        <v>509</v>
      </c>
      <c r="AU377" s="203">
        <f t="shared" si="249"/>
        <v>2009</v>
      </c>
      <c r="AV377" s="204" t="str">
        <f t="shared" si="292"/>
        <v/>
      </c>
      <c r="AW377" s="205" t="str">
        <f>IF(AV377="Yes",AU377,"")</f>
        <v/>
      </c>
      <c r="AX377" s="205" t="str">
        <f>IF(AW377="","",RANK(AW377,AW$4:AW498,1))</f>
        <v/>
      </c>
      <c r="AY377" s="204" t="str">
        <f>IF(AV377="Yes",SUMIF(AU$4:AU498,AW377,AI$4:AI498),"")</f>
        <v/>
      </c>
      <c r="AZ377" s="204" t="str">
        <f>IF(AY377="","",SUMIF(AX$4:AX498,"&lt;="&amp;AX377,AY$4:AY498))</f>
        <v/>
      </c>
      <c r="BA377" s="202"/>
      <c r="BB377" s="206"/>
      <c r="BC377" s="198"/>
      <c r="BD377" s="206"/>
      <c r="BE377" s="198"/>
      <c r="BF377" s="206"/>
      <c r="BG377" s="198"/>
      <c r="BH377" s="200"/>
      <c r="BI377" s="200"/>
      <c r="BJ377" s="200" t="str">
        <f t="shared" si="293"/>
        <v/>
      </c>
      <c r="BK377" s="198" t="s">
        <v>299</v>
      </c>
      <c r="BL377" s="206">
        <v>39902</v>
      </c>
      <c r="BM377" s="207"/>
      <c r="BN377" s="198"/>
      <c r="BO377" s="199">
        <f>IF(AB377="","",(AB377/AE377)*100)</f>
        <v>100</v>
      </c>
      <c r="BP377" s="200" t="str">
        <f>IF(AC377="","",(AC377/AE377)*100)</f>
        <v/>
      </c>
      <c r="BQ377" s="200" t="str">
        <f>IF(AD377="","",(AD377/AE377)*100)</f>
        <v/>
      </c>
      <c r="BR377" s="211">
        <f>IF(AE377="","",SUM(BO377:BQ377))</f>
        <v>100</v>
      </c>
      <c r="BS377" s="199"/>
      <c r="BT377" s="200"/>
      <c r="BU377" s="200"/>
      <c r="BV377" s="211" t="str">
        <f>IF(SUM(BS377:BU377)=0,"",SUM(BS377:BU377))</f>
        <v/>
      </c>
      <c r="BW377" s="199" t="str">
        <f>IF(ISBLANK(BS377),"",BS377/BV377*100)</f>
        <v/>
      </c>
      <c r="BX377" s="200" t="str">
        <f>IF(ISBLANK(BT377),"",BT377/BV377*100)</f>
        <v/>
      </c>
      <c r="BY377" s="200" t="str">
        <f>IF(ISBLANK(BU377),"",BU377/BV377*100)</f>
        <v/>
      </c>
      <c r="BZ377" s="200" t="str">
        <f>IF(BV377="","",SUM(BW377:BY377))</f>
        <v/>
      </c>
      <c r="CA377" s="16"/>
      <c r="CB377" s="16"/>
      <c r="CC377" s="16"/>
      <c r="CD377" s="16"/>
    </row>
    <row r="378" spans="1:82" x14ac:dyDescent="0.25">
      <c r="A378" s="16">
        <v>1</v>
      </c>
      <c r="C378" s="194">
        <v>375</v>
      </c>
      <c r="D378" s="195">
        <v>75</v>
      </c>
      <c r="E378" s="212" t="s">
        <v>595</v>
      </c>
      <c r="F378" s="197" t="s">
        <v>3</v>
      </c>
      <c r="G378" s="198" t="s">
        <v>3</v>
      </c>
      <c r="H378" s="199"/>
      <c r="I378" s="200"/>
      <c r="J378" s="200"/>
      <c r="K378" s="200" t="str">
        <f>IF(SUM(H378:J378)=0,"",SUM(H378:J378))</f>
        <v/>
      </c>
      <c r="L378" s="199"/>
      <c r="M378" s="200"/>
      <c r="N378" s="200"/>
      <c r="O378" s="200" t="str">
        <f>IF(SUM(L378:N378)=0,"",SUM(L378:N378))</f>
        <v/>
      </c>
      <c r="P378" s="199"/>
      <c r="Q378" s="200"/>
      <c r="R378" s="200"/>
      <c r="S378" s="200" t="str">
        <f>IF(SUM(P378:R378)=0,"",SUM(P378:R378))</f>
        <v/>
      </c>
      <c r="T378" s="199">
        <v>4.5</v>
      </c>
      <c r="U378" s="200">
        <v>6</v>
      </c>
      <c r="V378" s="200">
        <v>18.399999999999999</v>
      </c>
      <c r="W378" s="200">
        <f>IF(SUM(T378:V378)=0,"",SUM(T378:V378))</f>
        <v>28.9</v>
      </c>
      <c r="X378" s="199"/>
      <c r="Y378" s="200"/>
      <c r="Z378" s="200"/>
      <c r="AA378" s="200" t="str">
        <f>IF(SUM(X378:Z378)=0,"",SUM(X378:Z378))</f>
        <v/>
      </c>
      <c r="AB378" s="199">
        <f t="shared" si="296"/>
        <v>4.5</v>
      </c>
      <c r="AC378" s="200">
        <f t="shared" si="296"/>
        <v>6</v>
      </c>
      <c r="AD378" s="200">
        <f t="shared" si="296"/>
        <v>18.399999999999999</v>
      </c>
      <c r="AE378" s="200">
        <f>IF(SUM(AB378:AD378)=0,"",SUM(AB378:AD378))</f>
        <v>28.9</v>
      </c>
      <c r="AF378" s="199">
        <v>4.5</v>
      </c>
      <c r="AG378" s="200">
        <v>6</v>
      </c>
      <c r="AH378" s="200">
        <v>18.399999999999999</v>
      </c>
      <c r="AI378" s="200">
        <f t="shared" si="247"/>
        <v>28.9</v>
      </c>
      <c r="AJ378" s="200" t="s">
        <v>595</v>
      </c>
      <c r="AK378" s="201">
        <v>136</v>
      </c>
      <c r="AL378" s="202"/>
      <c r="AM378" s="198" t="str">
        <f t="shared" si="248"/>
        <v/>
      </c>
      <c r="AN378" s="198"/>
      <c r="AO378" s="198"/>
      <c r="AP378" s="213" t="s">
        <v>810</v>
      </c>
      <c r="AQ378" s="198" t="s">
        <v>65</v>
      </c>
      <c r="AR378" s="198" t="s">
        <v>324</v>
      </c>
      <c r="AS378" s="198"/>
      <c r="AT378" s="198" t="s">
        <v>509</v>
      </c>
      <c r="AU378" s="203">
        <f t="shared" si="249"/>
        <v>1988</v>
      </c>
      <c r="AV378" s="204" t="str">
        <f t="shared" si="292"/>
        <v/>
      </c>
      <c r="AW378" s="205" t="str">
        <f>IF(AV378="Yes",AU378,"")</f>
        <v/>
      </c>
      <c r="AX378" s="205" t="str">
        <f>IF(AW378="","",RANK(AW378,AW$4:AW498,1))</f>
        <v/>
      </c>
      <c r="AY378" s="204" t="str">
        <f>IF(AV378="Yes",SUMIF(AU$4:AU498,AW378,AI$4:AI498),"")</f>
        <v/>
      </c>
      <c r="AZ378" s="204" t="str">
        <f>IF(AY378="","",SUMIF(AX$4:AX498,"&lt;="&amp;AX378,AY$4:AY498))</f>
        <v/>
      </c>
      <c r="BA378" s="202"/>
      <c r="BB378" s="206"/>
      <c r="BC378" s="198"/>
      <c r="BD378" s="206"/>
      <c r="BE378" s="198"/>
      <c r="BF378" s="206"/>
      <c r="BG378" s="198"/>
      <c r="BH378" s="200"/>
      <c r="BI378" s="200"/>
      <c r="BJ378" s="200" t="str">
        <f t="shared" si="293"/>
        <v/>
      </c>
      <c r="BK378" s="198" t="s">
        <v>204</v>
      </c>
      <c r="BL378" s="206">
        <v>32444</v>
      </c>
      <c r="BM378" s="207"/>
      <c r="BN378" s="198"/>
      <c r="BO378" s="199">
        <f>IF(AB378="","",(AB378/AE378)*100)</f>
        <v>15.570934256055363</v>
      </c>
      <c r="BP378" s="200">
        <f>IF(AC378="","",(AC378/AE378)*100)</f>
        <v>20.761245674740486</v>
      </c>
      <c r="BQ378" s="200">
        <f>IF(AD378="","",(AD378/AE378)*100)</f>
        <v>63.667820069204154</v>
      </c>
      <c r="BR378" s="211">
        <f>IF(AE378="","",SUM(BO378:BQ378))</f>
        <v>100</v>
      </c>
      <c r="BS378" s="199"/>
      <c r="BT378" s="200"/>
      <c r="BU378" s="200"/>
      <c r="BV378" s="211" t="str">
        <f>IF(SUM(BS378:BU378)=0,"",SUM(BS378:BU378))</f>
        <v/>
      </c>
      <c r="BW378" s="199" t="str">
        <f>IF(ISBLANK(BS378),"",BS378/BV378*100)</f>
        <v/>
      </c>
      <c r="BX378" s="200" t="str">
        <f>IF(ISBLANK(BT378),"",BT378/BV378*100)</f>
        <v/>
      </c>
      <c r="BY378" s="200" t="str">
        <f>IF(ISBLANK(BU378),"",BU378/BV378*100)</f>
        <v/>
      </c>
      <c r="BZ378" s="200" t="str">
        <f>IF(BV378="","",SUM(BW378:BY378))</f>
        <v/>
      </c>
      <c r="CA378" s="16"/>
      <c r="CB378" s="16"/>
      <c r="CC378" s="16"/>
      <c r="CD378" s="16"/>
    </row>
    <row r="379" spans="1:82" x14ac:dyDescent="0.25">
      <c r="A379" s="16">
        <v>1</v>
      </c>
      <c r="C379" s="194">
        <v>376</v>
      </c>
      <c r="D379" s="195">
        <v>76</v>
      </c>
      <c r="E379" s="212" t="s">
        <v>201</v>
      </c>
      <c r="F379" s="197" t="s">
        <v>3</v>
      </c>
      <c r="G379" s="198" t="s">
        <v>3</v>
      </c>
      <c r="H379" s="199"/>
      <c r="I379" s="200"/>
      <c r="J379" s="200"/>
      <c r="K379" s="200" t="str">
        <f>IF(SUM(H379:J379)=0,"",SUM(H379:J379))</f>
        <v/>
      </c>
      <c r="L379" s="199"/>
      <c r="M379" s="200"/>
      <c r="N379" s="200"/>
      <c r="O379" s="200" t="str">
        <f>IF(SUM(L379:N379)=0,"",SUM(L379:N379))</f>
        <v/>
      </c>
      <c r="P379" s="199"/>
      <c r="Q379" s="200"/>
      <c r="R379" s="200"/>
      <c r="S379" s="200" t="str">
        <f>IF(SUM(P379:R379)=0,"",SUM(P379:R379))</f>
        <v/>
      </c>
      <c r="T379" s="199">
        <v>9.6999999999999993</v>
      </c>
      <c r="U379" s="200">
        <v>1.5</v>
      </c>
      <c r="V379" s="200">
        <v>17</v>
      </c>
      <c r="W379" s="200">
        <f>IF(SUM(T379:V379)=0,"",SUM(T379:V379))</f>
        <v>28.2</v>
      </c>
      <c r="X379" s="199"/>
      <c r="Y379" s="200"/>
      <c r="Z379" s="200"/>
      <c r="AA379" s="200" t="str">
        <f>IF(SUM(X379:Z379)=0,"",SUM(X379:Z379))</f>
        <v/>
      </c>
      <c r="AB379" s="199">
        <f t="shared" si="296"/>
        <v>9.6999999999999993</v>
      </c>
      <c r="AC379" s="200">
        <f t="shared" si="296"/>
        <v>1.5</v>
      </c>
      <c r="AD379" s="200">
        <f t="shared" si="296"/>
        <v>17</v>
      </c>
      <c r="AE379" s="200">
        <f>IF(SUM(AB379:AD379)=0,"",SUM(AB379:AD379))</f>
        <v>28.2</v>
      </c>
      <c r="AF379" s="199">
        <v>2</v>
      </c>
      <c r="AG379" s="200"/>
      <c r="AH379" s="200">
        <v>17</v>
      </c>
      <c r="AI379" s="200">
        <f t="shared" si="247"/>
        <v>19</v>
      </c>
      <c r="AJ379" s="200" t="s">
        <v>201</v>
      </c>
      <c r="AK379" s="201">
        <v>137</v>
      </c>
      <c r="AL379" s="202"/>
      <c r="AM379" s="198" t="str">
        <f t="shared" si="248"/>
        <v/>
      </c>
      <c r="AN379" s="198"/>
      <c r="AO379" s="198"/>
      <c r="AP379" s="213" t="s">
        <v>811</v>
      </c>
      <c r="AQ379" s="198" t="s">
        <v>65</v>
      </c>
      <c r="AR379" s="198" t="s">
        <v>324</v>
      </c>
      <c r="AS379" s="198"/>
      <c r="AT379" s="198" t="s">
        <v>509</v>
      </c>
      <c r="AU379" s="203">
        <f t="shared" si="249"/>
        <v>1988</v>
      </c>
      <c r="AV379" s="204" t="str">
        <f t="shared" si="292"/>
        <v/>
      </c>
      <c r="AW379" s="205" t="str">
        <f>IF(AV379="Yes",AU379,"")</f>
        <v/>
      </c>
      <c r="AX379" s="205" t="str">
        <f>IF(AW379="","",RANK(AW379,AW$4:AW498,1))</f>
        <v/>
      </c>
      <c r="AY379" s="204" t="str">
        <f>IF(AV379="Yes",SUMIF(AU$4:AU498,AW379,AI$4:AI498),"")</f>
        <v/>
      </c>
      <c r="AZ379" s="204" t="str">
        <f>IF(AY379="","",SUMIF(AX$4:AX498,"&lt;="&amp;AX379,AY$4:AY498))</f>
        <v/>
      </c>
      <c r="BA379" s="202"/>
      <c r="BB379" s="206"/>
      <c r="BC379" s="198"/>
      <c r="BD379" s="206"/>
      <c r="BE379" s="198"/>
      <c r="BF379" s="206"/>
      <c r="BG379" s="198"/>
      <c r="BH379" s="200"/>
      <c r="BI379" s="200"/>
      <c r="BJ379" s="200" t="str">
        <f t="shared" si="293"/>
        <v/>
      </c>
      <c r="BK379" s="198" t="s">
        <v>204</v>
      </c>
      <c r="BL379" s="206">
        <v>32444</v>
      </c>
      <c r="BM379" s="207"/>
      <c r="BN379" s="198"/>
      <c r="BO379" s="199">
        <f>IF(AB379="","",(AB379/AE379)*100)</f>
        <v>34.397163120567377</v>
      </c>
      <c r="BP379" s="200">
        <f>IF(AC379="","",(AC379/AE379)*100)</f>
        <v>5.3191489361702127</v>
      </c>
      <c r="BQ379" s="200">
        <f>IF(AD379="","",(AD379/AE379)*100)</f>
        <v>60.283687943262407</v>
      </c>
      <c r="BR379" s="211">
        <f>IF(AE379="","",SUM(BO379:BQ379))</f>
        <v>100</v>
      </c>
      <c r="BS379" s="199"/>
      <c r="BT379" s="200"/>
      <c r="BU379" s="200"/>
      <c r="BV379" s="211" t="str">
        <f>IF(SUM(BS379:BU379)=0,"",SUM(BS379:BU379))</f>
        <v/>
      </c>
      <c r="BW379" s="199" t="str">
        <f>IF(ISBLANK(BS379),"",BS379/BV379*100)</f>
        <v/>
      </c>
      <c r="BX379" s="200" t="str">
        <f>IF(ISBLANK(BT379),"",BT379/BV379*100)</f>
        <v/>
      </c>
      <c r="BY379" s="200" t="str">
        <f>IF(ISBLANK(BU379),"",BU379/BV379*100)</f>
        <v/>
      </c>
      <c r="BZ379" s="200" t="str">
        <f>IF(BV379="","",SUM(BW379:BY379))</f>
        <v/>
      </c>
      <c r="CA379" s="16"/>
      <c r="CB379" s="16"/>
      <c r="CC379" s="16"/>
      <c r="CD379" s="16"/>
    </row>
    <row r="380" spans="1:82" x14ac:dyDescent="0.25">
      <c r="A380" s="16">
        <v>1</v>
      </c>
      <c r="C380" s="194">
        <v>377</v>
      </c>
      <c r="D380" s="195"/>
      <c r="E380" s="212" t="s">
        <v>201</v>
      </c>
      <c r="F380" s="197"/>
      <c r="G380" s="198" t="s">
        <v>3</v>
      </c>
      <c r="H380" s="199"/>
      <c r="I380" s="200"/>
      <c r="J380" s="200"/>
      <c r="K380" s="200"/>
      <c r="L380" s="199"/>
      <c r="M380" s="200"/>
      <c r="N380" s="200"/>
      <c r="O380" s="200"/>
      <c r="P380" s="199"/>
      <c r="Q380" s="200"/>
      <c r="R380" s="200"/>
      <c r="S380" s="200"/>
      <c r="T380" s="199"/>
      <c r="U380" s="200"/>
      <c r="V380" s="200"/>
      <c r="W380" s="200"/>
      <c r="X380" s="199"/>
      <c r="Y380" s="200"/>
      <c r="Z380" s="200"/>
      <c r="AA380" s="200"/>
      <c r="AB380" s="199" t="str">
        <f t="shared" si="296"/>
        <v/>
      </c>
      <c r="AC380" s="200" t="str">
        <f t="shared" si="296"/>
        <v/>
      </c>
      <c r="AD380" s="200" t="str">
        <f t="shared" si="296"/>
        <v/>
      </c>
      <c r="AE380" s="200" t="str">
        <f>IF(SUM(AB380:AD380)=0,"",SUM(AB380:AD380))</f>
        <v/>
      </c>
      <c r="AF380" s="199">
        <v>7.7</v>
      </c>
      <c r="AG380" s="200">
        <v>1.5</v>
      </c>
      <c r="AH380" s="200"/>
      <c r="AI380" s="200">
        <f t="shared" si="247"/>
        <v>9.1999999999999993</v>
      </c>
      <c r="AJ380" s="200"/>
      <c r="AK380" s="201">
        <v>138</v>
      </c>
      <c r="AL380" s="202"/>
      <c r="AM380" s="198" t="str">
        <f t="shared" si="248"/>
        <v/>
      </c>
      <c r="AN380" s="198"/>
      <c r="AO380" s="198"/>
      <c r="AP380" s="198"/>
      <c r="AQ380" s="198" t="s">
        <v>65</v>
      </c>
      <c r="AR380" s="198" t="s">
        <v>324</v>
      </c>
      <c r="AS380" s="198"/>
      <c r="AT380" s="198"/>
      <c r="AU380" s="203">
        <f t="shared" si="249"/>
        <v>2009</v>
      </c>
      <c r="AV380" s="204" t="str">
        <f t="shared" si="292"/>
        <v/>
      </c>
      <c r="AW380" s="205" t="str">
        <f>IF(AV380="Yes",AU380,"")</f>
        <v/>
      </c>
      <c r="AX380" s="205" t="str">
        <f>IF(AW380="","",RANK(AW380,AW$4:AW498,1))</f>
        <v/>
      </c>
      <c r="AY380" s="204" t="str">
        <f>IF(AV380="Yes",SUMIF(AU$4:AU498,AW380,AI$4:AI498),"")</f>
        <v/>
      </c>
      <c r="AZ380" s="204" t="str">
        <f>IF(AY380="","",SUMIF(AX$4:AX498,"&lt;="&amp;AX380,AY$4:AY498))</f>
        <v/>
      </c>
      <c r="BA380" s="202"/>
      <c r="BB380" s="206"/>
      <c r="BC380" s="198"/>
      <c r="BD380" s="206"/>
      <c r="BE380" s="198"/>
      <c r="BF380" s="206"/>
      <c r="BG380" s="198"/>
      <c r="BH380" s="200"/>
      <c r="BI380" s="200"/>
      <c r="BJ380" s="200" t="str">
        <f t="shared" si="293"/>
        <v/>
      </c>
      <c r="BK380" s="198" t="s">
        <v>299</v>
      </c>
      <c r="BL380" s="206">
        <v>39902</v>
      </c>
      <c r="BM380" s="207"/>
      <c r="BN380" s="198"/>
      <c r="BO380" s="199" t="str">
        <f>IF(AB380="","",(AB380/AE380)*100)</f>
        <v/>
      </c>
      <c r="BP380" s="200" t="str">
        <f>IF(AC380="","",(AC380/AE380)*100)</f>
        <v/>
      </c>
      <c r="BQ380" s="200" t="str">
        <f>IF(AD380="","",(AD380/AE380)*100)</f>
        <v/>
      </c>
      <c r="BR380" s="211" t="str">
        <f>IF(AE380="","",SUM(BO380:BQ380))</f>
        <v/>
      </c>
      <c r="BS380" s="199"/>
      <c r="BT380" s="200"/>
      <c r="BU380" s="200"/>
      <c r="BV380" s="211" t="str">
        <f>IF(SUM(BS380:BU380)=0,"",SUM(BS380:BU380))</f>
        <v/>
      </c>
      <c r="BW380" s="199" t="str">
        <f>IF(ISBLANK(BS380),"",BS380/BV380*100)</f>
        <v/>
      </c>
      <c r="BX380" s="200" t="str">
        <f>IF(ISBLANK(BT380),"",BT380/BV380*100)</f>
        <v/>
      </c>
      <c r="BY380" s="200" t="str">
        <f>IF(ISBLANK(BU380),"",BU380/BV380*100)</f>
        <v/>
      </c>
      <c r="BZ380" s="200" t="str">
        <f>IF(BV380="","",SUM(BW380:BY380))</f>
        <v/>
      </c>
      <c r="CA380" s="16"/>
      <c r="CB380" s="16"/>
      <c r="CC380" s="16"/>
      <c r="CD380" s="16"/>
    </row>
    <row r="381" spans="1:82" x14ac:dyDescent="0.25">
      <c r="A381" s="16">
        <v>1</v>
      </c>
      <c r="C381" s="194">
        <v>378</v>
      </c>
      <c r="D381" s="195"/>
      <c r="E381" s="197" t="s">
        <v>889</v>
      </c>
      <c r="F381" s="197"/>
      <c r="G381" s="198"/>
      <c r="H381" s="199"/>
      <c r="I381" s="200"/>
      <c r="J381" s="200"/>
      <c r="K381" s="200"/>
      <c r="L381" s="199"/>
      <c r="M381" s="200"/>
      <c r="N381" s="200"/>
      <c r="O381" s="200"/>
      <c r="P381" s="199"/>
      <c r="Q381" s="200"/>
      <c r="R381" s="200"/>
      <c r="S381" s="200"/>
      <c r="T381" s="199"/>
      <c r="U381" s="200"/>
      <c r="V381" s="200"/>
      <c r="W381" s="200"/>
      <c r="X381" s="199"/>
      <c r="Y381" s="200"/>
      <c r="Z381" s="200"/>
      <c r="AA381" s="200"/>
      <c r="AB381" s="199"/>
      <c r="AC381" s="200"/>
      <c r="AD381" s="200"/>
      <c r="AE381" s="200"/>
      <c r="AF381" s="199">
        <v>9.6999999999999993</v>
      </c>
      <c r="AG381" s="200">
        <v>1.5</v>
      </c>
      <c r="AH381" s="200">
        <v>17</v>
      </c>
      <c r="AI381" s="200">
        <f t="shared" si="247"/>
        <v>28.2</v>
      </c>
      <c r="AJ381" s="200" t="s">
        <v>889</v>
      </c>
      <c r="AK381" s="201">
        <v>139</v>
      </c>
      <c r="AL381" s="202"/>
      <c r="AM381" s="198" t="str">
        <f t="shared" si="248"/>
        <v/>
      </c>
      <c r="AN381" s="198"/>
      <c r="AO381" s="198"/>
      <c r="AP381" s="198"/>
      <c r="AQ381" s="198"/>
      <c r="AR381" s="198"/>
      <c r="AS381" s="198"/>
      <c r="AT381" s="198"/>
      <c r="AU381" s="203" t="str">
        <f t="shared" si="249"/>
        <v/>
      </c>
      <c r="AV381" s="204" t="str">
        <f t="shared" si="292"/>
        <v/>
      </c>
      <c r="AW381" s="205"/>
      <c r="AX381" s="205" t="str">
        <f>IF(AW381="","",RANK(AW381,AW$4:AW498,1))</f>
        <v/>
      </c>
      <c r="AY381" s="204" t="str">
        <f>IF(AV381="Yes",SUMIF(AU$4:AU498,AW381,AI$4:AI498),"")</f>
        <v/>
      </c>
      <c r="AZ381" s="204" t="str">
        <f>IF(AY381="","",SUMIF(AX$4:AX498,"&lt;="&amp;AX381,AY$4:AY498))</f>
        <v/>
      </c>
      <c r="BA381" s="202"/>
      <c r="BB381" s="206"/>
      <c r="BC381" s="198"/>
      <c r="BD381" s="206"/>
      <c r="BE381" s="198"/>
      <c r="BF381" s="206"/>
      <c r="BG381" s="198"/>
      <c r="BH381" s="200"/>
      <c r="BI381" s="200"/>
      <c r="BJ381" s="200" t="str">
        <f t="shared" si="293"/>
        <v/>
      </c>
      <c r="BK381" s="198"/>
      <c r="BL381" s="206"/>
      <c r="BM381" s="207"/>
      <c r="BN381" s="198"/>
      <c r="BO381" s="199"/>
      <c r="BP381" s="200"/>
      <c r="BQ381" s="200"/>
      <c r="BR381" s="211"/>
      <c r="BS381" s="199"/>
      <c r="BT381" s="200"/>
      <c r="BU381" s="200"/>
      <c r="BV381" s="211"/>
      <c r="BW381" s="199"/>
      <c r="BX381" s="200"/>
      <c r="BY381" s="200"/>
      <c r="BZ381" s="200"/>
      <c r="CA381" s="16"/>
      <c r="CB381" s="16"/>
      <c r="CC381" s="16"/>
      <c r="CD381" s="16"/>
    </row>
    <row r="382" spans="1:82" x14ac:dyDescent="0.25">
      <c r="A382" s="16">
        <v>1</v>
      </c>
      <c r="C382" s="194">
        <v>379</v>
      </c>
      <c r="D382" s="195">
        <v>159</v>
      </c>
      <c r="E382" s="212" t="s">
        <v>143</v>
      </c>
      <c r="F382" s="197" t="s">
        <v>21</v>
      </c>
      <c r="G382" s="198" t="s">
        <v>1</v>
      </c>
      <c r="H382" s="199"/>
      <c r="I382" s="200">
        <v>0.6</v>
      </c>
      <c r="J382" s="200"/>
      <c r="K382" s="200">
        <f>IF(SUM(H382:J382)=0,"",SUM(H382:J382))</f>
        <v>0.6</v>
      </c>
      <c r="L382" s="199"/>
      <c r="M382" s="200"/>
      <c r="N382" s="200"/>
      <c r="O382" s="200" t="str">
        <f>IF(SUM(L382:N382)=0,"",SUM(L382:N382))</f>
        <v/>
      </c>
      <c r="P382" s="199"/>
      <c r="Q382" s="200"/>
      <c r="R382" s="200"/>
      <c r="S382" s="200" t="str">
        <f>IF(SUM(P382:R382)=0,"",SUM(P382:R382))</f>
        <v/>
      </c>
      <c r="T382" s="199">
        <v>5.8</v>
      </c>
      <c r="U382" s="200"/>
      <c r="V382" s="200"/>
      <c r="W382" s="200">
        <f>IF(SUM(T382:V382)=0,"",SUM(T382:V382))</f>
        <v>5.8</v>
      </c>
      <c r="X382" s="199"/>
      <c r="Y382" s="200"/>
      <c r="Z382" s="200"/>
      <c r="AA382" s="200" t="str">
        <f>IF(SUM(X382:Z382)=0,"",SUM(X382:Z382))</f>
        <v/>
      </c>
      <c r="AB382" s="199">
        <f t="shared" ref="AB382:AD383" si="297">IF(H382+L382+P382+T382+X382=0,"",H382+L382+P382+T382+X382)</f>
        <v>5.8</v>
      </c>
      <c r="AC382" s="200">
        <f t="shared" si="297"/>
        <v>0.6</v>
      </c>
      <c r="AD382" s="200" t="str">
        <f t="shared" si="297"/>
        <v/>
      </c>
      <c r="AE382" s="200">
        <f>IF(SUM(AB382:AD382)=0,"",SUM(AB382:AD382))</f>
        <v>6.3999999999999995</v>
      </c>
      <c r="AF382" s="199"/>
      <c r="AG382" s="200">
        <v>0.6</v>
      </c>
      <c r="AH382" s="200" t="s">
        <v>509</v>
      </c>
      <c r="AI382" s="200">
        <f t="shared" si="247"/>
        <v>0.6</v>
      </c>
      <c r="AJ382" s="200" t="s">
        <v>143</v>
      </c>
      <c r="AK382" s="201">
        <v>233</v>
      </c>
      <c r="AL382" s="202"/>
      <c r="AM382" s="198" t="str">
        <f t="shared" si="248"/>
        <v/>
      </c>
      <c r="AN382" s="198"/>
      <c r="AO382" s="198"/>
      <c r="AP382" s="213" t="s">
        <v>798</v>
      </c>
      <c r="AQ382" s="198" t="s">
        <v>65</v>
      </c>
      <c r="AR382" s="198" t="s">
        <v>16</v>
      </c>
      <c r="AS382" s="198"/>
      <c r="AT382" s="198" t="s">
        <v>509</v>
      </c>
      <c r="AU382" s="203">
        <f t="shared" si="249"/>
        <v>1996</v>
      </c>
      <c r="AV382" s="204" t="str">
        <f t="shared" si="292"/>
        <v/>
      </c>
      <c r="AW382" s="205" t="str">
        <f>IF(AV382="Yes",AU382,"")</f>
        <v/>
      </c>
      <c r="AX382" s="205" t="str">
        <f>IF(AW382="","",RANK(AW382,AW$4:AW498,1))</f>
        <v/>
      </c>
      <c r="AY382" s="204" t="str">
        <f>IF(AV382="Yes",SUMIF(AU$4:AU498,AW382,AI$4:AI498),"")</f>
        <v/>
      </c>
      <c r="AZ382" s="204" t="str">
        <f>IF(AY382="","",SUMIF(AX$4:AX498,"&lt;="&amp;AX382,AY$4:AY498))</f>
        <v/>
      </c>
      <c r="BA382" s="202"/>
      <c r="BB382" s="206"/>
      <c r="BC382" s="198"/>
      <c r="BD382" s="206"/>
      <c r="BE382" s="198"/>
      <c r="BF382" s="206"/>
      <c r="BG382" s="198"/>
      <c r="BH382" s="200"/>
      <c r="BI382" s="200"/>
      <c r="BJ382" s="200" t="str">
        <f t="shared" si="293"/>
        <v/>
      </c>
      <c r="BK382" s="198" t="s">
        <v>434</v>
      </c>
      <c r="BL382" s="206">
        <v>35338</v>
      </c>
      <c r="BM382" s="207"/>
      <c r="BN382" s="198"/>
      <c r="BO382" s="199">
        <f>IF(AB382="","",(AB382/AE382)*100)</f>
        <v>90.625</v>
      </c>
      <c r="BP382" s="200">
        <f>IF(AC382="","",(AC382/AE382)*100)</f>
        <v>9.375</v>
      </c>
      <c r="BQ382" s="200" t="str">
        <f>IF(AD382="","",(AD382/AE382)*100)</f>
        <v/>
      </c>
      <c r="BR382" s="211">
        <f>IF(AE382="","",SUM(BO382:BQ382))</f>
        <v>100</v>
      </c>
      <c r="BS382" s="199"/>
      <c r="BT382" s="200"/>
      <c r="BU382" s="200"/>
      <c r="BV382" s="211" t="str">
        <f>IF(SUM(BS382:BU382)=0,"",SUM(BS382:BU382))</f>
        <v/>
      </c>
      <c r="BW382" s="199" t="str">
        <f>IF(ISBLANK(BS382),"",BS382/BV382*100)</f>
        <v/>
      </c>
      <c r="BX382" s="200" t="str">
        <f>IF(ISBLANK(BT382),"",BT382/BV382*100)</f>
        <v/>
      </c>
      <c r="BY382" s="200" t="str">
        <f>IF(ISBLANK(BU382),"",BU382/BV382*100)</f>
        <v/>
      </c>
      <c r="BZ382" s="200" t="str">
        <f>IF(BV382="","",SUM(BW382:BY382))</f>
        <v/>
      </c>
      <c r="CA382" s="16"/>
      <c r="CB382" s="16"/>
      <c r="CC382" s="16"/>
      <c r="CD382" s="16"/>
    </row>
    <row r="383" spans="1:82" x14ac:dyDescent="0.25">
      <c r="A383" s="16">
        <v>1</v>
      </c>
      <c r="C383" s="194">
        <v>380</v>
      </c>
      <c r="D383" s="195"/>
      <c r="E383" s="212" t="s">
        <v>143</v>
      </c>
      <c r="F383" s="197"/>
      <c r="G383" s="198" t="s">
        <v>3</v>
      </c>
      <c r="H383" s="199"/>
      <c r="I383" s="200"/>
      <c r="J383" s="200"/>
      <c r="K383" s="200"/>
      <c r="L383" s="199"/>
      <c r="M383" s="200"/>
      <c r="N383" s="200"/>
      <c r="O383" s="200"/>
      <c r="P383" s="199"/>
      <c r="Q383" s="200"/>
      <c r="R383" s="200"/>
      <c r="S383" s="200"/>
      <c r="T383" s="199"/>
      <c r="U383" s="200"/>
      <c r="V383" s="200"/>
      <c r="W383" s="200"/>
      <c r="X383" s="199"/>
      <c r="Y383" s="200"/>
      <c r="Z383" s="200"/>
      <c r="AA383" s="200"/>
      <c r="AB383" s="199" t="str">
        <f t="shared" si="297"/>
        <v/>
      </c>
      <c r="AC383" s="200" t="str">
        <f t="shared" si="297"/>
        <v/>
      </c>
      <c r="AD383" s="200" t="str">
        <f t="shared" si="297"/>
        <v/>
      </c>
      <c r="AE383" s="200" t="str">
        <f>IF(SUM(AB383:AD383)=0,"",SUM(AB383:AD383))</f>
        <v/>
      </c>
      <c r="AF383" s="199">
        <v>5.8</v>
      </c>
      <c r="AG383" s="200" t="s">
        <v>509</v>
      </c>
      <c r="AH383" s="200" t="s">
        <v>509</v>
      </c>
      <c r="AI383" s="200">
        <f t="shared" si="247"/>
        <v>5.8</v>
      </c>
      <c r="AJ383" s="200"/>
      <c r="AK383" s="201">
        <v>234</v>
      </c>
      <c r="AL383" s="202"/>
      <c r="AM383" s="198" t="str">
        <f t="shared" si="248"/>
        <v/>
      </c>
      <c r="AN383" s="198"/>
      <c r="AO383" s="198"/>
      <c r="AP383" s="198"/>
      <c r="AQ383" s="198" t="s">
        <v>65</v>
      </c>
      <c r="AR383" s="198" t="s">
        <v>324</v>
      </c>
      <c r="AS383" s="198"/>
      <c r="AT383" s="198"/>
      <c r="AU383" s="203">
        <f t="shared" si="249"/>
        <v>1996</v>
      </c>
      <c r="AV383" s="204" t="str">
        <f t="shared" si="292"/>
        <v/>
      </c>
      <c r="AW383" s="205" t="str">
        <f>IF(AV383="Yes",AU383,"")</f>
        <v/>
      </c>
      <c r="AX383" s="205" t="str">
        <f>IF(AW383="","",RANK(AW383,AW$4:AW498,1))</f>
        <v/>
      </c>
      <c r="AY383" s="204" t="str">
        <f>IF(AV383="Yes",SUMIF(AU$4:AU498,AW383,AI$4:AI498),"")</f>
        <v/>
      </c>
      <c r="AZ383" s="204" t="str">
        <f>IF(AY383="","",SUMIF(AX$4:AX498,"&lt;="&amp;AX383,AY$4:AY498))</f>
        <v/>
      </c>
      <c r="BA383" s="202"/>
      <c r="BB383" s="206"/>
      <c r="BC383" s="198"/>
      <c r="BD383" s="206"/>
      <c r="BE383" s="198"/>
      <c r="BF383" s="206"/>
      <c r="BG383" s="198"/>
      <c r="BH383" s="200"/>
      <c r="BI383" s="200"/>
      <c r="BJ383" s="200" t="str">
        <f t="shared" si="293"/>
        <v/>
      </c>
      <c r="BK383" s="198" t="s">
        <v>434</v>
      </c>
      <c r="BL383" s="206">
        <v>35338</v>
      </c>
      <c r="BM383" s="207"/>
      <c r="BN383" s="198"/>
      <c r="BO383" s="199" t="str">
        <f>IF(AB383="","",(AB383/AE383)*100)</f>
        <v/>
      </c>
      <c r="BP383" s="200" t="str">
        <f>IF(AC383="","",(AC383/AE383)*100)</f>
        <v/>
      </c>
      <c r="BQ383" s="200" t="str">
        <f>IF(AD383="","",(AD383/AE383)*100)</f>
        <v/>
      </c>
      <c r="BR383" s="211" t="str">
        <f>IF(AE383="","",SUM(BO383:BQ383))</f>
        <v/>
      </c>
      <c r="BS383" s="199"/>
      <c r="BT383" s="200"/>
      <c r="BU383" s="200"/>
      <c r="BV383" s="211" t="str">
        <f>IF(SUM(BS383:BU383)=0,"",SUM(BS383:BU383))</f>
        <v/>
      </c>
      <c r="BW383" s="199" t="str">
        <f>IF(ISBLANK(BS383),"",BS383/BV383*100)</f>
        <v/>
      </c>
      <c r="BX383" s="200" t="str">
        <f>IF(ISBLANK(BT383),"",BT383/BV383*100)</f>
        <v/>
      </c>
      <c r="BY383" s="200" t="str">
        <f>IF(ISBLANK(BU383),"",BU383/BV383*100)</f>
        <v/>
      </c>
      <c r="BZ383" s="200" t="str">
        <f>IF(BV383="","",SUM(BW383:BY383))</f>
        <v/>
      </c>
      <c r="CA383" s="16"/>
      <c r="CB383" s="16"/>
      <c r="CC383" s="16"/>
      <c r="CD383" s="16"/>
    </row>
    <row r="384" spans="1:82" x14ac:dyDescent="0.25">
      <c r="A384" s="16">
        <v>1</v>
      </c>
      <c r="C384" s="194">
        <v>381</v>
      </c>
      <c r="D384" s="195"/>
      <c r="E384" s="197" t="s">
        <v>435</v>
      </c>
      <c r="F384" s="197"/>
      <c r="G384" s="198"/>
      <c r="H384" s="199"/>
      <c r="I384" s="200"/>
      <c r="J384" s="200"/>
      <c r="K384" s="200"/>
      <c r="L384" s="199"/>
      <c r="M384" s="200"/>
      <c r="N384" s="200"/>
      <c r="O384" s="200"/>
      <c r="P384" s="199"/>
      <c r="Q384" s="200"/>
      <c r="R384" s="200"/>
      <c r="S384" s="200"/>
      <c r="T384" s="199"/>
      <c r="U384" s="200"/>
      <c r="V384" s="200"/>
      <c r="W384" s="200"/>
      <c r="X384" s="199"/>
      <c r="Y384" s="200"/>
      <c r="Z384" s="200"/>
      <c r="AA384" s="200"/>
      <c r="AB384" s="199"/>
      <c r="AC384" s="200"/>
      <c r="AD384" s="200"/>
      <c r="AE384" s="200"/>
      <c r="AF384" s="199">
        <v>5.8</v>
      </c>
      <c r="AG384" s="200">
        <v>0.6</v>
      </c>
      <c r="AH384" s="200" t="s">
        <v>509</v>
      </c>
      <c r="AI384" s="200">
        <f t="shared" si="247"/>
        <v>6.3999999999999995</v>
      </c>
      <c r="AJ384" s="200" t="s">
        <v>435</v>
      </c>
      <c r="AK384" s="201">
        <v>235</v>
      </c>
      <c r="AL384" s="202"/>
      <c r="AM384" s="198" t="str">
        <f t="shared" si="248"/>
        <v/>
      </c>
      <c r="AN384" s="198"/>
      <c r="AO384" s="198"/>
      <c r="AP384" s="198"/>
      <c r="AQ384" s="198"/>
      <c r="AR384" s="198"/>
      <c r="AS384" s="198"/>
      <c r="AT384" s="198"/>
      <c r="AU384" s="203" t="str">
        <f t="shared" si="249"/>
        <v/>
      </c>
      <c r="AV384" s="204" t="str">
        <f t="shared" si="292"/>
        <v/>
      </c>
      <c r="AW384" s="205"/>
      <c r="AX384" s="205" t="str">
        <f>IF(AW384="","",RANK(AW384,AW$4:AW498,1))</f>
        <v/>
      </c>
      <c r="AY384" s="204" t="str">
        <f>IF(AV384="Yes",SUMIF(AU$4:AU498,AW384,AI$4:AI498),"")</f>
        <v/>
      </c>
      <c r="AZ384" s="204" t="str">
        <f>IF(AY384="","",SUMIF(AX$4:AX498,"&lt;="&amp;AX384,AY$4:AY498))</f>
        <v/>
      </c>
      <c r="BA384" s="202"/>
      <c r="BB384" s="206"/>
      <c r="BC384" s="198"/>
      <c r="BD384" s="206"/>
      <c r="BE384" s="198"/>
      <c r="BF384" s="206"/>
      <c r="BG384" s="198"/>
      <c r="BH384" s="200"/>
      <c r="BI384" s="200"/>
      <c r="BJ384" s="200" t="str">
        <f t="shared" si="293"/>
        <v/>
      </c>
      <c r="BK384" s="198"/>
      <c r="BL384" s="206"/>
      <c r="BM384" s="207"/>
      <c r="BN384" s="198"/>
      <c r="BO384" s="199"/>
      <c r="BP384" s="200"/>
      <c r="BQ384" s="200"/>
      <c r="BR384" s="211"/>
      <c r="BS384" s="199"/>
      <c r="BT384" s="200"/>
      <c r="BU384" s="200"/>
      <c r="BV384" s="211"/>
      <c r="BW384" s="199"/>
      <c r="BX384" s="200"/>
      <c r="BY384" s="200"/>
      <c r="BZ384" s="200"/>
      <c r="CA384" s="16"/>
      <c r="CB384" s="16"/>
      <c r="CC384" s="16"/>
      <c r="CD384" s="16"/>
    </row>
    <row r="385" spans="1:82" x14ac:dyDescent="0.25">
      <c r="A385" s="16">
        <v>1</v>
      </c>
      <c r="C385" s="194">
        <v>382</v>
      </c>
      <c r="D385" s="195">
        <v>176</v>
      </c>
      <c r="E385" s="212" t="s">
        <v>454</v>
      </c>
      <c r="F385" s="197" t="s">
        <v>3</v>
      </c>
      <c r="G385" s="198" t="s">
        <v>3</v>
      </c>
      <c r="H385" s="199"/>
      <c r="I385" s="200"/>
      <c r="J385" s="200"/>
      <c r="K385" s="200" t="str">
        <f>IF(SUM(H385:J385)=0,"",SUM(H385:J385))</f>
        <v/>
      </c>
      <c r="L385" s="199"/>
      <c r="M385" s="200"/>
      <c r="N385" s="200"/>
      <c r="O385" s="200" t="str">
        <f>IF(SUM(L385:N385)=0,"",SUM(L385:N385))</f>
        <v/>
      </c>
      <c r="P385" s="199"/>
      <c r="Q385" s="200"/>
      <c r="R385" s="200"/>
      <c r="S385" s="200" t="str">
        <f>IF(SUM(P385:R385)=0,"",SUM(P385:R385))</f>
        <v/>
      </c>
      <c r="T385" s="199">
        <v>10.5</v>
      </c>
      <c r="U385" s="200">
        <v>0.6</v>
      </c>
      <c r="V385" s="200"/>
      <c r="W385" s="200">
        <f>IF(SUM(T385:V385)=0,"",SUM(T385:V385))</f>
        <v>11.1</v>
      </c>
      <c r="X385" s="199"/>
      <c r="Y385" s="200"/>
      <c r="Z385" s="200"/>
      <c r="AA385" s="200" t="str">
        <f>IF(SUM(X385:Z385)=0,"",SUM(X385:Z385))</f>
        <v/>
      </c>
      <c r="AB385" s="199">
        <f t="shared" ref="AB385:AD388" si="298">IF(H385+L385+P385+T385+X385=0,"",H385+L385+P385+T385+X385)</f>
        <v>10.5</v>
      </c>
      <c r="AC385" s="200">
        <f t="shared" si="298"/>
        <v>0.6</v>
      </c>
      <c r="AD385" s="200" t="str">
        <f t="shared" si="298"/>
        <v/>
      </c>
      <c r="AE385" s="200">
        <f>IF(SUM(AB385:AD385)=0,"",SUM(AB385:AD385))</f>
        <v>11.1</v>
      </c>
      <c r="AF385" s="199">
        <v>10.5</v>
      </c>
      <c r="AG385" s="200">
        <v>0.6</v>
      </c>
      <c r="AH385" s="200" t="s">
        <v>509</v>
      </c>
      <c r="AI385" s="200">
        <f t="shared" si="247"/>
        <v>11.1</v>
      </c>
      <c r="AJ385" s="200" t="s">
        <v>454</v>
      </c>
      <c r="AK385" s="201">
        <v>269</v>
      </c>
      <c r="AL385" s="202"/>
      <c r="AM385" s="198" t="str">
        <f t="shared" si="248"/>
        <v/>
      </c>
      <c r="AN385" s="198"/>
      <c r="AO385" s="198"/>
      <c r="AP385" s="213" t="s">
        <v>802</v>
      </c>
      <c r="AQ385" s="198" t="s">
        <v>65</v>
      </c>
      <c r="AR385" s="198" t="s">
        <v>324</v>
      </c>
      <c r="AS385" s="198"/>
      <c r="AT385" s="198" t="s">
        <v>509</v>
      </c>
      <c r="AU385" s="203">
        <f t="shared" si="249"/>
        <v>2009</v>
      </c>
      <c r="AV385" s="204" t="str">
        <f t="shared" si="292"/>
        <v/>
      </c>
      <c r="AW385" s="205" t="str">
        <f>IF(AV385="Yes",AU385,"")</f>
        <v/>
      </c>
      <c r="AX385" s="205" t="str">
        <f>IF(AW385="","",RANK(AW385,AW$4:AW498,1))</f>
        <v/>
      </c>
      <c r="AY385" s="204" t="str">
        <f>IF(AV385="Yes",SUMIF(AU$4:AU498,AW385,AI$4:AI498),"")</f>
        <v/>
      </c>
      <c r="AZ385" s="204" t="str">
        <f>IF(AY385="","",SUMIF(AX$4:AX498,"&lt;="&amp;AX385,AY$4:AY498))</f>
        <v/>
      </c>
      <c r="BA385" s="202"/>
      <c r="BB385" s="206"/>
      <c r="BC385" s="198"/>
      <c r="BD385" s="206"/>
      <c r="BE385" s="198"/>
      <c r="BF385" s="206"/>
      <c r="BG385" s="198"/>
      <c r="BH385" s="200"/>
      <c r="BI385" s="200"/>
      <c r="BJ385" s="200" t="str">
        <f t="shared" si="293"/>
        <v/>
      </c>
      <c r="BK385" s="198" t="s">
        <v>299</v>
      </c>
      <c r="BL385" s="206">
        <v>39902</v>
      </c>
      <c r="BM385" s="207"/>
      <c r="BN385" s="198"/>
      <c r="BO385" s="199">
        <f>IF(AB385="","",(AB385/AE385)*100)</f>
        <v>94.594594594594597</v>
      </c>
      <c r="BP385" s="200">
        <f>IF(AC385="","",(AC385/AE385)*100)</f>
        <v>5.4054054054054053</v>
      </c>
      <c r="BQ385" s="200" t="str">
        <f>IF(AD385="","",(AD385/AE385)*100)</f>
        <v/>
      </c>
      <c r="BR385" s="211">
        <f>IF(AE385="","",SUM(BO385:BQ385))</f>
        <v>100</v>
      </c>
      <c r="BS385" s="199"/>
      <c r="BT385" s="200"/>
      <c r="BU385" s="200"/>
      <c r="BV385" s="211" t="str">
        <f>IF(SUM(BS385:BU385)=0,"",SUM(BS385:BU385))</f>
        <v/>
      </c>
      <c r="BW385" s="199" t="str">
        <f>IF(ISBLANK(BS385),"",BS385/BV385*100)</f>
        <v/>
      </c>
      <c r="BX385" s="200" t="str">
        <f>IF(ISBLANK(BT385),"",BT385/BV385*100)</f>
        <v/>
      </c>
      <c r="BY385" s="200" t="str">
        <f>IF(ISBLANK(BU385),"",BU385/BV385*100)</f>
        <v/>
      </c>
      <c r="BZ385" s="200" t="str">
        <f>IF(BV385="","",SUM(BW385:BY385))</f>
        <v/>
      </c>
      <c r="CA385" s="16"/>
      <c r="CB385" s="16"/>
      <c r="CC385" s="16"/>
      <c r="CD385" s="16"/>
    </row>
    <row r="386" spans="1:82" x14ac:dyDescent="0.25">
      <c r="A386" s="16">
        <v>1</v>
      </c>
      <c r="C386" s="194">
        <v>383</v>
      </c>
      <c r="D386" s="195">
        <v>179</v>
      </c>
      <c r="E386" s="212" t="s">
        <v>144</v>
      </c>
      <c r="F386" s="197" t="s">
        <v>3</v>
      </c>
      <c r="G386" s="198" t="s">
        <v>3</v>
      </c>
      <c r="H386" s="199"/>
      <c r="I386" s="200"/>
      <c r="J386" s="200"/>
      <c r="K386" s="200" t="str">
        <f>IF(SUM(H386:J386)=0,"",SUM(H386:J386))</f>
        <v/>
      </c>
      <c r="L386" s="199"/>
      <c r="M386" s="200"/>
      <c r="N386" s="200"/>
      <c r="O386" s="200" t="str">
        <f>IF(SUM(L386:N386)=0,"",SUM(L386:N386))</f>
        <v/>
      </c>
      <c r="P386" s="199"/>
      <c r="Q386" s="200"/>
      <c r="R386" s="200"/>
      <c r="S386" s="200" t="str">
        <f>IF(SUM(P386:R386)=0,"",SUM(P386:R386))</f>
        <v/>
      </c>
      <c r="T386" s="199"/>
      <c r="U386" s="200"/>
      <c r="V386" s="200">
        <v>13.5</v>
      </c>
      <c r="W386" s="200">
        <f>IF(SUM(T386:V386)=0,"",SUM(T386:V386))</f>
        <v>13.5</v>
      </c>
      <c r="X386" s="199"/>
      <c r="Y386" s="200"/>
      <c r="Z386" s="200"/>
      <c r="AA386" s="200" t="str">
        <f>IF(SUM(X386:Z386)=0,"",SUM(X386:Z386))</f>
        <v/>
      </c>
      <c r="AB386" s="199" t="str">
        <f t="shared" si="298"/>
        <v/>
      </c>
      <c r="AC386" s="200" t="str">
        <f t="shared" si="298"/>
        <v/>
      </c>
      <c r="AD386" s="200">
        <f t="shared" si="298"/>
        <v>13.5</v>
      </c>
      <c r="AE386" s="200">
        <f>IF(SUM(AB386:AD386)=0,"",SUM(AB386:AD386))</f>
        <v>13.5</v>
      </c>
      <c r="AF386" s="199" t="s">
        <v>509</v>
      </c>
      <c r="AG386" s="200" t="s">
        <v>509</v>
      </c>
      <c r="AH386" s="200">
        <v>13.5</v>
      </c>
      <c r="AI386" s="200">
        <f t="shared" si="247"/>
        <v>13.5</v>
      </c>
      <c r="AJ386" s="200" t="s">
        <v>144</v>
      </c>
      <c r="AK386" s="201">
        <v>270</v>
      </c>
      <c r="AL386" s="202"/>
      <c r="AM386" s="198" t="str">
        <f t="shared" si="248"/>
        <v/>
      </c>
      <c r="AN386" s="198"/>
      <c r="AO386" s="198"/>
      <c r="AP386" s="213" t="s">
        <v>727</v>
      </c>
      <c r="AQ386" s="198" t="s">
        <v>65</v>
      </c>
      <c r="AR386" s="198" t="s">
        <v>324</v>
      </c>
      <c r="AS386" s="198"/>
      <c r="AT386" s="198" t="s">
        <v>509</v>
      </c>
      <c r="AU386" s="203">
        <f t="shared" si="249"/>
        <v>2009</v>
      </c>
      <c r="AV386" s="204" t="str">
        <f t="shared" si="292"/>
        <v/>
      </c>
      <c r="AW386" s="205" t="str">
        <f>IF(AV386="Yes",AU386,"")</f>
        <v/>
      </c>
      <c r="AX386" s="205" t="str">
        <f>IF(AW386="","",RANK(AW386,AW$4:AW498,1))</f>
        <v/>
      </c>
      <c r="AY386" s="204" t="str">
        <f>IF(AV386="Yes",SUMIF(AU$4:AU498,AW386,AI$4:AI498),"")</f>
        <v/>
      </c>
      <c r="AZ386" s="204" t="str">
        <f>IF(AY386="","",SUMIF(AX$4:AX498,"&lt;="&amp;AX386,AY$4:AY498))</f>
        <v/>
      </c>
      <c r="BA386" s="202"/>
      <c r="BB386" s="206"/>
      <c r="BC386" s="198"/>
      <c r="BD386" s="206"/>
      <c r="BE386" s="198"/>
      <c r="BF386" s="206"/>
      <c r="BG386" s="198"/>
      <c r="BH386" s="200"/>
      <c r="BI386" s="200"/>
      <c r="BJ386" s="200" t="str">
        <f t="shared" si="293"/>
        <v/>
      </c>
      <c r="BK386" s="198" t="s">
        <v>299</v>
      </c>
      <c r="BL386" s="206">
        <v>39902</v>
      </c>
      <c r="BM386" s="207"/>
      <c r="BN386" s="198"/>
      <c r="BO386" s="199" t="str">
        <f>IF(AB386="","",(AB386/AE386)*100)</f>
        <v/>
      </c>
      <c r="BP386" s="200" t="str">
        <f>IF(AC386="","",(AC386/AE386)*100)</f>
        <v/>
      </c>
      <c r="BQ386" s="200">
        <f>IF(AD386="","",(AD386/AE386)*100)</f>
        <v>100</v>
      </c>
      <c r="BR386" s="211">
        <f>IF(AE386="","",SUM(BO386:BQ386))</f>
        <v>100</v>
      </c>
      <c r="BS386" s="199"/>
      <c r="BT386" s="200"/>
      <c r="BU386" s="200"/>
      <c r="BV386" s="211" t="str">
        <f>IF(SUM(BS386:BU386)=0,"",SUM(BS386:BU386))</f>
        <v/>
      </c>
      <c r="BW386" s="199" t="str">
        <f>IF(ISBLANK(BS386),"",BS386/BV386*100)</f>
        <v/>
      </c>
      <c r="BX386" s="200" t="str">
        <f>IF(ISBLANK(BT386),"",BT386/BV386*100)</f>
        <v/>
      </c>
      <c r="BY386" s="200" t="str">
        <f>IF(ISBLANK(BU386),"",BU386/BV386*100)</f>
        <v/>
      </c>
      <c r="BZ386" s="200" t="str">
        <f>IF(BV386="","",SUM(BW386:BY386))</f>
        <v/>
      </c>
      <c r="CA386" s="16"/>
      <c r="CB386" s="16"/>
      <c r="CC386" s="16"/>
      <c r="CD386" s="16"/>
    </row>
    <row r="387" spans="1:82" x14ac:dyDescent="0.25">
      <c r="A387" s="16">
        <v>1</v>
      </c>
      <c r="C387" s="194">
        <v>384</v>
      </c>
      <c r="D387" s="195">
        <v>77</v>
      </c>
      <c r="E387" s="212" t="s">
        <v>389</v>
      </c>
      <c r="F387" s="197" t="s">
        <v>21</v>
      </c>
      <c r="G387" s="198" t="s">
        <v>1</v>
      </c>
      <c r="H387" s="199">
        <v>9</v>
      </c>
      <c r="I387" s="200"/>
      <c r="J387" s="200">
        <v>15.9</v>
      </c>
      <c r="K387" s="200">
        <f>IF(SUM(H387:J387)=0,"",SUM(H387:J387))</f>
        <v>24.9</v>
      </c>
      <c r="L387" s="199"/>
      <c r="M387" s="200"/>
      <c r="N387" s="200"/>
      <c r="O387" s="200" t="str">
        <f>IF(SUM(L387:N387)=0,"",SUM(L387:N387))</f>
        <v/>
      </c>
      <c r="P387" s="199"/>
      <c r="Q387" s="200"/>
      <c r="R387" s="200"/>
      <c r="S387" s="200" t="str">
        <f>IF(SUM(P387:R387)=0,"",SUM(P387:R387))</f>
        <v/>
      </c>
      <c r="T387" s="199">
        <v>17.399999999999999</v>
      </c>
      <c r="U387" s="200"/>
      <c r="V387" s="200">
        <v>1.5</v>
      </c>
      <c r="W387" s="200">
        <f>IF(SUM(T387:V387)=0,"",SUM(T387:V387))</f>
        <v>18.899999999999999</v>
      </c>
      <c r="X387" s="199"/>
      <c r="Y387" s="200"/>
      <c r="Z387" s="200"/>
      <c r="AA387" s="200" t="str">
        <f>IF(SUM(X387:Z387)=0,"",SUM(X387:Z387))</f>
        <v/>
      </c>
      <c r="AB387" s="199">
        <f t="shared" si="298"/>
        <v>26.4</v>
      </c>
      <c r="AC387" s="200" t="str">
        <f t="shared" si="298"/>
        <v/>
      </c>
      <c r="AD387" s="200">
        <f t="shared" si="298"/>
        <v>17.399999999999999</v>
      </c>
      <c r="AE387" s="200">
        <f>IF(SUM(AB387:AD387)=0,"",SUM(AB387:AD387))</f>
        <v>43.8</v>
      </c>
      <c r="AF387" s="199">
        <v>9</v>
      </c>
      <c r="AG387" s="200" t="s">
        <v>509</v>
      </c>
      <c r="AH387" s="200">
        <v>15.9</v>
      </c>
      <c r="AI387" s="200">
        <f t="shared" si="247"/>
        <v>24.9</v>
      </c>
      <c r="AJ387" s="200" t="s">
        <v>389</v>
      </c>
      <c r="AK387" s="201">
        <v>140</v>
      </c>
      <c r="AL387" s="202"/>
      <c r="AM387" s="198" t="str">
        <f t="shared" si="248"/>
        <v/>
      </c>
      <c r="AN387" s="198"/>
      <c r="AO387" s="198"/>
      <c r="AP387" s="213" t="s">
        <v>812</v>
      </c>
      <c r="AQ387" s="198" t="s">
        <v>65</v>
      </c>
      <c r="AR387" s="198" t="s">
        <v>16</v>
      </c>
      <c r="AS387" s="198"/>
      <c r="AT387" s="198" t="s">
        <v>509</v>
      </c>
      <c r="AU387" s="203">
        <f t="shared" si="249"/>
        <v>1988</v>
      </c>
      <c r="AV387" s="204" t="str">
        <f t="shared" si="292"/>
        <v/>
      </c>
      <c r="AW387" s="205" t="str">
        <f>IF(AV387="Yes",AU387,"")</f>
        <v/>
      </c>
      <c r="AX387" s="205" t="str">
        <f>IF(AW387="","",RANK(AW387,AW$4:AW498,1))</f>
        <v/>
      </c>
      <c r="AY387" s="204" t="str">
        <f>IF(AV387="Yes",SUMIF(AU$4:AU498,AW387,AI$4:AI498),"")</f>
        <v/>
      </c>
      <c r="AZ387" s="204" t="str">
        <f>IF(AY387="","",SUMIF(AX$4:AX498,"&lt;="&amp;AX387,AY$4:AY498))</f>
        <v/>
      </c>
      <c r="BA387" s="202"/>
      <c r="BB387" s="206"/>
      <c r="BC387" s="198"/>
      <c r="BD387" s="206"/>
      <c r="BE387" s="198"/>
      <c r="BF387" s="206"/>
      <c r="BG387" s="198"/>
      <c r="BH387" s="200"/>
      <c r="BI387" s="200"/>
      <c r="BJ387" s="200" t="str">
        <f t="shared" si="293"/>
        <v/>
      </c>
      <c r="BK387" s="198" t="s">
        <v>204</v>
      </c>
      <c r="BL387" s="206">
        <v>32444</v>
      </c>
      <c r="BM387" s="207"/>
      <c r="BN387" s="198"/>
      <c r="BO387" s="199">
        <f>IF(AB387="","",(AB387/AE387)*100)</f>
        <v>60.273972602739725</v>
      </c>
      <c r="BP387" s="200" t="str">
        <f>IF(AC387="","",(AC387/AE387)*100)</f>
        <v/>
      </c>
      <c r="BQ387" s="200">
        <f>IF(AD387="","",(AD387/AE387)*100)</f>
        <v>39.726027397260275</v>
      </c>
      <c r="BR387" s="211">
        <f>IF(AE387="","",SUM(BO387:BQ387))</f>
        <v>100</v>
      </c>
      <c r="BS387" s="199"/>
      <c r="BT387" s="200"/>
      <c r="BU387" s="200"/>
      <c r="BV387" s="211" t="str">
        <f>IF(SUM(BS387:BU387)=0,"",SUM(BS387:BU387))</f>
        <v/>
      </c>
      <c r="BW387" s="199" t="str">
        <f>IF(ISBLANK(BS387),"",BS387/BV387*100)</f>
        <v/>
      </c>
      <c r="BX387" s="200" t="str">
        <f>IF(ISBLANK(BT387),"",BT387/BV387*100)</f>
        <v/>
      </c>
      <c r="BY387" s="200" t="str">
        <f>IF(ISBLANK(BU387),"",BU387/BV387*100)</f>
        <v/>
      </c>
      <c r="BZ387" s="200" t="str">
        <f>IF(BV387="","",SUM(BW387:BY387))</f>
        <v/>
      </c>
      <c r="CA387" s="16"/>
      <c r="CB387" s="16"/>
      <c r="CC387" s="16"/>
      <c r="CD387" s="16"/>
    </row>
    <row r="388" spans="1:82" x14ac:dyDescent="0.25">
      <c r="A388" s="16">
        <v>1</v>
      </c>
      <c r="C388" s="194">
        <v>385</v>
      </c>
      <c r="D388" s="195"/>
      <c r="E388" s="212" t="s">
        <v>389</v>
      </c>
      <c r="F388" s="197"/>
      <c r="G388" s="198" t="s">
        <v>3</v>
      </c>
      <c r="H388" s="199"/>
      <c r="I388" s="200"/>
      <c r="J388" s="200"/>
      <c r="K388" s="200"/>
      <c r="L388" s="199"/>
      <c r="M388" s="200"/>
      <c r="N388" s="200"/>
      <c r="O388" s="200"/>
      <c r="P388" s="199"/>
      <c r="Q388" s="200"/>
      <c r="R388" s="200"/>
      <c r="S388" s="200"/>
      <c r="T388" s="199"/>
      <c r="U388" s="200"/>
      <c r="V388" s="200"/>
      <c r="W388" s="200"/>
      <c r="X388" s="199"/>
      <c r="Y388" s="200"/>
      <c r="Z388" s="200"/>
      <c r="AA388" s="200"/>
      <c r="AB388" s="199" t="str">
        <f t="shared" si="298"/>
        <v/>
      </c>
      <c r="AC388" s="200" t="str">
        <f t="shared" si="298"/>
        <v/>
      </c>
      <c r="AD388" s="200" t="str">
        <f t="shared" si="298"/>
        <v/>
      </c>
      <c r="AE388" s="200" t="str">
        <f>IF(SUM(AB388:AD388)=0,"",SUM(AB388:AD388))</f>
        <v/>
      </c>
      <c r="AF388" s="199">
        <v>17.399999999999999</v>
      </c>
      <c r="AG388" s="200" t="s">
        <v>509</v>
      </c>
      <c r="AH388" s="200">
        <v>1.5</v>
      </c>
      <c r="AI388" s="200">
        <f t="shared" ref="AI388:AI451" si="299">IF(SUM(AF388:AH388)=0,"",SUM(AF388:AH388))</f>
        <v>18.899999999999999</v>
      </c>
      <c r="AJ388" s="200"/>
      <c r="AK388" s="201">
        <v>141</v>
      </c>
      <c r="AL388" s="202"/>
      <c r="AM388" s="198" t="str">
        <f t="shared" ref="AM388:AM451" si="300">IF(ISBLANK(AL388),"",IF(AL388=0,"Study Only",""))</f>
        <v/>
      </c>
      <c r="AN388" s="198"/>
      <c r="AO388" s="198"/>
      <c r="AP388" s="198"/>
      <c r="AQ388" s="198" t="s">
        <v>65</v>
      </c>
      <c r="AR388" s="198" t="s">
        <v>324</v>
      </c>
      <c r="AS388" s="198"/>
      <c r="AT388" s="198"/>
      <c r="AU388" s="203">
        <f t="shared" ref="AU388:AU451" si="301">IF(AND(ISBLANK(BK388),ISBLANK(BK388)),"",YEAR(BL388))</f>
        <v>1988</v>
      </c>
      <c r="AV388" s="204" t="str">
        <f t="shared" si="292"/>
        <v/>
      </c>
      <c r="AW388" s="205" t="str">
        <f>IF(AV388="Yes",AU388,"")</f>
        <v/>
      </c>
      <c r="AX388" s="205" t="str">
        <f>IF(AW388="","",RANK(AW388,AW$4:AW498,1))</f>
        <v/>
      </c>
      <c r="AY388" s="204" t="str">
        <f>IF(AV388="Yes",SUMIF(AU$4:AU498,AW388,AI$4:AI498),"")</f>
        <v/>
      </c>
      <c r="AZ388" s="204" t="str">
        <f>IF(AY388="","",SUMIF(AX$4:AX498,"&lt;="&amp;AX388,AY$4:AY498))</f>
        <v/>
      </c>
      <c r="BA388" s="202"/>
      <c r="BB388" s="206"/>
      <c r="BC388" s="198"/>
      <c r="BD388" s="206"/>
      <c r="BE388" s="198"/>
      <c r="BF388" s="206"/>
      <c r="BG388" s="198"/>
      <c r="BH388" s="200"/>
      <c r="BI388" s="200"/>
      <c r="BJ388" s="200" t="str">
        <f t="shared" si="293"/>
        <v/>
      </c>
      <c r="BK388" s="198" t="s">
        <v>204</v>
      </c>
      <c r="BL388" s="206">
        <v>32444</v>
      </c>
      <c r="BM388" s="207"/>
      <c r="BN388" s="198"/>
      <c r="BO388" s="199" t="str">
        <f>IF(AB388="","",(AB388/AE388)*100)</f>
        <v/>
      </c>
      <c r="BP388" s="200" t="str">
        <f>IF(AC388="","",(AC388/AE388)*100)</f>
        <v/>
      </c>
      <c r="BQ388" s="200" t="str">
        <f>IF(AD388="","",(AD388/AE388)*100)</f>
        <v/>
      </c>
      <c r="BR388" s="211" t="str">
        <f>IF(AE388="","",SUM(BO388:BQ388))</f>
        <v/>
      </c>
      <c r="BS388" s="199"/>
      <c r="BT388" s="200"/>
      <c r="BU388" s="200"/>
      <c r="BV388" s="211" t="str">
        <f>IF(SUM(BS388:BU388)=0,"",SUM(BS388:BU388))</f>
        <v/>
      </c>
      <c r="BW388" s="199" t="str">
        <f>IF(ISBLANK(BS388),"",BS388/BV388*100)</f>
        <v/>
      </c>
      <c r="BX388" s="200" t="str">
        <f>IF(ISBLANK(BT388),"",BT388/BV388*100)</f>
        <v/>
      </c>
      <c r="BY388" s="200" t="str">
        <f>IF(ISBLANK(BU388),"",BU388/BV388*100)</f>
        <v/>
      </c>
      <c r="BZ388" s="200" t="str">
        <f>IF(BV388="","",SUM(BW388:BY388))</f>
        <v/>
      </c>
      <c r="CA388" s="16"/>
      <c r="CB388" s="16"/>
      <c r="CC388" s="16"/>
      <c r="CD388" s="16"/>
    </row>
    <row r="389" spans="1:82" x14ac:dyDescent="0.25">
      <c r="A389" s="16">
        <v>1</v>
      </c>
      <c r="C389" s="194">
        <v>386</v>
      </c>
      <c r="D389" s="195"/>
      <c r="E389" s="197" t="s">
        <v>901</v>
      </c>
      <c r="F389" s="197"/>
      <c r="G389" s="198"/>
      <c r="H389" s="199"/>
      <c r="I389" s="200"/>
      <c r="J389" s="200"/>
      <c r="K389" s="200"/>
      <c r="L389" s="199"/>
      <c r="M389" s="200"/>
      <c r="N389" s="200"/>
      <c r="O389" s="200"/>
      <c r="P389" s="199"/>
      <c r="Q389" s="200"/>
      <c r="R389" s="200"/>
      <c r="S389" s="200"/>
      <c r="T389" s="199"/>
      <c r="U389" s="200"/>
      <c r="V389" s="200"/>
      <c r="W389" s="200"/>
      <c r="X389" s="199"/>
      <c r="Y389" s="200"/>
      <c r="Z389" s="200"/>
      <c r="AA389" s="200"/>
      <c r="AB389" s="199"/>
      <c r="AC389" s="200"/>
      <c r="AD389" s="200"/>
      <c r="AE389" s="200"/>
      <c r="AF389" s="199">
        <v>26.4</v>
      </c>
      <c r="AG389" s="200" t="s">
        <v>509</v>
      </c>
      <c r="AH389" s="200">
        <v>17.399999999999999</v>
      </c>
      <c r="AI389" s="200">
        <f t="shared" si="299"/>
        <v>43.8</v>
      </c>
      <c r="AJ389" s="200" t="s">
        <v>901</v>
      </c>
      <c r="AK389" s="201">
        <v>142</v>
      </c>
      <c r="AL389" s="202"/>
      <c r="AM389" s="198" t="str">
        <f t="shared" si="300"/>
        <v/>
      </c>
      <c r="AN389" s="198"/>
      <c r="AO389" s="198"/>
      <c r="AP389" s="198"/>
      <c r="AQ389" s="198"/>
      <c r="AR389" s="198"/>
      <c r="AS389" s="198"/>
      <c r="AT389" s="198"/>
      <c r="AU389" s="203" t="str">
        <f t="shared" si="301"/>
        <v/>
      </c>
      <c r="AV389" s="204" t="str">
        <f t="shared" si="292"/>
        <v/>
      </c>
      <c r="AW389" s="205"/>
      <c r="AX389" s="205" t="str">
        <f>IF(AW389="","",RANK(AW389,AW$4:AW498,1))</f>
        <v/>
      </c>
      <c r="AY389" s="204" t="str">
        <f>IF(AV389="Yes",SUMIF(AU$4:AU498,AW389,AI$4:AI498),"")</f>
        <v/>
      </c>
      <c r="AZ389" s="204" t="str">
        <f>IF(AY389="","",SUMIF(AX$4:AX498,"&lt;="&amp;AX389,AY$4:AY498))</f>
        <v/>
      </c>
      <c r="BA389" s="202"/>
      <c r="BB389" s="206"/>
      <c r="BC389" s="198"/>
      <c r="BD389" s="206"/>
      <c r="BE389" s="198"/>
      <c r="BF389" s="206"/>
      <c r="BG389" s="198"/>
      <c r="BH389" s="200"/>
      <c r="BI389" s="200"/>
      <c r="BJ389" s="200" t="str">
        <f t="shared" si="293"/>
        <v/>
      </c>
      <c r="BK389" s="198"/>
      <c r="BL389" s="206"/>
      <c r="BM389" s="207"/>
      <c r="BN389" s="198"/>
      <c r="BO389" s="199"/>
      <c r="BP389" s="200"/>
      <c r="BQ389" s="200"/>
      <c r="BR389" s="211"/>
      <c r="BS389" s="199"/>
      <c r="BT389" s="200"/>
      <c r="BU389" s="200"/>
      <c r="BV389" s="211"/>
      <c r="BW389" s="199"/>
      <c r="BX389" s="200"/>
      <c r="BY389" s="200"/>
      <c r="BZ389" s="200"/>
      <c r="CA389" s="16"/>
      <c r="CB389" s="16"/>
      <c r="CC389" s="16"/>
      <c r="CD389" s="16"/>
    </row>
    <row r="390" spans="1:82" x14ac:dyDescent="0.25">
      <c r="A390" s="16">
        <v>1</v>
      </c>
      <c r="C390" s="194">
        <v>387</v>
      </c>
      <c r="D390" s="195">
        <v>177</v>
      </c>
      <c r="E390" s="212" t="s">
        <v>455</v>
      </c>
      <c r="F390" s="197" t="s">
        <v>3</v>
      </c>
      <c r="G390" s="198" t="s">
        <v>3</v>
      </c>
      <c r="H390" s="199"/>
      <c r="I390" s="200"/>
      <c r="J390" s="200"/>
      <c r="K390" s="200" t="str">
        <f t="shared" ref="K390:K401" si="302">IF(SUM(H390:J390)=0,"",SUM(H390:J390))</f>
        <v/>
      </c>
      <c r="L390" s="199"/>
      <c r="M390" s="200"/>
      <c r="N390" s="200"/>
      <c r="O390" s="200" t="str">
        <f t="shared" ref="O390:O401" si="303">IF(SUM(L390:N390)=0,"",SUM(L390:N390))</f>
        <v/>
      </c>
      <c r="P390" s="199"/>
      <c r="Q390" s="200"/>
      <c r="R390" s="200"/>
      <c r="S390" s="200" t="str">
        <f t="shared" ref="S390:S401" si="304">IF(SUM(P390:R390)=0,"",SUM(P390:R390))</f>
        <v/>
      </c>
      <c r="T390" s="199"/>
      <c r="U390" s="200"/>
      <c r="V390" s="200">
        <v>13.5</v>
      </c>
      <c r="W390" s="200">
        <f t="shared" ref="W390:W401" si="305">IF(SUM(T390:V390)=0,"",SUM(T390:V390))</f>
        <v>13.5</v>
      </c>
      <c r="X390" s="199"/>
      <c r="Y390" s="200"/>
      <c r="Z390" s="200"/>
      <c r="AA390" s="200" t="str">
        <f t="shared" ref="AA390:AA401" si="306">IF(SUM(X390:Z390)=0,"",SUM(X390:Z390))</f>
        <v/>
      </c>
      <c r="AB390" s="199" t="str">
        <f t="shared" ref="AB390:AB401" si="307">IF(H390+L390+P390+T390+X390=0,"",H390+L390+P390+T390+X390)</f>
        <v/>
      </c>
      <c r="AC390" s="200" t="str">
        <f t="shared" ref="AC390:AC401" si="308">IF(I390+M390+Q390+U390+Y390=0,"",I390+M390+Q390+U390+Y390)</f>
        <v/>
      </c>
      <c r="AD390" s="200">
        <f t="shared" ref="AD390:AD401" si="309">IF(J390+N390+R390+V390+Z390=0,"",J390+N390+R390+V390+Z390)</f>
        <v>13.5</v>
      </c>
      <c r="AE390" s="200">
        <f t="shared" ref="AE390:AE401" si="310">IF(SUM(AB390:AD390)=0,"",SUM(AB390:AD390))</f>
        <v>13.5</v>
      </c>
      <c r="AF390" s="199" t="s">
        <v>509</v>
      </c>
      <c r="AG390" s="200" t="s">
        <v>509</v>
      </c>
      <c r="AH390" s="200">
        <v>13.5</v>
      </c>
      <c r="AI390" s="200">
        <f t="shared" si="299"/>
        <v>13.5</v>
      </c>
      <c r="AJ390" s="200" t="s">
        <v>455</v>
      </c>
      <c r="AK390" s="201">
        <v>268</v>
      </c>
      <c r="AL390" s="202"/>
      <c r="AM390" s="198" t="str">
        <f t="shared" si="300"/>
        <v/>
      </c>
      <c r="AN390" s="198"/>
      <c r="AO390" s="198"/>
      <c r="AP390" s="213" t="s">
        <v>728</v>
      </c>
      <c r="AQ390" s="198" t="s">
        <v>65</v>
      </c>
      <c r="AR390" s="198" t="s">
        <v>324</v>
      </c>
      <c r="AS390" s="198"/>
      <c r="AT390" s="198" t="s">
        <v>509</v>
      </c>
      <c r="AU390" s="203">
        <f t="shared" si="301"/>
        <v>2009</v>
      </c>
      <c r="AV390" s="204" t="str">
        <f t="shared" si="292"/>
        <v/>
      </c>
      <c r="AW390" s="205" t="str">
        <f t="shared" ref="AW390:AW401" si="311">IF(AV390="Yes",AU390,"")</f>
        <v/>
      </c>
      <c r="AX390" s="205" t="str">
        <f>IF(AW390="","",RANK(AW390,AW$4:AW498,1))</f>
        <v/>
      </c>
      <c r="AY390" s="204" t="str">
        <f>IF(AV390="Yes",SUMIF(AU$4:AU498,AW390,AI$4:AI498),"")</f>
        <v/>
      </c>
      <c r="AZ390" s="204" t="str">
        <f>IF(AY390="","",SUMIF(AX$4:AX498,"&lt;="&amp;AX390,AY$4:AY498))</f>
        <v/>
      </c>
      <c r="BA390" s="202"/>
      <c r="BB390" s="206"/>
      <c r="BC390" s="198"/>
      <c r="BD390" s="206"/>
      <c r="BE390" s="198"/>
      <c r="BF390" s="206"/>
      <c r="BG390" s="198"/>
      <c r="BH390" s="200"/>
      <c r="BI390" s="200"/>
      <c r="BJ390" s="200" t="str">
        <f t="shared" si="293"/>
        <v/>
      </c>
      <c r="BK390" s="198" t="s">
        <v>299</v>
      </c>
      <c r="BL390" s="206">
        <v>39902</v>
      </c>
      <c r="BM390" s="207"/>
      <c r="BN390" s="198"/>
      <c r="BO390" s="199" t="str">
        <f t="shared" ref="BO390:BO409" si="312">IF(AB390="","",(AB390/AE390)*100)</f>
        <v/>
      </c>
      <c r="BP390" s="200" t="str">
        <f t="shared" ref="BP390:BP409" si="313">IF(AC390="","",(AC390/AE390)*100)</f>
        <v/>
      </c>
      <c r="BQ390" s="200">
        <f t="shared" ref="BQ390:BQ409" si="314">IF(AD390="","",(AD390/AE390)*100)</f>
        <v>100</v>
      </c>
      <c r="BR390" s="211">
        <f t="shared" ref="BR390:BR409" si="315">IF(AE390="","",SUM(BO390:BQ390))</f>
        <v>100</v>
      </c>
      <c r="BS390" s="199"/>
      <c r="BT390" s="200"/>
      <c r="BU390" s="200"/>
      <c r="BV390" s="211" t="str">
        <f t="shared" ref="BV390:BV409" si="316">IF(SUM(BS390:BU390)=0,"",SUM(BS390:BU390))</f>
        <v/>
      </c>
      <c r="BW390" s="199" t="str">
        <f t="shared" ref="BW390:BW409" si="317">IF(ISBLANK(BS390),"",BS390/BV390*100)</f>
        <v/>
      </c>
      <c r="BX390" s="200" t="str">
        <f t="shared" ref="BX390:BX409" si="318">IF(ISBLANK(BT390),"",BT390/BV390*100)</f>
        <v/>
      </c>
      <c r="BY390" s="200" t="str">
        <f t="shared" ref="BY390:BY409" si="319">IF(ISBLANK(BU390),"",BU390/BV390*100)</f>
        <v/>
      </c>
      <c r="BZ390" s="200" t="str">
        <f t="shared" ref="BZ390:BZ409" si="320">IF(BV390="","",SUM(BW390:BY390))</f>
        <v/>
      </c>
      <c r="CA390" s="16"/>
      <c r="CB390" s="16"/>
      <c r="CC390" s="16"/>
      <c r="CD390" s="16"/>
    </row>
    <row r="391" spans="1:82" x14ac:dyDescent="0.25">
      <c r="A391" s="16">
        <v>1</v>
      </c>
      <c r="C391" s="194">
        <v>388</v>
      </c>
      <c r="D391" s="195">
        <v>173</v>
      </c>
      <c r="E391" s="212" t="s">
        <v>452</v>
      </c>
      <c r="F391" s="197" t="s">
        <v>3</v>
      </c>
      <c r="G391" s="198" t="s">
        <v>3</v>
      </c>
      <c r="H391" s="199"/>
      <c r="I391" s="200"/>
      <c r="J391" s="200"/>
      <c r="K391" s="200" t="str">
        <f t="shared" si="302"/>
        <v/>
      </c>
      <c r="L391" s="199"/>
      <c r="M391" s="200"/>
      <c r="N391" s="200"/>
      <c r="O391" s="200" t="str">
        <f t="shared" si="303"/>
        <v/>
      </c>
      <c r="P391" s="199"/>
      <c r="Q391" s="200"/>
      <c r="R391" s="200"/>
      <c r="S391" s="200" t="str">
        <f t="shared" si="304"/>
        <v/>
      </c>
      <c r="T391" s="199"/>
      <c r="U391" s="200">
        <v>3.7</v>
      </c>
      <c r="V391" s="200"/>
      <c r="W391" s="200">
        <f t="shared" si="305"/>
        <v>3.7</v>
      </c>
      <c r="X391" s="199"/>
      <c r="Y391" s="200"/>
      <c r="Z391" s="200"/>
      <c r="AA391" s="200" t="str">
        <f t="shared" si="306"/>
        <v/>
      </c>
      <c r="AB391" s="199" t="str">
        <f t="shared" si="307"/>
        <v/>
      </c>
      <c r="AC391" s="200">
        <f t="shared" si="308"/>
        <v>3.7</v>
      </c>
      <c r="AD391" s="200" t="str">
        <f t="shared" si="309"/>
        <v/>
      </c>
      <c r="AE391" s="200">
        <f t="shared" si="310"/>
        <v>3.7</v>
      </c>
      <c r="AF391" s="199" t="s">
        <v>509</v>
      </c>
      <c r="AG391" s="200">
        <v>3.7</v>
      </c>
      <c r="AH391" s="200" t="s">
        <v>509</v>
      </c>
      <c r="AI391" s="200">
        <f t="shared" si="299"/>
        <v>3.7</v>
      </c>
      <c r="AJ391" s="200" t="s">
        <v>452</v>
      </c>
      <c r="AK391" s="201">
        <v>275</v>
      </c>
      <c r="AL391" s="202"/>
      <c r="AM391" s="198" t="str">
        <f t="shared" si="300"/>
        <v/>
      </c>
      <c r="AN391" s="198"/>
      <c r="AO391" s="198"/>
      <c r="AP391" s="213" t="s">
        <v>800</v>
      </c>
      <c r="AQ391" s="198" t="s">
        <v>65</v>
      </c>
      <c r="AR391" s="198" t="s">
        <v>324</v>
      </c>
      <c r="AS391" s="198"/>
      <c r="AT391" s="198" t="s">
        <v>509</v>
      </c>
      <c r="AU391" s="203">
        <f t="shared" si="301"/>
        <v>2009</v>
      </c>
      <c r="AV391" s="204" t="str">
        <f t="shared" si="292"/>
        <v/>
      </c>
      <c r="AW391" s="205" t="str">
        <f t="shared" si="311"/>
        <v/>
      </c>
      <c r="AX391" s="205" t="str">
        <f>IF(AW391="","",RANK(AW391,AW$4:AW498,1))</f>
        <v/>
      </c>
      <c r="AY391" s="204" t="str">
        <f>IF(AV391="Yes",SUMIF(AU$4:AU498,AW391,AI$4:AI498),"")</f>
        <v/>
      </c>
      <c r="AZ391" s="204" t="str">
        <f>IF(AY391="","",SUMIF(AX$4:AX498,"&lt;="&amp;AX391,AY$4:AY498))</f>
        <v/>
      </c>
      <c r="BA391" s="202"/>
      <c r="BB391" s="206"/>
      <c r="BC391" s="198"/>
      <c r="BD391" s="206"/>
      <c r="BE391" s="198"/>
      <c r="BF391" s="206"/>
      <c r="BG391" s="198"/>
      <c r="BH391" s="200"/>
      <c r="BI391" s="200"/>
      <c r="BJ391" s="200" t="str">
        <f t="shared" si="293"/>
        <v/>
      </c>
      <c r="BK391" s="198" t="s">
        <v>299</v>
      </c>
      <c r="BL391" s="206">
        <v>39902</v>
      </c>
      <c r="BM391" s="207"/>
      <c r="BN391" s="198"/>
      <c r="BO391" s="199" t="str">
        <f t="shared" si="312"/>
        <v/>
      </c>
      <c r="BP391" s="200">
        <f t="shared" si="313"/>
        <v>100</v>
      </c>
      <c r="BQ391" s="200" t="str">
        <f t="shared" si="314"/>
        <v/>
      </c>
      <c r="BR391" s="211">
        <f t="shared" si="315"/>
        <v>100</v>
      </c>
      <c r="BS391" s="199"/>
      <c r="BT391" s="200"/>
      <c r="BU391" s="200"/>
      <c r="BV391" s="211" t="str">
        <f t="shared" si="316"/>
        <v/>
      </c>
      <c r="BW391" s="199" t="str">
        <f t="shared" si="317"/>
        <v/>
      </c>
      <c r="BX391" s="200" t="str">
        <f t="shared" si="318"/>
        <v/>
      </c>
      <c r="BY391" s="200" t="str">
        <f t="shared" si="319"/>
        <v/>
      </c>
      <c r="BZ391" s="200" t="str">
        <f t="shared" si="320"/>
        <v/>
      </c>
      <c r="CA391" s="16"/>
      <c r="CB391" s="16"/>
      <c r="CC391" s="16"/>
      <c r="CD391" s="16"/>
    </row>
    <row r="392" spans="1:82" x14ac:dyDescent="0.25">
      <c r="A392" s="16">
        <v>1</v>
      </c>
      <c r="C392" s="194">
        <v>389</v>
      </c>
      <c r="D392" s="195">
        <v>54</v>
      </c>
      <c r="E392" s="212" t="s">
        <v>109</v>
      </c>
      <c r="F392" s="197" t="s">
        <v>3</v>
      </c>
      <c r="G392" s="198" t="s">
        <v>3</v>
      </c>
      <c r="H392" s="199"/>
      <c r="I392" s="200"/>
      <c r="J392" s="200"/>
      <c r="K392" s="200" t="str">
        <f t="shared" si="302"/>
        <v/>
      </c>
      <c r="L392" s="199"/>
      <c r="M392" s="200"/>
      <c r="N392" s="200"/>
      <c r="O392" s="200" t="str">
        <f t="shared" si="303"/>
        <v/>
      </c>
      <c r="P392" s="199"/>
      <c r="Q392" s="200"/>
      <c r="R392" s="200"/>
      <c r="S392" s="200" t="str">
        <f t="shared" si="304"/>
        <v/>
      </c>
      <c r="T392" s="199">
        <v>28.7</v>
      </c>
      <c r="U392" s="200">
        <v>17.899999999999999</v>
      </c>
      <c r="V392" s="200">
        <v>3.8</v>
      </c>
      <c r="W392" s="200">
        <f t="shared" si="305"/>
        <v>50.399999999999991</v>
      </c>
      <c r="X392" s="199"/>
      <c r="Y392" s="200"/>
      <c r="Z392" s="200"/>
      <c r="AA392" s="200" t="str">
        <f t="shared" si="306"/>
        <v/>
      </c>
      <c r="AB392" s="199">
        <f t="shared" si="307"/>
        <v>28.7</v>
      </c>
      <c r="AC392" s="200">
        <f t="shared" si="308"/>
        <v>17.899999999999999</v>
      </c>
      <c r="AD392" s="200">
        <f t="shared" si="309"/>
        <v>3.8</v>
      </c>
      <c r="AE392" s="200">
        <f t="shared" si="310"/>
        <v>50.399999999999991</v>
      </c>
      <c r="AF392" s="199">
        <v>28.7</v>
      </c>
      <c r="AG392" s="200">
        <v>17.899999999999999</v>
      </c>
      <c r="AH392" s="200">
        <v>3.8</v>
      </c>
      <c r="AI392" s="200">
        <f t="shared" si="299"/>
        <v>50.399999999999991</v>
      </c>
      <c r="AJ392" s="200" t="s">
        <v>109</v>
      </c>
      <c r="AK392" s="201">
        <v>100</v>
      </c>
      <c r="AL392" s="202"/>
      <c r="AM392" s="198" t="str">
        <f t="shared" si="300"/>
        <v/>
      </c>
      <c r="AN392" s="198"/>
      <c r="AO392" s="198"/>
      <c r="AP392" s="213" t="s">
        <v>804</v>
      </c>
      <c r="AQ392" s="198" t="s">
        <v>65</v>
      </c>
      <c r="AR392" s="198" t="s">
        <v>324</v>
      </c>
      <c r="AS392" s="198"/>
      <c r="AT392" s="198" t="s">
        <v>509</v>
      </c>
      <c r="AU392" s="203">
        <f t="shared" si="301"/>
        <v>1984</v>
      </c>
      <c r="AV392" s="204" t="str">
        <f t="shared" si="292"/>
        <v/>
      </c>
      <c r="AW392" s="205" t="str">
        <f t="shared" si="311"/>
        <v/>
      </c>
      <c r="AX392" s="205" t="str">
        <f>IF(AW392="","",RANK(AW392,AW$4:AW498,1))</f>
        <v/>
      </c>
      <c r="AY392" s="204" t="str">
        <f>IF(AV392="Yes",SUMIF(AU$4:AU498,AW392,AI$4:AI498),"")</f>
        <v/>
      </c>
      <c r="AZ392" s="204" t="str">
        <f>IF(AY392="","",SUMIF(AX$4:AX498,"&lt;="&amp;AX392,AY$4:AY498))</f>
        <v/>
      </c>
      <c r="BA392" s="202" t="s">
        <v>165</v>
      </c>
      <c r="BB392" s="206">
        <v>25113</v>
      </c>
      <c r="BC392" s="198" t="s">
        <v>3</v>
      </c>
      <c r="BD392" s="206">
        <v>28765</v>
      </c>
      <c r="BE392" s="198"/>
      <c r="BF392" s="206"/>
      <c r="BG392" s="198"/>
      <c r="BH392" s="200">
        <v>88</v>
      </c>
      <c r="BI392" s="200">
        <v>50.4</v>
      </c>
      <c r="BJ392" s="200">
        <f t="shared" si="293"/>
        <v>57.272727272727273</v>
      </c>
      <c r="BK392" s="198" t="s">
        <v>179</v>
      </c>
      <c r="BL392" s="206">
        <v>30974</v>
      </c>
      <c r="BM392" s="207">
        <v>1</v>
      </c>
      <c r="BN392" s="198"/>
      <c r="BO392" s="199">
        <f t="shared" si="312"/>
        <v>56.94444444444445</v>
      </c>
      <c r="BP392" s="200">
        <f t="shared" si="313"/>
        <v>35.515873015873019</v>
      </c>
      <c r="BQ392" s="200">
        <f t="shared" si="314"/>
        <v>7.5396825396825404</v>
      </c>
      <c r="BR392" s="211">
        <f t="shared" si="315"/>
        <v>100.00000000000001</v>
      </c>
      <c r="BS392" s="199"/>
      <c r="BT392" s="200"/>
      <c r="BU392" s="200"/>
      <c r="BV392" s="211" t="str">
        <f t="shared" si="316"/>
        <v/>
      </c>
      <c r="BW392" s="199" t="str">
        <f t="shared" si="317"/>
        <v/>
      </c>
      <c r="BX392" s="200" t="str">
        <f t="shared" si="318"/>
        <v/>
      </c>
      <c r="BY392" s="200" t="str">
        <f t="shared" si="319"/>
        <v/>
      </c>
      <c r="BZ392" s="200" t="str">
        <f t="shared" si="320"/>
        <v/>
      </c>
      <c r="CA392" s="16"/>
      <c r="CB392" s="16"/>
      <c r="CC392" s="16"/>
      <c r="CD392" s="16"/>
    </row>
    <row r="393" spans="1:82" x14ac:dyDescent="0.25">
      <c r="A393" s="16">
        <v>1</v>
      </c>
      <c r="C393" s="194">
        <v>390</v>
      </c>
      <c r="D393" s="195">
        <v>78</v>
      </c>
      <c r="E393" s="212" t="s">
        <v>390</v>
      </c>
      <c r="F393" s="197" t="s">
        <v>3</v>
      </c>
      <c r="G393" s="198" t="s">
        <v>3</v>
      </c>
      <c r="H393" s="199"/>
      <c r="I393" s="200"/>
      <c r="J393" s="200"/>
      <c r="K393" s="200" t="str">
        <f t="shared" si="302"/>
        <v/>
      </c>
      <c r="L393" s="199"/>
      <c r="M393" s="200"/>
      <c r="N393" s="200"/>
      <c r="O393" s="200" t="str">
        <f t="shared" si="303"/>
        <v/>
      </c>
      <c r="P393" s="199"/>
      <c r="Q393" s="200"/>
      <c r="R393" s="200"/>
      <c r="S393" s="200" t="str">
        <f t="shared" si="304"/>
        <v/>
      </c>
      <c r="T393" s="199">
        <v>15</v>
      </c>
      <c r="U393" s="200">
        <v>4</v>
      </c>
      <c r="V393" s="200">
        <v>58</v>
      </c>
      <c r="W393" s="200">
        <f t="shared" si="305"/>
        <v>77</v>
      </c>
      <c r="X393" s="199"/>
      <c r="Y393" s="200"/>
      <c r="Z393" s="200"/>
      <c r="AA393" s="200" t="str">
        <f t="shared" si="306"/>
        <v/>
      </c>
      <c r="AB393" s="199">
        <f t="shared" si="307"/>
        <v>15</v>
      </c>
      <c r="AC393" s="200">
        <f t="shared" si="308"/>
        <v>4</v>
      </c>
      <c r="AD393" s="200">
        <f t="shared" si="309"/>
        <v>58</v>
      </c>
      <c r="AE393" s="200">
        <f t="shared" si="310"/>
        <v>77</v>
      </c>
      <c r="AF393" s="199">
        <v>15</v>
      </c>
      <c r="AG393" s="200">
        <v>4</v>
      </c>
      <c r="AH393" s="200">
        <v>58</v>
      </c>
      <c r="AI393" s="200">
        <f t="shared" si="299"/>
        <v>77</v>
      </c>
      <c r="AJ393" s="200" t="s">
        <v>390</v>
      </c>
      <c r="AK393" s="201">
        <v>143</v>
      </c>
      <c r="AL393" s="202"/>
      <c r="AM393" s="198" t="str">
        <f t="shared" si="300"/>
        <v/>
      </c>
      <c r="AN393" s="198"/>
      <c r="AO393" s="198"/>
      <c r="AP393" s="213" t="s">
        <v>813</v>
      </c>
      <c r="AQ393" s="198" t="s">
        <v>65</v>
      </c>
      <c r="AR393" s="198" t="s">
        <v>324</v>
      </c>
      <c r="AS393" s="198"/>
      <c r="AT393" s="198" t="s">
        <v>509</v>
      </c>
      <c r="AU393" s="203">
        <f t="shared" si="301"/>
        <v>1988</v>
      </c>
      <c r="AV393" s="204" t="str">
        <f t="shared" si="292"/>
        <v/>
      </c>
      <c r="AW393" s="205" t="str">
        <f t="shared" si="311"/>
        <v/>
      </c>
      <c r="AX393" s="205" t="str">
        <f>IF(AW393="","",RANK(AW393,AW$4:AW498,1))</f>
        <v/>
      </c>
      <c r="AY393" s="204" t="str">
        <f>IF(AV393="Yes",SUMIF(AU$4:AU498,AW393,AI$4:AI498),"")</f>
        <v/>
      </c>
      <c r="AZ393" s="204" t="str">
        <f>IF(AY393="","",SUMIF(AX$4:AX498,"&lt;="&amp;AX393,AY$4:AY498))</f>
        <v/>
      </c>
      <c r="BA393" s="202"/>
      <c r="BB393" s="206"/>
      <c r="BC393" s="198"/>
      <c r="BD393" s="206"/>
      <c r="BE393" s="198"/>
      <c r="BF393" s="206"/>
      <c r="BG393" s="198"/>
      <c r="BH393" s="200"/>
      <c r="BI393" s="200"/>
      <c r="BJ393" s="200" t="str">
        <f t="shared" si="293"/>
        <v/>
      </c>
      <c r="BK393" s="198" t="s">
        <v>204</v>
      </c>
      <c r="BL393" s="206">
        <v>32444</v>
      </c>
      <c r="BM393" s="207"/>
      <c r="BN393" s="198"/>
      <c r="BO393" s="199">
        <f t="shared" si="312"/>
        <v>19.480519480519483</v>
      </c>
      <c r="BP393" s="200">
        <f t="shared" si="313"/>
        <v>5.1948051948051948</v>
      </c>
      <c r="BQ393" s="200">
        <f t="shared" si="314"/>
        <v>75.324675324675326</v>
      </c>
      <c r="BR393" s="211">
        <f t="shared" si="315"/>
        <v>100</v>
      </c>
      <c r="BS393" s="199"/>
      <c r="BT393" s="200"/>
      <c r="BU393" s="200"/>
      <c r="BV393" s="211" t="str">
        <f t="shared" si="316"/>
        <v/>
      </c>
      <c r="BW393" s="199" t="str">
        <f t="shared" si="317"/>
        <v/>
      </c>
      <c r="BX393" s="200" t="str">
        <f t="shared" si="318"/>
        <v/>
      </c>
      <c r="BY393" s="200" t="str">
        <f t="shared" si="319"/>
        <v/>
      </c>
      <c r="BZ393" s="200" t="str">
        <f t="shared" si="320"/>
        <v/>
      </c>
      <c r="CA393" s="16"/>
      <c r="CB393" s="16"/>
      <c r="CC393" s="16"/>
      <c r="CD393" s="16"/>
    </row>
    <row r="394" spans="1:82" x14ac:dyDescent="0.25">
      <c r="A394" s="16">
        <v>1</v>
      </c>
      <c r="C394" s="194">
        <v>391</v>
      </c>
      <c r="D394" s="195">
        <v>79</v>
      </c>
      <c r="E394" s="212" t="s">
        <v>203</v>
      </c>
      <c r="F394" s="197" t="s">
        <v>1</v>
      </c>
      <c r="G394" s="198" t="s">
        <v>1</v>
      </c>
      <c r="H394" s="199"/>
      <c r="I394" s="200"/>
      <c r="J394" s="200">
        <v>147.5</v>
      </c>
      <c r="K394" s="200">
        <f t="shared" si="302"/>
        <v>147.5</v>
      </c>
      <c r="L394" s="199"/>
      <c r="M394" s="200"/>
      <c r="N394" s="200"/>
      <c r="O394" s="200" t="str">
        <f t="shared" si="303"/>
        <v/>
      </c>
      <c r="P394" s="199"/>
      <c r="Q394" s="200"/>
      <c r="R394" s="200"/>
      <c r="S394" s="200" t="str">
        <f t="shared" si="304"/>
        <v/>
      </c>
      <c r="T394" s="199"/>
      <c r="U394" s="200"/>
      <c r="V394" s="200"/>
      <c r="W394" s="200" t="str">
        <f t="shared" si="305"/>
        <v/>
      </c>
      <c r="X394" s="199"/>
      <c r="Y394" s="200"/>
      <c r="Z394" s="200"/>
      <c r="AA394" s="200" t="str">
        <f t="shared" si="306"/>
        <v/>
      </c>
      <c r="AB394" s="199" t="str">
        <f t="shared" si="307"/>
        <v/>
      </c>
      <c r="AC394" s="200" t="str">
        <f t="shared" si="308"/>
        <v/>
      </c>
      <c r="AD394" s="200">
        <f t="shared" si="309"/>
        <v>147.5</v>
      </c>
      <c r="AE394" s="200">
        <f t="shared" si="310"/>
        <v>147.5</v>
      </c>
      <c r="AF394" s="199" t="s">
        <v>509</v>
      </c>
      <c r="AG394" s="200" t="s">
        <v>509</v>
      </c>
      <c r="AH394" s="200">
        <v>147.5</v>
      </c>
      <c r="AI394" s="200">
        <f t="shared" si="299"/>
        <v>147.5</v>
      </c>
      <c r="AJ394" s="200" t="s">
        <v>203</v>
      </c>
      <c r="AK394" s="201">
        <v>144</v>
      </c>
      <c r="AL394" s="202"/>
      <c r="AM394" s="198" t="str">
        <f t="shared" si="300"/>
        <v/>
      </c>
      <c r="AN394" s="198"/>
      <c r="AO394" s="198"/>
      <c r="AP394" s="213" t="s">
        <v>864</v>
      </c>
      <c r="AQ394" s="198" t="s">
        <v>65</v>
      </c>
      <c r="AR394" s="198" t="s">
        <v>16</v>
      </c>
      <c r="AS394" s="198"/>
      <c r="AT394" s="198" t="s">
        <v>509</v>
      </c>
      <c r="AU394" s="203">
        <f t="shared" si="301"/>
        <v>1988</v>
      </c>
      <c r="AV394" s="204" t="str">
        <f t="shared" si="292"/>
        <v/>
      </c>
      <c r="AW394" s="205" t="str">
        <f t="shared" si="311"/>
        <v/>
      </c>
      <c r="AX394" s="205" t="str">
        <f>IF(AW394="","",RANK(AW394,AW$4:AW498,1))</f>
        <v/>
      </c>
      <c r="AY394" s="204" t="str">
        <f>IF(AV394="Yes",SUMIF(AU$4:AU498,AW394,AI$4:AI498),"")</f>
        <v/>
      </c>
      <c r="AZ394" s="204" t="str">
        <f>IF(AY394="","",SUMIF(AX$4:AX498,"&lt;="&amp;AX394,AY$4:AY498))</f>
        <v/>
      </c>
      <c r="BA394" s="202" t="s">
        <v>195</v>
      </c>
      <c r="BB394" s="206">
        <v>27397</v>
      </c>
      <c r="BC394" s="198" t="s">
        <v>2</v>
      </c>
      <c r="BD394" s="206">
        <v>29130</v>
      </c>
      <c r="BE394" s="198"/>
      <c r="BF394" s="206"/>
      <c r="BG394" s="198"/>
      <c r="BH394" s="200">
        <v>149</v>
      </c>
      <c r="BI394" s="200">
        <v>147.5</v>
      </c>
      <c r="BJ394" s="200">
        <f t="shared" si="293"/>
        <v>98.993288590604024</v>
      </c>
      <c r="BK394" s="198" t="s">
        <v>204</v>
      </c>
      <c r="BL394" s="206">
        <v>32444</v>
      </c>
      <c r="BM394" s="207">
        <v>1</v>
      </c>
      <c r="BN394" s="198"/>
      <c r="BO394" s="199" t="str">
        <f t="shared" si="312"/>
        <v/>
      </c>
      <c r="BP394" s="200" t="str">
        <f t="shared" si="313"/>
        <v/>
      </c>
      <c r="BQ394" s="200">
        <f t="shared" si="314"/>
        <v>100</v>
      </c>
      <c r="BR394" s="211">
        <f t="shared" si="315"/>
        <v>100</v>
      </c>
      <c r="BS394" s="199"/>
      <c r="BT394" s="200"/>
      <c r="BU394" s="200"/>
      <c r="BV394" s="211" t="str">
        <f t="shared" si="316"/>
        <v/>
      </c>
      <c r="BW394" s="199" t="str">
        <f t="shared" si="317"/>
        <v/>
      </c>
      <c r="BX394" s="200" t="str">
        <f t="shared" si="318"/>
        <v/>
      </c>
      <c r="BY394" s="200" t="str">
        <f t="shared" si="319"/>
        <v/>
      </c>
      <c r="BZ394" s="200" t="str">
        <f t="shared" si="320"/>
        <v/>
      </c>
      <c r="CA394" s="16"/>
      <c r="CB394" s="16"/>
      <c r="CC394" s="16"/>
      <c r="CD394" s="16"/>
    </row>
    <row r="395" spans="1:82" x14ac:dyDescent="0.25">
      <c r="A395" s="16">
        <v>1</v>
      </c>
      <c r="C395" s="194">
        <v>392</v>
      </c>
      <c r="D395" s="195">
        <v>88</v>
      </c>
      <c r="E395" s="212" t="s">
        <v>398</v>
      </c>
      <c r="F395" s="197" t="s">
        <v>3</v>
      </c>
      <c r="G395" s="198" t="s">
        <v>3</v>
      </c>
      <c r="H395" s="199"/>
      <c r="I395" s="200"/>
      <c r="J395" s="200"/>
      <c r="K395" s="200" t="str">
        <f t="shared" si="302"/>
        <v/>
      </c>
      <c r="L395" s="199"/>
      <c r="M395" s="200"/>
      <c r="N395" s="200"/>
      <c r="O395" s="200" t="str">
        <f t="shared" si="303"/>
        <v/>
      </c>
      <c r="P395" s="199"/>
      <c r="Q395" s="200"/>
      <c r="R395" s="200"/>
      <c r="S395" s="200" t="str">
        <f t="shared" si="304"/>
        <v/>
      </c>
      <c r="T395" s="199">
        <v>27.8</v>
      </c>
      <c r="U395" s="200">
        <v>10.5</v>
      </c>
      <c r="V395" s="200">
        <v>15.8</v>
      </c>
      <c r="W395" s="200">
        <f t="shared" si="305"/>
        <v>54.099999999999994</v>
      </c>
      <c r="X395" s="199"/>
      <c r="Y395" s="200"/>
      <c r="Z395" s="200"/>
      <c r="AA395" s="200" t="str">
        <f t="shared" si="306"/>
        <v/>
      </c>
      <c r="AB395" s="199">
        <f t="shared" si="307"/>
        <v>27.8</v>
      </c>
      <c r="AC395" s="200">
        <f t="shared" si="308"/>
        <v>10.5</v>
      </c>
      <c r="AD395" s="200">
        <f t="shared" si="309"/>
        <v>15.8</v>
      </c>
      <c r="AE395" s="200">
        <f t="shared" si="310"/>
        <v>54.099999999999994</v>
      </c>
      <c r="AF395" s="199">
        <v>27.8</v>
      </c>
      <c r="AG395" s="200">
        <v>10.5</v>
      </c>
      <c r="AH395" s="200">
        <v>15.8</v>
      </c>
      <c r="AI395" s="200">
        <f t="shared" si="299"/>
        <v>54.099999999999994</v>
      </c>
      <c r="AJ395" s="200" t="s">
        <v>398</v>
      </c>
      <c r="AK395" s="201">
        <v>155</v>
      </c>
      <c r="AL395" s="202"/>
      <c r="AM395" s="198" t="str">
        <f t="shared" si="300"/>
        <v/>
      </c>
      <c r="AN395" s="198"/>
      <c r="AO395" s="198"/>
      <c r="AP395" s="213" t="s">
        <v>735</v>
      </c>
      <c r="AQ395" s="198" t="s">
        <v>65</v>
      </c>
      <c r="AR395" s="198" t="s">
        <v>324</v>
      </c>
      <c r="AS395" s="198"/>
      <c r="AT395" s="198" t="s">
        <v>509</v>
      </c>
      <c r="AU395" s="203">
        <f t="shared" si="301"/>
        <v>1988</v>
      </c>
      <c r="AV395" s="204" t="str">
        <f t="shared" si="292"/>
        <v/>
      </c>
      <c r="AW395" s="205" t="str">
        <f t="shared" si="311"/>
        <v/>
      </c>
      <c r="AX395" s="205" t="str">
        <f>IF(AW395="","",RANK(AW395,AW$4:AW498,1))</f>
        <v/>
      </c>
      <c r="AY395" s="204" t="str">
        <f>IF(AV395="Yes",SUMIF(AU$4:AU498,AW395,AI$4:AI498),"")</f>
        <v/>
      </c>
      <c r="AZ395" s="204" t="str">
        <f>IF(AY395="","",SUMIF(AX$4:AX498,"&lt;="&amp;AX395,AY$4:AY498))</f>
        <v/>
      </c>
      <c r="BA395" s="202"/>
      <c r="BB395" s="206"/>
      <c r="BC395" s="198"/>
      <c r="BD395" s="206"/>
      <c r="BE395" s="198"/>
      <c r="BF395" s="206"/>
      <c r="BG395" s="198"/>
      <c r="BH395" s="200"/>
      <c r="BI395" s="200"/>
      <c r="BJ395" s="200" t="str">
        <f t="shared" si="293"/>
        <v/>
      </c>
      <c r="BK395" s="198" t="s">
        <v>204</v>
      </c>
      <c r="BL395" s="206">
        <v>32444</v>
      </c>
      <c r="BM395" s="207"/>
      <c r="BN395" s="198"/>
      <c r="BO395" s="199">
        <f t="shared" si="312"/>
        <v>51.386321626617381</v>
      </c>
      <c r="BP395" s="200">
        <f t="shared" si="313"/>
        <v>19.408502772643253</v>
      </c>
      <c r="BQ395" s="200">
        <f t="shared" si="314"/>
        <v>29.205175600739373</v>
      </c>
      <c r="BR395" s="211">
        <f t="shared" si="315"/>
        <v>100</v>
      </c>
      <c r="BS395" s="199"/>
      <c r="BT395" s="200"/>
      <c r="BU395" s="200"/>
      <c r="BV395" s="211" t="str">
        <f t="shared" si="316"/>
        <v/>
      </c>
      <c r="BW395" s="199" t="str">
        <f t="shared" si="317"/>
        <v/>
      </c>
      <c r="BX395" s="200" t="str">
        <f t="shared" si="318"/>
        <v/>
      </c>
      <c r="BY395" s="200" t="str">
        <f t="shared" si="319"/>
        <v/>
      </c>
      <c r="BZ395" s="200" t="str">
        <f t="shared" si="320"/>
        <v/>
      </c>
      <c r="CA395" s="16"/>
      <c r="CB395" s="16"/>
      <c r="CC395" s="16"/>
      <c r="CD395" s="16"/>
    </row>
    <row r="396" spans="1:82" x14ac:dyDescent="0.25">
      <c r="A396" s="16">
        <v>1</v>
      </c>
      <c r="C396" s="194">
        <v>393</v>
      </c>
      <c r="D396" s="195">
        <v>101</v>
      </c>
      <c r="E396" s="212" t="s">
        <v>403</v>
      </c>
      <c r="F396" s="197" t="s">
        <v>1</v>
      </c>
      <c r="G396" s="198" t="s">
        <v>1</v>
      </c>
      <c r="H396" s="199"/>
      <c r="I396" s="200"/>
      <c r="J396" s="200">
        <v>47</v>
      </c>
      <c r="K396" s="200">
        <f t="shared" si="302"/>
        <v>47</v>
      </c>
      <c r="L396" s="199"/>
      <c r="M396" s="200"/>
      <c r="N396" s="200"/>
      <c r="O396" s="200" t="str">
        <f t="shared" si="303"/>
        <v/>
      </c>
      <c r="P396" s="199"/>
      <c r="Q396" s="200"/>
      <c r="R396" s="200"/>
      <c r="S396" s="200" t="str">
        <f t="shared" si="304"/>
        <v/>
      </c>
      <c r="T396" s="199"/>
      <c r="U396" s="200"/>
      <c r="V396" s="200"/>
      <c r="W396" s="200" t="str">
        <f t="shared" si="305"/>
        <v/>
      </c>
      <c r="X396" s="199"/>
      <c r="Y396" s="200"/>
      <c r="Z396" s="200"/>
      <c r="AA396" s="200" t="str">
        <f t="shared" si="306"/>
        <v/>
      </c>
      <c r="AB396" s="199" t="str">
        <f t="shared" si="307"/>
        <v/>
      </c>
      <c r="AC396" s="200" t="str">
        <f t="shared" si="308"/>
        <v/>
      </c>
      <c r="AD396" s="200">
        <f t="shared" si="309"/>
        <v>47</v>
      </c>
      <c r="AE396" s="200">
        <f t="shared" si="310"/>
        <v>47</v>
      </c>
      <c r="AF396" s="199" t="s">
        <v>509</v>
      </c>
      <c r="AG396" s="200" t="s">
        <v>509</v>
      </c>
      <c r="AH396" s="200">
        <v>47</v>
      </c>
      <c r="AI396" s="200">
        <f t="shared" si="299"/>
        <v>47</v>
      </c>
      <c r="AJ396" s="200" t="s">
        <v>403</v>
      </c>
      <c r="AK396" s="201">
        <v>175</v>
      </c>
      <c r="AL396" s="202"/>
      <c r="AM396" s="198" t="str">
        <f t="shared" si="300"/>
        <v/>
      </c>
      <c r="AN396" s="198"/>
      <c r="AO396" s="198"/>
      <c r="AP396" s="213" t="s">
        <v>793</v>
      </c>
      <c r="AQ396" s="198" t="s">
        <v>65</v>
      </c>
      <c r="AR396" s="198" t="s">
        <v>16</v>
      </c>
      <c r="AS396" s="198"/>
      <c r="AT396" s="198" t="s">
        <v>509</v>
      </c>
      <c r="AU396" s="203">
        <f t="shared" si="301"/>
        <v>1988</v>
      </c>
      <c r="AV396" s="204" t="str">
        <f t="shared" si="292"/>
        <v/>
      </c>
      <c r="AW396" s="205" t="str">
        <f t="shared" si="311"/>
        <v/>
      </c>
      <c r="AX396" s="205" t="str">
        <f>IF(AW396="","",RANK(AW396,AW$4:AW498,1))</f>
        <v/>
      </c>
      <c r="AY396" s="204" t="str">
        <f>IF(AV396="Yes",SUMIF(AU$4:AU498,AW396,AI$4:AI498),"")</f>
        <v/>
      </c>
      <c r="AZ396" s="204" t="str">
        <f>IF(AY396="","",SUMIF(AX$4:AX498,"&lt;="&amp;AX396,AY$4:AY498))</f>
        <v/>
      </c>
      <c r="BA396" s="202"/>
      <c r="BB396" s="206"/>
      <c r="BC396" s="198"/>
      <c r="BD396" s="206"/>
      <c r="BE396" s="198"/>
      <c r="BF396" s="206"/>
      <c r="BG396" s="198"/>
      <c r="BH396" s="200"/>
      <c r="BI396" s="200"/>
      <c r="BJ396" s="200" t="str">
        <f t="shared" si="293"/>
        <v/>
      </c>
      <c r="BK396" s="198" t="s">
        <v>204</v>
      </c>
      <c r="BL396" s="206">
        <v>32444</v>
      </c>
      <c r="BM396" s="207"/>
      <c r="BN396" s="198"/>
      <c r="BO396" s="199" t="str">
        <f t="shared" si="312"/>
        <v/>
      </c>
      <c r="BP396" s="200" t="str">
        <f t="shared" si="313"/>
        <v/>
      </c>
      <c r="BQ396" s="200">
        <f t="shared" si="314"/>
        <v>100</v>
      </c>
      <c r="BR396" s="211">
        <f t="shared" si="315"/>
        <v>100</v>
      </c>
      <c r="BS396" s="199"/>
      <c r="BT396" s="200"/>
      <c r="BU396" s="200"/>
      <c r="BV396" s="211" t="str">
        <f t="shared" si="316"/>
        <v/>
      </c>
      <c r="BW396" s="199" t="str">
        <f t="shared" si="317"/>
        <v/>
      </c>
      <c r="BX396" s="200" t="str">
        <f t="shared" si="318"/>
        <v/>
      </c>
      <c r="BY396" s="200" t="str">
        <f t="shared" si="319"/>
        <v/>
      </c>
      <c r="BZ396" s="200" t="str">
        <f t="shared" si="320"/>
        <v/>
      </c>
      <c r="CA396" s="16"/>
      <c r="CB396" s="16"/>
      <c r="CC396" s="16"/>
      <c r="CD396" s="16"/>
    </row>
    <row r="397" spans="1:82" x14ac:dyDescent="0.25">
      <c r="A397" s="16">
        <v>1</v>
      </c>
      <c r="C397" s="194">
        <v>394</v>
      </c>
      <c r="D397" s="195">
        <v>80</v>
      </c>
      <c r="E397" s="212" t="s">
        <v>145</v>
      </c>
      <c r="F397" s="197" t="s">
        <v>3</v>
      </c>
      <c r="G397" s="198" t="s">
        <v>3</v>
      </c>
      <c r="H397" s="199"/>
      <c r="I397" s="200"/>
      <c r="J397" s="200"/>
      <c r="K397" s="200" t="str">
        <f t="shared" si="302"/>
        <v/>
      </c>
      <c r="L397" s="199"/>
      <c r="M397" s="200"/>
      <c r="N397" s="200"/>
      <c r="O397" s="200" t="str">
        <f t="shared" si="303"/>
        <v/>
      </c>
      <c r="P397" s="199"/>
      <c r="Q397" s="200"/>
      <c r="R397" s="200"/>
      <c r="S397" s="200" t="str">
        <f t="shared" si="304"/>
        <v/>
      </c>
      <c r="T397" s="199">
        <v>8.6</v>
      </c>
      <c r="U397" s="200"/>
      <c r="V397" s="200"/>
      <c r="W397" s="200">
        <f t="shared" si="305"/>
        <v>8.6</v>
      </c>
      <c r="X397" s="199"/>
      <c r="Y397" s="200"/>
      <c r="Z397" s="200"/>
      <c r="AA397" s="200" t="str">
        <f t="shared" si="306"/>
        <v/>
      </c>
      <c r="AB397" s="199">
        <f t="shared" si="307"/>
        <v>8.6</v>
      </c>
      <c r="AC397" s="200" t="str">
        <f t="shared" si="308"/>
        <v/>
      </c>
      <c r="AD397" s="200" t="str">
        <f t="shared" si="309"/>
        <v/>
      </c>
      <c r="AE397" s="200">
        <f t="shared" si="310"/>
        <v>8.6</v>
      </c>
      <c r="AF397" s="199">
        <v>8.6</v>
      </c>
      <c r="AG397" s="200" t="s">
        <v>509</v>
      </c>
      <c r="AH397" s="200" t="s">
        <v>509</v>
      </c>
      <c r="AI397" s="200">
        <f t="shared" si="299"/>
        <v>8.6</v>
      </c>
      <c r="AJ397" s="200" t="s">
        <v>145</v>
      </c>
      <c r="AK397" s="201">
        <v>145</v>
      </c>
      <c r="AL397" s="202"/>
      <c r="AM397" s="198" t="str">
        <f t="shared" si="300"/>
        <v/>
      </c>
      <c r="AN397" s="198"/>
      <c r="AO397" s="198"/>
      <c r="AP397" s="213" t="s">
        <v>710</v>
      </c>
      <c r="AQ397" s="198" t="s">
        <v>65</v>
      </c>
      <c r="AR397" s="198" t="s">
        <v>324</v>
      </c>
      <c r="AS397" s="198"/>
      <c r="AT397" s="198" t="s">
        <v>509</v>
      </c>
      <c r="AU397" s="203">
        <f t="shared" si="301"/>
        <v>1988</v>
      </c>
      <c r="AV397" s="204" t="str">
        <f t="shared" si="292"/>
        <v/>
      </c>
      <c r="AW397" s="205" t="str">
        <f t="shared" si="311"/>
        <v/>
      </c>
      <c r="AX397" s="205" t="str">
        <f>IF(AW397="","",RANK(AW397,AW$4:AW498,1))</f>
        <v/>
      </c>
      <c r="AY397" s="204" t="str">
        <f>IF(AV397="Yes",SUMIF(AU$4:AU498,AW397,AI$4:AI498),"")</f>
        <v/>
      </c>
      <c r="AZ397" s="204" t="str">
        <f>IF(AY397="","",SUMIF(AX$4:AX498,"&lt;="&amp;AX397,AY$4:AY498))</f>
        <v/>
      </c>
      <c r="BA397" s="202"/>
      <c r="BB397" s="206"/>
      <c r="BC397" s="198"/>
      <c r="BD397" s="206"/>
      <c r="BE397" s="198"/>
      <c r="BF397" s="206"/>
      <c r="BG397" s="198"/>
      <c r="BH397" s="200"/>
      <c r="BI397" s="200"/>
      <c r="BJ397" s="200" t="str">
        <f t="shared" si="293"/>
        <v/>
      </c>
      <c r="BK397" s="198" t="s">
        <v>204</v>
      </c>
      <c r="BL397" s="206">
        <v>32444</v>
      </c>
      <c r="BM397" s="207"/>
      <c r="BN397" s="198"/>
      <c r="BO397" s="199">
        <f t="shared" si="312"/>
        <v>100</v>
      </c>
      <c r="BP397" s="200" t="str">
        <f t="shared" si="313"/>
        <v/>
      </c>
      <c r="BQ397" s="200" t="str">
        <f t="shared" si="314"/>
        <v/>
      </c>
      <c r="BR397" s="211">
        <f t="shared" si="315"/>
        <v>100</v>
      </c>
      <c r="BS397" s="199"/>
      <c r="BT397" s="200"/>
      <c r="BU397" s="200"/>
      <c r="BV397" s="211" t="str">
        <f t="shared" si="316"/>
        <v/>
      </c>
      <c r="BW397" s="199" t="str">
        <f t="shared" si="317"/>
        <v/>
      </c>
      <c r="BX397" s="200" t="str">
        <f t="shared" si="318"/>
        <v/>
      </c>
      <c r="BY397" s="200" t="str">
        <f t="shared" si="319"/>
        <v/>
      </c>
      <c r="BZ397" s="200" t="str">
        <f t="shared" si="320"/>
        <v/>
      </c>
      <c r="CA397" s="16"/>
      <c r="CB397" s="16"/>
      <c r="CC397" s="16"/>
      <c r="CD397" s="16"/>
    </row>
    <row r="398" spans="1:82" x14ac:dyDescent="0.25">
      <c r="A398" s="16">
        <v>1</v>
      </c>
      <c r="C398" s="194">
        <v>395</v>
      </c>
      <c r="D398" s="195">
        <v>81</v>
      </c>
      <c r="E398" s="212" t="s">
        <v>391</v>
      </c>
      <c r="F398" s="197" t="s">
        <v>3</v>
      </c>
      <c r="G398" s="198" t="s">
        <v>3</v>
      </c>
      <c r="H398" s="199"/>
      <c r="I398" s="200"/>
      <c r="J398" s="200"/>
      <c r="K398" s="200" t="str">
        <f t="shared" si="302"/>
        <v/>
      </c>
      <c r="L398" s="199"/>
      <c r="M398" s="200"/>
      <c r="N398" s="200"/>
      <c r="O398" s="200" t="str">
        <f t="shared" si="303"/>
        <v/>
      </c>
      <c r="P398" s="199"/>
      <c r="Q398" s="200"/>
      <c r="R398" s="200"/>
      <c r="S398" s="200" t="str">
        <f t="shared" si="304"/>
        <v/>
      </c>
      <c r="T398" s="199"/>
      <c r="U398" s="200"/>
      <c r="V398" s="200">
        <v>12</v>
      </c>
      <c r="W398" s="200">
        <f t="shared" si="305"/>
        <v>12</v>
      </c>
      <c r="X398" s="199"/>
      <c r="Y398" s="200"/>
      <c r="Z398" s="200"/>
      <c r="AA398" s="200" t="str">
        <f t="shared" si="306"/>
        <v/>
      </c>
      <c r="AB398" s="199" t="str">
        <f t="shared" si="307"/>
        <v/>
      </c>
      <c r="AC398" s="200" t="str">
        <f t="shared" si="308"/>
        <v/>
      </c>
      <c r="AD398" s="200">
        <f t="shared" si="309"/>
        <v>12</v>
      </c>
      <c r="AE398" s="200">
        <f t="shared" si="310"/>
        <v>12</v>
      </c>
      <c r="AF398" s="199" t="s">
        <v>509</v>
      </c>
      <c r="AG398" s="200" t="s">
        <v>509</v>
      </c>
      <c r="AH398" s="200">
        <v>12</v>
      </c>
      <c r="AI398" s="200">
        <f t="shared" si="299"/>
        <v>12</v>
      </c>
      <c r="AJ398" s="200" t="s">
        <v>391</v>
      </c>
      <c r="AK398" s="201">
        <v>146</v>
      </c>
      <c r="AL398" s="202"/>
      <c r="AM398" s="198" t="str">
        <f t="shared" si="300"/>
        <v/>
      </c>
      <c r="AN398" s="198"/>
      <c r="AO398" s="198"/>
      <c r="AP398" s="213" t="s">
        <v>801</v>
      </c>
      <c r="AQ398" s="198" t="s">
        <v>65</v>
      </c>
      <c r="AR398" s="198" t="s">
        <v>324</v>
      </c>
      <c r="AS398" s="198"/>
      <c r="AT398" s="198" t="s">
        <v>509</v>
      </c>
      <c r="AU398" s="203">
        <f t="shared" si="301"/>
        <v>1988</v>
      </c>
      <c r="AV398" s="204" t="str">
        <f t="shared" si="292"/>
        <v/>
      </c>
      <c r="AW398" s="205" t="str">
        <f t="shared" si="311"/>
        <v/>
      </c>
      <c r="AX398" s="205" t="str">
        <f>IF(AW398="","",RANK(AW398,AW$4:AW498,1))</f>
        <v/>
      </c>
      <c r="AY398" s="204" t="str">
        <f>IF(AV398="Yes",SUMIF(AU$4:AU498,AW398,AI$4:AI498),"")</f>
        <v/>
      </c>
      <c r="AZ398" s="204" t="str">
        <f>IF(AY398="","",SUMIF(AX$4:AX498,"&lt;="&amp;AX398,AY$4:AY498))</f>
        <v/>
      </c>
      <c r="BA398" s="202"/>
      <c r="BB398" s="206"/>
      <c r="BC398" s="198"/>
      <c r="BD398" s="206"/>
      <c r="BE398" s="198"/>
      <c r="BF398" s="206"/>
      <c r="BG398" s="198"/>
      <c r="BH398" s="200"/>
      <c r="BI398" s="200"/>
      <c r="BJ398" s="200" t="str">
        <f t="shared" si="293"/>
        <v/>
      </c>
      <c r="BK398" s="198" t="s">
        <v>204</v>
      </c>
      <c r="BL398" s="206">
        <v>32444</v>
      </c>
      <c r="BM398" s="207"/>
      <c r="BN398" s="198"/>
      <c r="BO398" s="199" t="str">
        <f t="shared" si="312"/>
        <v/>
      </c>
      <c r="BP398" s="200" t="str">
        <f t="shared" si="313"/>
        <v/>
      </c>
      <c r="BQ398" s="200">
        <f t="shared" si="314"/>
        <v>100</v>
      </c>
      <c r="BR398" s="211">
        <f t="shared" si="315"/>
        <v>100</v>
      </c>
      <c r="BS398" s="199"/>
      <c r="BT398" s="200"/>
      <c r="BU398" s="200"/>
      <c r="BV398" s="211" t="str">
        <f t="shared" si="316"/>
        <v/>
      </c>
      <c r="BW398" s="199" t="str">
        <f t="shared" si="317"/>
        <v/>
      </c>
      <c r="BX398" s="200" t="str">
        <f t="shared" si="318"/>
        <v/>
      </c>
      <c r="BY398" s="200" t="str">
        <f t="shared" si="319"/>
        <v/>
      </c>
      <c r="BZ398" s="200" t="str">
        <f t="shared" si="320"/>
        <v/>
      </c>
      <c r="CA398" s="16"/>
      <c r="CB398" s="16"/>
      <c r="CC398" s="16"/>
      <c r="CD398" s="16"/>
    </row>
    <row r="399" spans="1:82" x14ac:dyDescent="0.25">
      <c r="A399" s="16">
        <v>1</v>
      </c>
      <c r="C399" s="194">
        <v>396</v>
      </c>
      <c r="D399" s="195">
        <v>82</v>
      </c>
      <c r="E399" s="212" t="s">
        <v>392</v>
      </c>
      <c r="F399" s="197" t="s">
        <v>3</v>
      </c>
      <c r="G399" s="198" t="s">
        <v>3</v>
      </c>
      <c r="H399" s="199"/>
      <c r="I399" s="200"/>
      <c r="J399" s="200"/>
      <c r="K399" s="200" t="str">
        <f t="shared" si="302"/>
        <v/>
      </c>
      <c r="L399" s="199"/>
      <c r="M399" s="200"/>
      <c r="N399" s="200"/>
      <c r="O399" s="200" t="str">
        <f t="shared" si="303"/>
        <v/>
      </c>
      <c r="P399" s="199"/>
      <c r="Q399" s="200"/>
      <c r="R399" s="200"/>
      <c r="S399" s="200" t="str">
        <f t="shared" si="304"/>
        <v/>
      </c>
      <c r="T399" s="199">
        <v>5</v>
      </c>
      <c r="U399" s="200"/>
      <c r="V399" s="200">
        <v>11</v>
      </c>
      <c r="W399" s="200">
        <f t="shared" si="305"/>
        <v>16</v>
      </c>
      <c r="X399" s="199"/>
      <c r="Y399" s="200"/>
      <c r="Z399" s="200"/>
      <c r="AA399" s="200" t="str">
        <f t="shared" si="306"/>
        <v/>
      </c>
      <c r="AB399" s="199">
        <f t="shared" si="307"/>
        <v>5</v>
      </c>
      <c r="AC399" s="200" t="str">
        <f t="shared" si="308"/>
        <v/>
      </c>
      <c r="AD399" s="200">
        <f t="shared" si="309"/>
        <v>11</v>
      </c>
      <c r="AE399" s="200">
        <f t="shared" si="310"/>
        <v>16</v>
      </c>
      <c r="AF399" s="199">
        <v>5</v>
      </c>
      <c r="AG399" s="200" t="s">
        <v>509</v>
      </c>
      <c r="AH399" s="200">
        <v>11</v>
      </c>
      <c r="AI399" s="200">
        <f t="shared" si="299"/>
        <v>16</v>
      </c>
      <c r="AJ399" s="200" t="s">
        <v>392</v>
      </c>
      <c r="AK399" s="201">
        <v>147</v>
      </c>
      <c r="AL399" s="202"/>
      <c r="AM399" s="198" t="str">
        <f t="shared" si="300"/>
        <v/>
      </c>
      <c r="AN399" s="198"/>
      <c r="AO399" s="198"/>
      <c r="AP399" s="213" t="s">
        <v>814</v>
      </c>
      <c r="AQ399" s="198" t="s">
        <v>65</v>
      </c>
      <c r="AR399" s="198" t="s">
        <v>324</v>
      </c>
      <c r="AS399" s="198"/>
      <c r="AT399" s="198" t="s">
        <v>509</v>
      </c>
      <c r="AU399" s="203">
        <f t="shared" si="301"/>
        <v>1988</v>
      </c>
      <c r="AV399" s="204" t="str">
        <f t="shared" si="292"/>
        <v/>
      </c>
      <c r="AW399" s="205" t="str">
        <f t="shared" si="311"/>
        <v/>
      </c>
      <c r="AX399" s="205" t="str">
        <f>IF(AW399="","",RANK(AW399,AW$4:AW498,1))</f>
        <v/>
      </c>
      <c r="AY399" s="204" t="str">
        <f>IF(AV399="Yes",SUMIF(AU$4:AU498,AW399,AI$4:AI498),"")</f>
        <v/>
      </c>
      <c r="AZ399" s="204" t="str">
        <f>IF(AY399="","",SUMIF(AX$4:AX498,"&lt;="&amp;AX399,AY$4:AY498))</f>
        <v/>
      </c>
      <c r="BA399" s="202"/>
      <c r="BB399" s="206"/>
      <c r="BC399" s="198"/>
      <c r="BD399" s="206"/>
      <c r="BE399" s="198"/>
      <c r="BF399" s="206"/>
      <c r="BG399" s="198"/>
      <c r="BH399" s="200"/>
      <c r="BI399" s="200"/>
      <c r="BJ399" s="200" t="str">
        <f t="shared" si="293"/>
        <v/>
      </c>
      <c r="BK399" s="198" t="s">
        <v>204</v>
      </c>
      <c r="BL399" s="206">
        <v>32444</v>
      </c>
      <c r="BM399" s="207"/>
      <c r="BN399" s="198"/>
      <c r="BO399" s="199">
        <f t="shared" si="312"/>
        <v>31.25</v>
      </c>
      <c r="BP399" s="200" t="str">
        <f t="shared" si="313"/>
        <v/>
      </c>
      <c r="BQ399" s="200">
        <f t="shared" si="314"/>
        <v>68.75</v>
      </c>
      <c r="BR399" s="211">
        <f t="shared" si="315"/>
        <v>100</v>
      </c>
      <c r="BS399" s="199"/>
      <c r="BT399" s="200"/>
      <c r="BU399" s="200"/>
      <c r="BV399" s="211" t="str">
        <f t="shared" si="316"/>
        <v/>
      </c>
      <c r="BW399" s="199" t="str">
        <f t="shared" si="317"/>
        <v/>
      </c>
      <c r="BX399" s="200" t="str">
        <f t="shared" si="318"/>
        <v/>
      </c>
      <c r="BY399" s="200" t="str">
        <f t="shared" si="319"/>
        <v/>
      </c>
      <c r="BZ399" s="200" t="str">
        <f t="shared" si="320"/>
        <v/>
      </c>
      <c r="CA399" s="16"/>
      <c r="CB399" s="16"/>
      <c r="CC399" s="16"/>
      <c r="CD399" s="16"/>
    </row>
    <row r="400" spans="1:82" x14ac:dyDescent="0.25">
      <c r="A400" s="16">
        <v>1</v>
      </c>
      <c r="C400" s="194">
        <v>397</v>
      </c>
      <c r="D400" s="195">
        <v>83</v>
      </c>
      <c r="E400" s="212" t="s">
        <v>393</v>
      </c>
      <c r="F400" s="197" t="s">
        <v>3</v>
      </c>
      <c r="G400" s="198" t="s">
        <v>3</v>
      </c>
      <c r="H400" s="199"/>
      <c r="I400" s="200"/>
      <c r="J400" s="200"/>
      <c r="K400" s="200" t="str">
        <f t="shared" si="302"/>
        <v/>
      </c>
      <c r="L400" s="199"/>
      <c r="M400" s="200"/>
      <c r="N400" s="200"/>
      <c r="O400" s="200" t="str">
        <f t="shared" si="303"/>
        <v/>
      </c>
      <c r="P400" s="199"/>
      <c r="Q400" s="200"/>
      <c r="R400" s="200"/>
      <c r="S400" s="200" t="str">
        <f t="shared" si="304"/>
        <v/>
      </c>
      <c r="T400" s="199">
        <v>6.7</v>
      </c>
      <c r="U400" s="200">
        <v>7</v>
      </c>
      <c r="V400" s="200"/>
      <c r="W400" s="200">
        <f t="shared" si="305"/>
        <v>13.7</v>
      </c>
      <c r="X400" s="199"/>
      <c r="Y400" s="200"/>
      <c r="Z400" s="200"/>
      <c r="AA400" s="200" t="str">
        <f t="shared" si="306"/>
        <v/>
      </c>
      <c r="AB400" s="199">
        <f t="shared" si="307"/>
        <v>6.7</v>
      </c>
      <c r="AC400" s="200">
        <f t="shared" si="308"/>
        <v>7</v>
      </c>
      <c r="AD400" s="200" t="str">
        <f t="shared" si="309"/>
        <v/>
      </c>
      <c r="AE400" s="200">
        <f t="shared" si="310"/>
        <v>13.7</v>
      </c>
      <c r="AF400" s="199">
        <v>6.7</v>
      </c>
      <c r="AG400" s="200">
        <v>7</v>
      </c>
      <c r="AH400" s="200" t="s">
        <v>509</v>
      </c>
      <c r="AI400" s="200">
        <f t="shared" si="299"/>
        <v>13.7</v>
      </c>
      <c r="AJ400" s="200" t="s">
        <v>393</v>
      </c>
      <c r="AK400" s="201">
        <v>148</v>
      </c>
      <c r="AL400" s="202"/>
      <c r="AM400" s="198" t="str">
        <f t="shared" si="300"/>
        <v/>
      </c>
      <c r="AN400" s="198"/>
      <c r="AO400" s="198"/>
      <c r="AP400" s="213" t="s">
        <v>815</v>
      </c>
      <c r="AQ400" s="198" t="s">
        <v>65</v>
      </c>
      <c r="AR400" s="198" t="s">
        <v>324</v>
      </c>
      <c r="AS400" s="198"/>
      <c r="AT400" s="198" t="s">
        <v>509</v>
      </c>
      <c r="AU400" s="203">
        <f t="shared" si="301"/>
        <v>1988</v>
      </c>
      <c r="AV400" s="204" t="str">
        <f t="shared" ref="AV400:AV431" si="321">IF(MAX(INDEX((AU$4:AU$498=AU400)*ROW(AU$4:AU$498),0))=ROW(),"Yes","")</f>
        <v/>
      </c>
      <c r="AW400" s="205" t="str">
        <f t="shared" si="311"/>
        <v/>
      </c>
      <c r="AX400" s="205" t="str">
        <f>IF(AW400="","",RANK(AW400,AW$4:AW498,1))</f>
        <v/>
      </c>
      <c r="AY400" s="204" t="str">
        <f>IF(AV400="Yes",SUMIF(AU$4:AU498,AW400,AI$4:AI498),"")</f>
        <v/>
      </c>
      <c r="AZ400" s="204" t="str">
        <f>IF(AY400="","",SUMIF(AX$4:AX498,"&lt;="&amp;AX400,AY$4:AY498))</f>
        <v/>
      </c>
      <c r="BA400" s="202"/>
      <c r="BB400" s="206"/>
      <c r="BC400" s="198"/>
      <c r="BD400" s="206"/>
      <c r="BE400" s="198"/>
      <c r="BF400" s="206"/>
      <c r="BG400" s="198"/>
      <c r="BH400" s="200"/>
      <c r="BI400" s="200"/>
      <c r="BJ400" s="200" t="str">
        <f t="shared" ref="BJ400:BJ431" si="322">IF(BI400="","",(BI400/BH400)*100)</f>
        <v/>
      </c>
      <c r="BK400" s="198" t="s">
        <v>204</v>
      </c>
      <c r="BL400" s="206">
        <v>32444</v>
      </c>
      <c r="BM400" s="207"/>
      <c r="BN400" s="198"/>
      <c r="BO400" s="199">
        <f t="shared" si="312"/>
        <v>48.9051094890511</v>
      </c>
      <c r="BP400" s="200">
        <f t="shared" si="313"/>
        <v>51.094890510948908</v>
      </c>
      <c r="BQ400" s="200" t="str">
        <f t="shared" si="314"/>
        <v/>
      </c>
      <c r="BR400" s="211">
        <f t="shared" si="315"/>
        <v>100</v>
      </c>
      <c r="BS400" s="199"/>
      <c r="BT400" s="200"/>
      <c r="BU400" s="200"/>
      <c r="BV400" s="211" t="str">
        <f t="shared" si="316"/>
        <v/>
      </c>
      <c r="BW400" s="199" t="str">
        <f t="shared" si="317"/>
        <v/>
      </c>
      <c r="BX400" s="200" t="str">
        <f t="shared" si="318"/>
        <v/>
      </c>
      <c r="BY400" s="200" t="str">
        <f t="shared" si="319"/>
        <v/>
      </c>
      <c r="BZ400" s="200" t="str">
        <f t="shared" si="320"/>
        <v/>
      </c>
      <c r="CA400" s="16"/>
      <c r="CB400" s="16"/>
      <c r="CC400" s="16"/>
      <c r="CD400" s="16"/>
    </row>
    <row r="401" spans="1:82" x14ac:dyDescent="0.25">
      <c r="A401" s="16">
        <v>1</v>
      </c>
      <c r="C401" s="194">
        <v>398</v>
      </c>
      <c r="D401" s="195">
        <v>89</v>
      </c>
      <c r="E401" s="212" t="s">
        <v>265</v>
      </c>
      <c r="F401" s="197" t="s">
        <v>3</v>
      </c>
      <c r="G401" s="198" t="s">
        <v>3</v>
      </c>
      <c r="H401" s="199"/>
      <c r="I401" s="200"/>
      <c r="J401" s="200"/>
      <c r="K401" s="200" t="str">
        <f t="shared" si="302"/>
        <v/>
      </c>
      <c r="L401" s="199"/>
      <c r="M401" s="200"/>
      <c r="N401" s="200"/>
      <c r="O401" s="200" t="str">
        <f t="shared" si="303"/>
        <v/>
      </c>
      <c r="P401" s="199"/>
      <c r="Q401" s="200"/>
      <c r="R401" s="200"/>
      <c r="S401" s="200" t="str">
        <f t="shared" si="304"/>
        <v/>
      </c>
      <c r="T401" s="199"/>
      <c r="U401" s="200">
        <v>25.5</v>
      </c>
      <c r="V401" s="200"/>
      <c r="W401" s="200">
        <f t="shared" si="305"/>
        <v>25.5</v>
      </c>
      <c r="X401" s="199"/>
      <c r="Y401" s="200"/>
      <c r="Z401" s="200"/>
      <c r="AA401" s="200" t="str">
        <f t="shared" si="306"/>
        <v/>
      </c>
      <c r="AB401" s="199" t="str">
        <f t="shared" si="307"/>
        <v/>
      </c>
      <c r="AC401" s="200">
        <f t="shared" si="308"/>
        <v>25.5</v>
      </c>
      <c r="AD401" s="200" t="str">
        <f t="shared" si="309"/>
        <v/>
      </c>
      <c r="AE401" s="200">
        <f t="shared" si="310"/>
        <v>25.5</v>
      </c>
      <c r="AF401" s="199" t="s">
        <v>509</v>
      </c>
      <c r="AG401" s="200">
        <v>25.5</v>
      </c>
      <c r="AH401" s="200" t="s">
        <v>509</v>
      </c>
      <c r="AI401" s="200">
        <f t="shared" si="299"/>
        <v>25.5</v>
      </c>
      <c r="AJ401" s="200" t="s">
        <v>265</v>
      </c>
      <c r="AK401" s="201">
        <v>156</v>
      </c>
      <c r="AL401" s="202"/>
      <c r="AM401" s="198" t="str">
        <f t="shared" si="300"/>
        <v/>
      </c>
      <c r="AN401" s="198"/>
      <c r="AO401" s="198"/>
      <c r="AP401" s="213" t="s">
        <v>795</v>
      </c>
      <c r="AQ401" s="198" t="s">
        <v>65</v>
      </c>
      <c r="AR401" s="198" t="s">
        <v>324</v>
      </c>
      <c r="AS401" s="198"/>
      <c r="AT401" s="198" t="s">
        <v>509</v>
      </c>
      <c r="AU401" s="203">
        <f t="shared" si="301"/>
        <v>1988</v>
      </c>
      <c r="AV401" s="204" t="str">
        <f t="shared" si="321"/>
        <v/>
      </c>
      <c r="AW401" s="205" t="str">
        <f t="shared" si="311"/>
        <v/>
      </c>
      <c r="AX401" s="205" t="str">
        <f>IF(AW401="","",RANK(AW401,AW$4:AW498,1))</f>
        <v/>
      </c>
      <c r="AY401" s="204" t="str">
        <f>IF(AV401="Yes",SUMIF(AU$4:AU498,AW401,AI$4:AI498),"")</f>
        <v/>
      </c>
      <c r="AZ401" s="204" t="str">
        <f>IF(AY401="","",SUMIF(AX$4:AX498,"&lt;="&amp;AX401,AY$4:AY498))</f>
        <v/>
      </c>
      <c r="BA401" s="202"/>
      <c r="BB401" s="206"/>
      <c r="BC401" s="198"/>
      <c r="BD401" s="206"/>
      <c r="BE401" s="198"/>
      <c r="BF401" s="206"/>
      <c r="BG401" s="198"/>
      <c r="BH401" s="200"/>
      <c r="BI401" s="200"/>
      <c r="BJ401" s="200" t="str">
        <f t="shared" si="322"/>
        <v/>
      </c>
      <c r="BK401" s="198" t="s">
        <v>204</v>
      </c>
      <c r="BL401" s="206">
        <v>32444</v>
      </c>
      <c r="BM401" s="207"/>
      <c r="BN401" s="198"/>
      <c r="BO401" s="199" t="str">
        <f t="shared" si="312"/>
        <v/>
      </c>
      <c r="BP401" s="200">
        <f t="shared" si="313"/>
        <v>100</v>
      </c>
      <c r="BQ401" s="200" t="str">
        <f t="shared" si="314"/>
        <v/>
      </c>
      <c r="BR401" s="211">
        <f t="shared" si="315"/>
        <v>100</v>
      </c>
      <c r="BS401" s="199"/>
      <c r="BT401" s="200"/>
      <c r="BU401" s="200"/>
      <c r="BV401" s="211" t="str">
        <f t="shared" si="316"/>
        <v/>
      </c>
      <c r="BW401" s="199" t="str">
        <f t="shared" si="317"/>
        <v/>
      </c>
      <c r="BX401" s="200" t="str">
        <f t="shared" si="318"/>
        <v/>
      </c>
      <c r="BY401" s="200" t="str">
        <f t="shared" si="319"/>
        <v/>
      </c>
      <c r="BZ401" s="200" t="str">
        <f t="shared" si="320"/>
        <v/>
      </c>
      <c r="CA401" s="16"/>
      <c r="CB401" s="16"/>
      <c r="CC401" s="16"/>
      <c r="CD401" s="16"/>
    </row>
    <row r="402" spans="1:82" x14ac:dyDescent="0.25">
      <c r="A402" s="16">
        <v>1</v>
      </c>
      <c r="C402" s="194">
        <v>399</v>
      </c>
      <c r="D402" s="195"/>
      <c r="E402" s="212" t="s">
        <v>265</v>
      </c>
      <c r="F402" s="197"/>
      <c r="G402" s="198" t="s">
        <v>1</v>
      </c>
      <c r="H402" s="199"/>
      <c r="I402" s="200"/>
      <c r="J402" s="200"/>
      <c r="K402" s="200"/>
      <c r="L402" s="199"/>
      <c r="M402" s="200"/>
      <c r="N402" s="200"/>
      <c r="O402" s="200"/>
      <c r="P402" s="199"/>
      <c r="Q402" s="200"/>
      <c r="R402" s="200"/>
      <c r="S402" s="200"/>
      <c r="T402" s="199"/>
      <c r="U402" s="200"/>
      <c r="V402" s="200"/>
      <c r="W402" s="200"/>
      <c r="X402" s="199"/>
      <c r="Y402" s="200"/>
      <c r="Z402" s="200"/>
      <c r="AA402" s="200"/>
      <c r="AB402" s="199"/>
      <c r="AC402" s="200"/>
      <c r="AD402" s="200"/>
      <c r="AE402" s="200"/>
      <c r="AF402" s="199"/>
      <c r="AG402" s="200"/>
      <c r="AH402" s="200"/>
      <c r="AI402" s="200" t="str">
        <f t="shared" si="299"/>
        <v/>
      </c>
      <c r="AJ402" s="200"/>
      <c r="AK402" s="201"/>
      <c r="AL402" s="202"/>
      <c r="AM402" s="198" t="str">
        <f t="shared" si="300"/>
        <v/>
      </c>
      <c r="AN402" s="198"/>
      <c r="AO402" s="198"/>
      <c r="AP402" s="198"/>
      <c r="AQ402" s="198" t="s">
        <v>65</v>
      </c>
      <c r="AR402" s="198" t="s">
        <v>509</v>
      </c>
      <c r="AS402" s="198"/>
      <c r="AT402" s="198"/>
      <c r="AU402" s="203" t="str">
        <f t="shared" si="301"/>
        <v/>
      </c>
      <c r="AV402" s="204" t="str">
        <f t="shared" si="321"/>
        <v/>
      </c>
      <c r="AW402" s="205"/>
      <c r="AX402" s="205" t="str">
        <f>IF(AW402="","",RANK(AW402,AW$4:AW498,1))</f>
        <v/>
      </c>
      <c r="AY402" s="204" t="str">
        <f>IF(AV402="Yes",SUMIF(AU$4:AU498,AW402,AI$4:AI498),"")</f>
        <v/>
      </c>
      <c r="AZ402" s="204" t="str">
        <f>IF(AY402="","",SUMIF(AX$4:AX498,"&lt;="&amp;AX402,AY$4:AY498))</f>
        <v/>
      </c>
      <c r="BA402" s="202" t="s">
        <v>204</v>
      </c>
      <c r="BB402" s="206">
        <v>32444</v>
      </c>
      <c r="BC402" s="198" t="s">
        <v>1</v>
      </c>
      <c r="BD402" s="206">
        <v>33878</v>
      </c>
      <c r="BE402" s="198" t="s">
        <v>266</v>
      </c>
      <c r="BF402" s="206"/>
      <c r="BG402" s="198" t="s">
        <v>270</v>
      </c>
      <c r="BH402" s="200">
        <v>15</v>
      </c>
      <c r="BI402" s="200"/>
      <c r="BJ402" s="200" t="str">
        <f t="shared" si="322"/>
        <v/>
      </c>
      <c r="BK402" s="198"/>
      <c r="BL402" s="206"/>
      <c r="BM402" s="207">
        <v>2</v>
      </c>
      <c r="BN402" s="198"/>
      <c r="BO402" s="199" t="str">
        <f t="shared" si="312"/>
        <v/>
      </c>
      <c r="BP402" s="200" t="str">
        <f t="shared" si="313"/>
        <v/>
      </c>
      <c r="BQ402" s="200" t="str">
        <f t="shared" si="314"/>
        <v/>
      </c>
      <c r="BR402" s="211" t="str">
        <f t="shared" si="315"/>
        <v/>
      </c>
      <c r="BS402" s="199"/>
      <c r="BT402" s="200"/>
      <c r="BU402" s="200"/>
      <c r="BV402" s="211" t="str">
        <f t="shared" si="316"/>
        <v/>
      </c>
      <c r="BW402" s="199" t="str">
        <f t="shared" si="317"/>
        <v/>
      </c>
      <c r="BX402" s="200" t="str">
        <f t="shared" si="318"/>
        <v/>
      </c>
      <c r="BY402" s="200" t="str">
        <f t="shared" si="319"/>
        <v/>
      </c>
      <c r="BZ402" s="200" t="str">
        <f t="shared" si="320"/>
        <v/>
      </c>
      <c r="CA402" s="16"/>
      <c r="CB402" s="16"/>
      <c r="CC402" s="16"/>
      <c r="CD402" s="16"/>
    </row>
    <row r="403" spans="1:82" x14ac:dyDescent="0.25">
      <c r="A403" s="16">
        <v>1</v>
      </c>
      <c r="C403" s="194">
        <v>400</v>
      </c>
      <c r="D403" s="195">
        <v>84</v>
      </c>
      <c r="E403" s="212" t="s">
        <v>394</v>
      </c>
      <c r="F403" s="197" t="s">
        <v>3</v>
      </c>
      <c r="G403" s="198" t="s">
        <v>3</v>
      </c>
      <c r="H403" s="199"/>
      <c r="I403" s="200"/>
      <c r="J403" s="200"/>
      <c r="K403" s="200" t="str">
        <f>IF(SUM(H403:J403)=0,"",SUM(H403:J403))</f>
        <v/>
      </c>
      <c r="L403" s="199"/>
      <c r="M403" s="200"/>
      <c r="N403" s="200"/>
      <c r="O403" s="200" t="str">
        <f>IF(SUM(L403:N403)=0,"",SUM(L403:N403))</f>
        <v/>
      </c>
      <c r="P403" s="199"/>
      <c r="Q403" s="200"/>
      <c r="R403" s="200"/>
      <c r="S403" s="200" t="str">
        <f>IF(SUM(P403:R403)=0,"",SUM(P403:R403))</f>
        <v/>
      </c>
      <c r="T403" s="199"/>
      <c r="U403" s="200"/>
      <c r="V403" s="200">
        <v>12.7</v>
      </c>
      <c r="W403" s="200">
        <f>IF(SUM(T403:V403)=0,"",SUM(T403:V403))</f>
        <v>12.7</v>
      </c>
      <c r="X403" s="199"/>
      <c r="Y403" s="200"/>
      <c r="Z403" s="200"/>
      <c r="AA403" s="200" t="str">
        <f>IF(SUM(X403:Z403)=0,"",SUM(X403:Z403))</f>
        <v/>
      </c>
      <c r="AB403" s="199" t="str">
        <f>IF(H403+L403+P403+T403+X403=0,"",H403+L403+P403+T403+X403)</f>
        <v/>
      </c>
      <c r="AC403" s="200" t="str">
        <f>IF(I403+M403+Q403+U403+Y403=0,"",I403+M403+Q403+U403+Y403)</f>
        <v/>
      </c>
      <c r="AD403" s="200">
        <f>IF(J403+N403+R403+V403+Z403=0,"",J403+N403+R403+V403+Z403)</f>
        <v>12.7</v>
      </c>
      <c r="AE403" s="200">
        <f>IF(SUM(AB403:AD403)=0,"",SUM(AB403:AD403))</f>
        <v>12.7</v>
      </c>
      <c r="AF403" s="199" t="s">
        <v>509</v>
      </c>
      <c r="AG403" s="200" t="s">
        <v>509</v>
      </c>
      <c r="AH403" s="200">
        <v>12.7</v>
      </c>
      <c r="AI403" s="200">
        <f t="shared" si="299"/>
        <v>12.7</v>
      </c>
      <c r="AJ403" s="200" t="s">
        <v>394</v>
      </c>
      <c r="AK403" s="201">
        <v>149</v>
      </c>
      <c r="AL403" s="202"/>
      <c r="AM403" s="198" t="str">
        <f t="shared" si="300"/>
        <v/>
      </c>
      <c r="AN403" s="198"/>
      <c r="AO403" s="198"/>
      <c r="AP403" s="213" t="s">
        <v>816</v>
      </c>
      <c r="AQ403" s="198" t="s">
        <v>65</v>
      </c>
      <c r="AR403" s="198" t="s">
        <v>324</v>
      </c>
      <c r="AS403" s="198"/>
      <c r="AT403" s="198" t="s">
        <v>509</v>
      </c>
      <c r="AU403" s="203">
        <f t="shared" si="301"/>
        <v>1988</v>
      </c>
      <c r="AV403" s="204" t="str">
        <f t="shared" si="321"/>
        <v/>
      </c>
      <c r="AW403" s="205" t="str">
        <f>IF(AV403="Yes",AU403,"")</f>
        <v/>
      </c>
      <c r="AX403" s="205" t="str">
        <f>IF(AW403="","",RANK(AW403,AW$4:AW498,1))</f>
        <v/>
      </c>
      <c r="AY403" s="204" t="str">
        <f>IF(AV403="Yes",SUMIF(AU$4:AU498,AW403,AI$4:AI498),"")</f>
        <v/>
      </c>
      <c r="AZ403" s="204" t="str">
        <f>IF(AY403="","",SUMIF(AX$4:AX498,"&lt;="&amp;AX403,AY$4:AY498))</f>
        <v/>
      </c>
      <c r="BA403" s="202"/>
      <c r="BB403" s="206"/>
      <c r="BC403" s="198"/>
      <c r="BD403" s="206"/>
      <c r="BE403" s="198"/>
      <c r="BF403" s="206"/>
      <c r="BG403" s="198"/>
      <c r="BH403" s="200"/>
      <c r="BI403" s="200"/>
      <c r="BJ403" s="200" t="str">
        <f t="shared" si="322"/>
        <v/>
      </c>
      <c r="BK403" s="198" t="s">
        <v>204</v>
      </c>
      <c r="BL403" s="206">
        <v>32444</v>
      </c>
      <c r="BM403" s="207"/>
      <c r="BN403" s="198"/>
      <c r="BO403" s="199" t="str">
        <f t="shared" si="312"/>
        <v/>
      </c>
      <c r="BP403" s="200" t="str">
        <f t="shared" si="313"/>
        <v/>
      </c>
      <c r="BQ403" s="200">
        <f t="shared" si="314"/>
        <v>100</v>
      </c>
      <c r="BR403" s="211">
        <f t="shared" si="315"/>
        <v>100</v>
      </c>
      <c r="BS403" s="199"/>
      <c r="BT403" s="200"/>
      <c r="BU403" s="200"/>
      <c r="BV403" s="211" t="str">
        <f t="shared" si="316"/>
        <v/>
      </c>
      <c r="BW403" s="199" t="str">
        <f t="shared" si="317"/>
        <v/>
      </c>
      <c r="BX403" s="200" t="str">
        <f t="shared" si="318"/>
        <v/>
      </c>
      <c r="BY403" s="200" t="str">
        <f t="shared" si="319"/>
        <v/>
      </c>
      <c r="BZ403" s="200" t="str">
        <f t="shared" si="320"/>
        <v/>
      </c>
      <c r="CA403" s="16"/>
      <c r="CB403" s="16"/>
      <c r="CC403" s="16"/>
      <c r="CD403" s="16"/>
    </row>
    <row r="404" spans="1:82" x14ac:dyDescent="0.25">
      <c r="A404" s="16">
        <v>1</v>
      </c>
      <c r="C404" s="194">
        <v>401</v>
      </c>
      <c r="D404" s="195"/>
      <c r="E404" s="212" t="s">
        <v>664</v>
      </c>
      <c r="F404" s="197"/>
      <c r="G404" s="198" t="s">
        <v>3</v>
      </c>
      <c r="H404" s="199"/>
      <c r="I404" s="200"/>
      <c r="J404" s="200"/>
      <c r="K404" s="200"/>
      <c r="L404" s="199"/>
      <c r="M404" s="200"/>
      <c r="N404" s="200"/>
      <c r="O404" s="200"/>
      <c r="P404" s="199"/>
      <c r="Q404" s="200"/>
      <c r="R404" s="200"/>
      <c r="S404" s="200"/>
      <c r="T404" s="199"/>
      <c r="U404" s="200"/>
      <c r="V404" s="200"/>
      <c r="W404" s="200"/>
      <c r="X404" s="199"/>
      <c r="Y404" s="200"/>
      <c r="Z404" s="200"/>
      <c r="AA404" s="200"/>
      <c r="AB404" s="199"/>
      <c r="AC404" s="200"/>
      <c r="AD404" s="200"/>
      <c r="AE404" s="200"/>
      <c r="AF404" s="199"/>
      <c r="AG404" s="200"/>
      <c r="AH404" s="200"/>
      <c r="AI404" s="200" t="str">
        <f t="shared" si="299"/>
        <v/>
      </c>
      <c r="AJ404" s="200"/>
      <c r="AK404" s="201"/>
      <c r="AL404" s="202"/>
      <c r="AM404" s="198" t="str">
        <f t="shared" si="300"/>
        <v/>
      </c>
      <c r="AN404" s="198"/>
      <c r="AO404" s="198"/>
      <c r="AP404" s="198"/>
      <c r="AQ404" s="198" t="s">
        <v>65</v>
      </c>
      <c r="AR404" s="198" t="s">
        <v>509</v>
      </c>
      <c r="AS404" s="198"/>
      <c r="AT404" s="198"/>
      <c r="AU404" s="203" t="str">
        <f t="shared" si="301"/>
        <v/>
      </c>
      <c r="AV404" s="204" t="str">
        <f t="shared" si="321"/>
        <v/>
      </c>
      <c r="AW404" s="205"/>
      <c r="AX404" s="205" t="str">
        <f>IF(AW404="","",RANK(AW404,AW$4:AW498,1))</f>
        <v/>
      </c>
      <c r="AY404" s="204" t="str">
        <f>IF(AV404="Yes",SUMIF(AU$4:AU498,AW404,AI$4:AI498),"")</f>
        <v/>
      </c>
      <c r="AZ404" s="204" t="str">
        <f>IF(AY404="","",SUMIF(AX$4:AX498,"&lt;="&amp;AX404,AY$4:AY498))</f>
        <v/>
      </c>
      <c r="BA404" s="202" t="s">
        <v>204</v>
      </c>
      <c r="BB404" s="206">
        <v>32444</v>
      </c>
      <c r="BC404" s="198" t="s">
        <v>3</v>
      </c>
      <c r="BD404" s="206">
        <v>33878</v>
      </c>
      <c r="BE404" s="198" t="s">
        <v>262</v>
      </c>
      <c r="BF404" s="206">
        <v>1989</v>
      </c>
      <c r="BG404" s="198" t="s">
        <v>267</v>
      </c>
      <c r="BH404" s="200">
        <v>26</v>
      </c>
      <c r="BI404" s="200"/>
      <c r="BJ404" s="200" t="str">
        <f t="shared" si="322"/>
        <v/>
      </c>
      <c r="BK404" s="198"/>
      <c r="BL404" s="206"/>
      <c r="BM404" s="207">
        <v>2</v>
      </c>
      <c r="BN404" s="198"/>
      <c r="BO404" s="199" t="str">
        <f t="shared" si="312"/>
        <v/>
      </c>
      <c r="BP404" s="200" t="str">
        <f t="shared" si="313"/>
        <v/>
      </c>
      <c r="BQ404" s="200" t="str">
        <f t="shared" si="314"/>
        <v/>
      </c>
      <c r="BR404" s="211" t="str">
        <f t="shared" si="315"/>
        <v/>
      </c>
      <c r="BS404" s="199"/>
      <c r="BT404" s="200"/>
      <c r="BU404" s="200"/>
      <c r="BV404" s="211" t="str">
        <f t="shared" si="316"/>
        <v/>
      </c>
      <c r="BW404" s="199" t="str">
        <f t="shared" si="317"/>
        <v/>
      </c>
      <c r="BX404" s="200" t="str">
        <f t="shared" si="318"/>
        <v/>
      </c>
      <c r="BY404" s="200" t="str">
        <f t="shared" si="319"/>
        <v/>
      </c>
      <c r="BZ404" s="200" t="str">
        <f t="shared" si="320"/>
        <v/>
      </c>
      <c r="CA404" s="16"/>
      <c r="CB404" s="16"/>
      <c r="CC404" s="16"/>
      <c r="CD404" s="16"/>
    </row>
    <row r="405" spans="1:82" x14ac:dyDescent="0.25">
      <c r="A405" s="16">
        <v>1</v>
      </c>
      <c r="C405" s="194">
        <v>402</v>
      </c>
      <c r="D405" s="195">
        <v>85</v>
      </c>
      <c r="E405" s="212" t="s">
        <v>395</v>
      </c>
      <c r="F405" s="197" t="s">
        <v>3</v>
      </c>
      <c r="G405" s="198" t="s">
        <v>3</v>
      </c>
      <c r="H405" s="199"/>
      <c r="I405" s="200"/>
      <c r="J405" s="200"/>
      <c r="K405" s="200" t="str">
        <f>IF(SUM(H405:J405)=0,"",SUM(H405:J405))</f>
        <v/>
      </c>
      <c r="L405" s="199"/>
      <c r="M405" s="200"/>
      <c r="N405" s="200"/>
      <c r="O405" s="200" t="str">
        <f>IF(SUM(L405:N405)=0,"",SUM(L405:N405))</f>
        <v/>
      </c>
      <c r="P405" s="199"/>
      <c r="Q405" s="200"/>
      <c r="R405" s="200"/>
      <c r="S405" s="200" t="str">
        <f>IF(SUM(P405:R405)=0,"",SUM(P405:R405))</f>
        <v/>
      </c>
      <c r="T405" s="199"/>
      <c r="U405" s="200">
        <v>17.100000000000001</v>
      </c>
      <c r="V405" s="200">
        <v>11.5</v>
      </c>
      <c r="W405" s="200">
        <f>IF(SUM(T405:V405)=0,"",SUM(T405:V405))</f>
        <v>28.6</v>
      </c>
      <c r="X405" s="199"/>
      <c r="Y405" s="200"/>
      <c r="Z405" s="200"/>
      <c r="AA405" s="200" t="str">
        <f>IF(SUM(X405:Z405)=0,"",SUM(X405:Z405))</f>
        <v/>
      </c>
      <c r="AB405" s="199" t="str">
        <f t="shared" ref="AB405:AD409" si="323">IF(H405+L405+P405+T405+X405=0,"",H405+L405+P405+T405+X405)</f>
        <v/>
      </c>
      <c r="AC405" s="200">
        <f t="shared" si="323"/>
        <v>17.100000000000001</v>
      </c>
      <c r="AD405" s="200">
        <f t="shared" si="323"/>
        <v>11.5</v>
      </c>
      <c r="AE405" s="200">
        <f>IF(SUM(AB405:AD405)=0,"",SUM(AB405:AD405))</f>
        <v>28.6</v>
      </c>
      <c r="AF405" s="199" t="s">
        <v>509</v>
      </c>
      <c r="AG405" s="200">
        <v>17.100000000000001</v>
      </c>
      <c r="AH405" s="200">
        <v>11.5</v>
      </c>
      <c r="AI405" s="200">
        <f t="shared" si="299"/>
        <v>28.6</v>
      </c>
      <c r="AJ405" s="200" t="s">
        <v>395</v>
      </c>
      <c r="AK405" s="201">
        <v>150</v>
      </c>
      <c r="AL405" s="202"/>
      <c r="AM405" s="198" t="str">
        <f t="shared" si="300"/>
        <v/>
      </c>
      <c r="AN405" s="198"/>
      <c r="AO405" s="198"/>
      <c r="AP405" s="213" t="s">
        <v>817</v>
      </c>
      <c r="AQ405" s="198" t="s">
        <v>65</v>
      </c>
      <c r="AR405" s="198" t="s">
        <v>324</v>
      </c>
      <c r="AS405" s="198"/>
      <c r="AT405" s="198" t="s">
        <v>509</v>
      </c>
      <c r="AU405" s="203">
        <f t="shared" si="301"/>
        <v>1988</v>
      </c>
      <c r="AV405" s="204" t="str">
        <f t="shared" si="321"/>
        <v/>
      </c>
      <c r="AW405" s="205" t="str">
        <f>IF(AV405="Yes",AU405,"")</f>
        <v/>
      </c>
      <c r="AX405" s="205" t="str">
        <f>IF(AW405="","",RANK(AW405,AW$4:AW498,1))</f>
        <v/>
      </c>
      <c r="AY405" s="204" t="str">
        <f>IF(AV405="Yes",SUMIF(AU$4:AU498,AW405,AI$4:AI498),"")</f>
        <v/>
      </c>
      <c r="AZ405" s="204" t="str">
        <f>IF(AY405="","",SUMIF(AX$4:AX498,"&lt;="&amp;AX405,AY$4:AY498))</f>
        <v/>
      </c>
      <c r="BA405" s="202"/>
      <c r="BB405" s="206"/>
      <c r="BC405" s="198"/>
      <c r="BD405" s="206"/>
      <c r="BE405" s="198"/>
      <c r="BF405" s="206"/>
      <c r="BG405" s="198"/>
      <c r="BH405" s="200"/>
      <c r="BI405" s="200"/>
      <c r="BJ405" s="200" t="str">
        <f t="shared" si="322"/>
        <v/>
      </c>
      <c r="BK405" s="198" t="s">
        <v>204</v>
      </c>
      <c r="BL405" s="206">
        <v>32444</v>
      </c>
      <c r="BM405" s="207"/>
      <c r="BN405" s="198"/>
      <c r="BO405" s="199" t="str">
        <f t="shared" si="312"/>
        <v/>
      </c>
      <c r="BP405" s="200">
        <f t="shared" si="313"/>
        <v>59.790209790209794</v>
      </c>
      <c r="BQ405" s="200">
        <f t="shared" si="314"/>
        <v>40.209790209790206</v>
      </c>
      <c r="BR405" s="211">
        <f t="shared" si="315"/>
        <v>100</v>
      </c>
      <c r="BS405" s="199"/>
      <c r="BT405" s="200"/>
      <c r="BU405" s="200"/>
      <c r="BV405" s="211" t="str">
        <f t="shared" si="316"/>
        <v/>
      </c>
      <c r="BW405" s="199" t="str">
        <f t="shared" si="317"/>
        <v/>
      </c>
      <c r="BX405" s="200" t="str">
        <f t="shared" si="318"/>
        <v/>
      </c>
      <c r="BY405" s="200" t="str">
        <f t="shared" si="319"/>
        <v/>
      </c>
      <c r="BZ405" s="200" t="str">
        <f t="shared" si="320"/>
        <v/>
      </c>
      <c r="CA405" s="16"/>
      <c r="CB405" s="16"/>
      <c r="CC405" s="16"/>
      <c r="CD405" s="16"/>
    </row>
    <row r="406" spans="1:82" x14ac:dyDescent="0.25">
      <c r="A406" s="16">
        <v>1</v>
      </c>
      <c r="C406" s="194">
        <v>403</v>
      </c>
      <c r="D406" s="195">
        <v>86</v>
      </c>
      <c r="E406" s="212" t="s">
        <v>396</v>
      </c>
      <c r="F406" s="197" t="s">
        <v>3</v>
      </c>
      <c r="G406" s="198" t="s">
        <v>3</v>
      </c>
      <c r="H406" s="199"/>
      <c r="I406" s="200"/>
      <c r="J406" s="200"/>
      <c r="K406" s="200" t="str">
        <f>IF(SUM(H406:J406)=0,"",SUM(H406:J406))</f>
        <v/>
      </c>
      <c r="L406" s="199"/>
      <c r="M406" s="200"/>
      <c r="N406" s="200"/>
      <c r="O406" s="200" t="str">
        <f>IF(SUM(L406:N406)=0,"",SUM(L406:N406))</f>
        <v/>
      </c>
      <c r="P406" s="199"/>
      <c r="Q406" s="200"/>
      <c r="R406" s="200"/>
      <c r="S406" s="200" t="str">
        <f>IF(SUM(P406:R406)=0,"",SUM(P406:R406))</f>
        <v/>
      </c>
      <c r="T406" s="199">
        <v>41.9</v>
      </c>
      <c r="U406" s="200"/>
      <c r="V406" s="200"/>
      <c r="W406" s="200">
        <f>IF(SUM(T406:V406)=0,"",SUM(T406:V406))</f>
        <v>41.9</v>
      </c>
      <c r="X406" s="199"/>
      <c r="Y406" s="200"/>
      <c r="Z406" s="200"/>
      <c r="AA406" s="200" t="str">
        <f>IF(SUM(X406:Z406)=0,"",SUM(X406:Z406))</f>
        <v/>
      </c>
      <c r="AB406" s="199">
        <f t="shared" si="323"/>
        <v>41.9</v>
      </c>
      <c r="AC406" s="200" t="str">
        <f t="shared" si="323"/>
        <v/>
      </c>
      <c r="AD406" s="200" t="str">
        <f t="shared" si="323"/>
        <v/>
      </c>
      <c r="AE406" s="200">
        <f>IF(SUM(AB406:AD406)=0,"",SUM(AB406:AD406))</f>
        <v>41.9</v>
      </c>
      <c r="AF406" s="199">
        <v>41.9</v>
      </c>
      <c r="AG406" s="200" t="s">
        <v>509</v>
      </c>
      <c r="AH406" s="200" t="s">
        <v>509</v>
      </c>
      <c r="AI406" s="200">
        <f t="shared" si="299"/>
        <v>41.9</v>
      </c>
      <c r="AJ406" s="200" t="s">
        <v>396</v>
      </c>
      <c r="AK406" s="201">
        <v>151</v>
      </c>
      <c r="AL406" s="202"/>
      <c r="AM406" s="198" t="str">
        <f t="shared" si="300"/>
        <v/>
      </c>
      <c r="AN406" s="198"/>
      <c r="AO406" s="198"/>
      <c r="AP406" s="213" t="s">
        <v>691</v>
      </c>
      <c r="AQ406" s="198" t="s">
        <v>65</v>
      </c>
      <c r="AR406" s="198" t="s">
        <v>324</v>
      </c>
      <c r="AS406" s="198"/>
      <c r="AT406" s="198" t="s">
        <v>509</v>
      </c>
      <c r="AU406" s="203">
        <f t="shared" si="301"/>
        <v>1988</v>
      </c>
      <c r="AV406" s="204" t="str">
        <f t="shared" si="321"/>
        <v/>
      </c>
      <c r="AW406" s="205" t="str">
        <f>IF(AV406="Yes",AU406,"")</f>
        <v/>
      </c>
      <c r="AX406" s="205" t="str">
        <f>IF(AW406="","",RANK(AW406,AW$4:AW498,1))</f>
        <v/>
      </c>
      <c r="AY406" s="204" t="str">
        <f>IF(AV406="Yes",SUMIF(AU$4:AU498,AW406,AI$4:AI498),"")</f>
        <v/>
      </c>
      <c r="AZ406" s="204" t="str">
        <f>IF(AY406="","",SUMIF(AX$4:AX498,"&lt;="&amp;AX406,AY$4:AY498))</f>
        <v/>
      </c>
      <c r="BA406" s="202"/>
      <c r="BB406" s="206"/>
      <c r="BC406" s="198"/>
      <c r="BD406" s="206"/>
      <c r="BE406" s="198"/>
      <c r="BF406" s="206"/>
      <c r="BG406" s="198"/>
      <c r="BH406" s="200"/>
      <c r="BI406" s="200"/>
      <c r="BJ406" s="200" t="str">
        <f t="shared" si="322"/>
        <v/>
      </c>
      <c r="BK406" s="198" t="s">
        <v>204</v>
      </c>
      <c r="BL406" s="206">
        <v>32444</v>
      </c>
      <c r="BM406" s="207"/>
      <c r="BN406" s="198"/>
      <c r="BO406" s="199">
        <f t="shared" si="312"/>
        <v>100</v>
      </c>
      <c r="BP406" s="200" t="str">
        <f t="shared" si="313"/>
        <v/>
      </c>
      <c r="BQ406" s="200" t="str">
        <f t="shared" si="314"/>
        <v/>
      </c>
      <c r="BR406" s="211">
        <f t="shared" si="315"/>
        <v>100</v>
      </c>
      <c r="BS406" s="199"/>
      <c r="BT406" s="200"/>
      <c r="BU406" s="200"/>
      <c r="BV406" s="211" t="str">
        <f t="shared" si="316"/>
        <v/>
      </c>
      <c r="BW406" s="199" t="str">
        <f t="shared" si="317"/>
        <v/>
      </c>
      <c r="BX406" s="200" t="str">
        <f t="shared" si="318"/>
        <v/>
      </c>
      <c r="BY406" s="200" t="str">
        <f t="shared" si="319"/>
        <v/>
      </c>
      <c r="BZ406" s="200" t="str">
        <f t="shared" si="320"/>
        <v/>
      </c>
      <c r="CA406" s="16"/>
      <c r="CB406" s="16"/>
      <c r="CC406" s="16"/>
      <c r="CD406" s="16"/>
    </row>
    <row r="407" spans="1:82" x14ac:dyDescent="0.25">
      <c r="A407" s="16">
        <v>1</v>
      </c>
      <c r="C407" s="194">
        <v>404</v>
      </c>
      <c r="D407" s="195">
        <v>94</v>
      </c>
      <c r="E407" s="212" t="s">
        <v>402</v>
      </c>
      <c r="F407" s="197" t="s">
        <v>3</v>
      </c>
      <c r="G407" s="198" t="s">
        <v>3</v>
      </c>
      <c r="H407" s="199"/>
      <c r="I407" s="200"/>
      <c r="J407" s="200"/>
      <c r="K407" s="200" t="str">
        <f>IF(SUM(H407:J407)=0,"",SUM(H407:J407))</f>
        <v/>
      </c>
      <c r="L407" s="199"/>
      <c r="M407" s="200"/>
      <c r="N407" s="200"/>
      <c r="O407" s="200" t="str">
        <f>IF(SUM(L407:N407)=0,"",SUM(L407:N407))</f>
        <v/>
      </c>
      <c r="P407" s="199"/>
      <c r="Q407" s="200"/>
      <c r="R407" s="200"/>
      <c r="S407" s="200" t="str">
        <f>IF(SUM(P407:R407)=0,"",SUM(P407:R407))</f>
        <v/>
      </c>
      <c r="T407" s="199"/>
      <c r="U407" s="200">
        <v>6.4</v>
      </c>
      <c r="V407" s="200"/>
      <c r="W407" s="200">
        <f>IF(SUM(T407:V407)=0,"",SUM(T407:V407))</f>
        <v>6.4</v>
      </c>
      <c r="X407" s="199"/>
      <c r="Y407" s="200"/>
      <c r="Z407" s="200"/>
      <c r="AA407" s="200" t="str">
        <f>IF(SUM(X407:Z407)=0,"",SUM(X407:Z407))</f>
        <v/>
      </c>
      <c r="AB407" s="199" t="str">
        <f t="shared" si="323"/>
        <v/>
      </c>
      <c r="AC407" s="200">
        <f t="shared" si="323"/>
        <v>6.4</v>
      </c>
      <c r="AD407" s="200" t="str">
        <f t="shared" si="323"/>
        <v/>
      </c>
      <c r="AE407" s="200">
        <f>IF(SUM(AB407:AD407)=0,"",SUM(AB407:AD407))</f>
        <v>6.4</v>
      </c>
      <c r="AF407" s="199" t="s">
        <v>509</v>
      </c>
      <c r="AG407" s="200">
        <v>6.4</v>
      </c>
      <c r="AH407" s="200" t="s">
        <v>509</v>
      </c>
      <c r="AI407" s="200">
        <f t="shared" si="299"/>
        <v>6.4</v>
      </c>
      <c r="AJ407" s="200" t="s">
        <v>402</v>
      </c>
      <c r="AK407" s="201">
        <v>161</v>
      </c>
      <c r="AL407" s="202"/>
      <c r="AM407" s="198" t="str">
        <f t="shared" si="300"/>
        <v/>
      </c>
      <c r="AN407" s="198"/>
      <c r="AO407" s="198"/>
      <c r="AP407" s="213" t="s">
        <v>689</v>
      </c>
      <c r="AQ407" s="198" t="s">
        <v>65</v>
      </c>
      <c r="AR407" s="198" t="s">
        <v>324</v>
      </c>
      <c r="AS407" s="198"/>
      <c r="AT407" s="198" t="s">
        <v>509</v>
      </c>
      <c r="AU407" s="203">
        <f t="shared" si="301"/>
        <v>1988</v>
      </c>
      <c r="AV407" s="204" t="str">
        <f t="shared" si="321"/>
        <v/>
      </c>
      <c r="AW407" s="205" t="str">
        <f>IF(AV407="Yes",AU407,"")</f>
        <v/>
      </c>
      <c r="AX407" s="205" t="str">
        <f>IF(AW407="","",RANK(AW407,AW$4:AW498,1))</f>
        <v/>
      </c>
      <c r="AY407" s="204" t="str">
        <f>IF(AV407="Yes",SUMIF(AU$4:AU498,AW407,AI$4:AI498),"")</f>
        <v/>
      </c>
      <c r="AZ407" s="204" t="str">
        <f>IF(AY407="","",SUMIF(AX$4:AX498,"&lt;="&amp;AX407,AY$4:AY498))</f>
        <v/>
      </c>
      <c r="BA407" s="202"/>
      <c r="BB407" s="206"/>
      <c r="BC407" s="198"/>
      <c r="BD407" s="206"/>
      <c r="BE407" s="198"/>
      <c r="BF407" s="206"/>
      <c r="BG407" s="198"/>
      <c r="BH407" s="200"/>
      <c r="BI407" s="200"/>
      <c r="BJ407" s="200" t="str">
        <f t="shared" si="322"/>
        <v/>
      </c>
      <c r="BK407" s="198" t="s">
        <v>204</v>
      </c>
      <c r="BL407" s="206">
        <v>32444</v>
      </c>
      <c r="BM407" s="207"/>
      <c r="BN407" s="198"/>
      <c r="BO407" s="199" t="str">
        <f t="shared" si="312"/>
        <v/>
      </c>
      <c r="BP407" s="200">
        <f t="shared" si="313"/>
        <v>100</v>
      </c>
      <c r="BQ407" s="200" t="str">
        <f t="shared" si="314"/>
        <v/>
      </c>
      <c r="BR407" s="211">
        <f t="shared" si="315"/>
        <v>100</v>
      </c>
      <c r="BS407" s="199"/>
      <c r="BT407" s="200"/>
      <c r="BU407" s="200"/>
      <c r="BV407" s="211" t="str">
        <f t="shared" si="316"/>
        <v/>
      </c>
      <c r="BW407" s="199" t="str">
        <f t="shared" si="317"/>
        <v/>
      </c>
      <c r="BX407" s="200" t="str">
        <f t="shared" si="318"/>
        <v/>
      </c>
      <c r="BY407" s="200" t="str">
        <f t="shared" si="319"/>
        <v/>
      </c>
      <c r="BZ407" s="200" t="str">
        <f t="shared" si="320"/>
        <v/>
      </c>
      <c r="CA407" s="16"/>
      <c r="CB407" s="16"/>
      <c r="CC407" s="16"/>
      <c r="CD407" s="16"/>
    </row>
    <row r="408" spans="1:82" x14ac:dyDescent="0.25">
      <c r="A408" s="16">
        <v>1</v>
      </c>
      <c r="C408" s="194">
        <v>405</v>
      </c>
      <c r="D408" s="195">
        <v>95</v>
      </c>
      <c r="E408" s="212" t="s">
        <v>244</v>
      </c>
      <c r="F408" s="197" t="s">
        <v>21</v>
      </c>
      <c r="G408" s="198" t="s">
        <v>1</v>
      </c>
      <c r="H408" s="199"/>
      <c r="I408" s="200"/>
      <c r="J408" s="200">
        <v>8.4</v>
      </c>
      <c r="K408" s="200">
        <f>IF(SUM(H408:J408)=0,"",SUM(H408:J408))</f>
        <v>8.4</v>
      </c>
      <c r="L408" s="199"/>
      <c r="M408" s="200"/>
      <c r="N408" s="200"/>
      <c r="O408" s="200" t="str">
        <f>IF(SUM(L408:N408)=0,"",SUM(L408:N408))</f>
        <v/>
      </c>
      <c r="P408" s="199"/>
      <c r="Q408" s="200"/>
      <c r="R408" s="200"/>
      <c r="S408" s="200" t="str">
        <f>IF(SUM(P408:R408)=0,"",SUM(P408:R408))</f>
        <v/>
      </c>
      <c r="T408" s="199"/>
      <c r="U408" s="200"/>
      <c r="V408" s="200">
        <v>25.4</v>
      </c>
      <c r="W408" s="200">
        <f>IF(SUM(T408:V408)=0,"",SUM(T408:V408))</f>
        <v>25.4</v>
      </c>
      <c r="X408" s="199"/>
      <c r="Y408" s="200"/>
      <c r="Z408" s="200"/>
      <c r="AA408" s="200" t="str">
        <f>IF(SUM(X408:Z408)=0,"",SUM(X408:Z408))</f>
        <v/>
      </c>
      <c r="AB408" s="199" t="str">
        <f t="shared" si="323"/>
        <v/>
      </c>
      <c r="AC408" s="200" t="str">
        <f t="shared" si="323"/>
        <v/>
      </c>
      <c r="AD408" s="200">
        <f t="shared" si="323"/>
        <v>33.799999999999997</v>
      </c>
      <c r="AE408" s="200">
        <f>IF(SUM(AB408:AD408)=0,"",SUM(AB408:AD408))</f>
        <v>33.799999999999997</v>
      </c>
      <c r="AF408" s="199" t="s">
        <v>509</v>
      </c>
      <c r="AG408" s="200" t="s">
        <v>509</v>
      </c>
      <c r="AH408" s="200">
        <v>8.4</v>
      </c>
      <c r="AI408" s="200">
        <f t="shared" si="299"/>
        <v>8.4</v>
      </c>
      <c r="AJ408" s="200" t="s">
        <v>244</v>
      </c>
      <c r="AK408" s="201">
        <v>162</v>
      </c>
      <c r="AL408" s="202"/>
      <c r="AM408" s="198" t="str">
        <f t="shared" si="300"/>
        <v/>
      </c>
      <c r="AN408" s="198"/>
      <c r="AO408" s="198"/>
      <c r="AP408" s="213" t="s">
        <v>820</v>
      </c>
      <c r="AQ408" s="198" t="s">
        <v>65</v>
      </c>
      <c r="AR408" s="198" t="s">
        <v>16</v>
      </c>
      <c r="AS408" s="198"/>
      <c r="AT408" s="198" t="s">
        <v>509</v>
      </c>
      <c r="AU408" s="203">
        <f t="shared" si="301"/>
        <v>1988</v>
      </c>
      <c r="AV408" s="204" t="str">
        <f t="shared" si="321"/>
        <v/>
      </c>
      <c r="AW408" s="205" t="str">
        <f>IF(AV408="Yes",AU408,"")</f>
        <v/>
      </c>
      <c r="AX408" s="205" t="str">
        <f>IF(AW408="","",RANK(AW408,AW$4:AW498,1))</f>
        <v/>
      </c>
      <c r="AY408" s="204" t="str">
        <f>IF(AV408="Yes",SUMIF(AU$4:AU498,AW408,AI$4:AI498),"")</f>
        <v/>
      </c>
      <c r="AZ408" s="204" t="str">
        <f>IF(AY408="","",SUMIF(AX$4:AX498,"&lt;="&amp;AX408,AY$4:AY498))</f>
        <v/>
      </c>
      <c r="BA408" s="202" t="s">
        <v>179</v>
      </c>
      <c r="BB408" s="206">
        <v>30974</v>
      </c>
      <c r="BC408" s="198" t="s">
        <v>3</v>
      </c>
      <c r="BD408" s="206">
        <v>32417</v>
      </c>
      <c r="BE408" s="198"/>
      <c r="BF408" s="206"/>
      <c r="BG408" s="198"/>
      <c r="BH408" s="200">
        <v>33.799999999999997</v>
      </c>
      <c r="BI408" s="200">
        <v>33.799999999999997</v>
      </c>
      <c r="BJ408" s="200">
        <f t="shared" si="322"/>
        <v>100</v>
      </c>
      <c r="BK408" s="198" t="s">
        <v>204</v>
      </c>
      <c r="BL408" s="206">
        <v>32444</v>
      </c>
      <c r="BM408" s="207">
        <v>1</v>
      </c>
      <c r="BN408" s="198"/>
      <c r="BO408" s="199" t="str">
        <f t="shared" si="312"/>
        <v/>
      </c>
      <c r="BP408" s="200" t="str">
        <f t="shared" si="313"/>
        <v/>
      </c>
      <c r="BQ408" s="200">
        <f t="shared" si="314"/>
        <v>100</v>
      </c>
      <c r="BR408" s="211">
        <f t="shared" si="315"/>
        <v>100</v>
      </c>
      <c r="BS408" s="199"/>
      <c r="BT408" s="200"/>
      <c r="BU408" s="200"/>
      <c r="BV408" s="211" t="str">
        <f t="shared" si="316"/>
        <v/>
      </c>
      <c r="BW408" s="199" t="str">
        <f t="shared" si="317"/>
        <v/>
      </c>
      <c r="BX408" s="200" t="str">
        <f t="shared" si="318"/>
        <v/>
      </c>
      <c r="BY408" s="200" t="str">
        <f t="shared" si="319"/>
        <v/>
      </c>
      <c r="BZ408" s="200" t="str">
        <f t="shared" si="320"/>
        <v/>
      </c>
      <c r="CA408" s="16"/>
      <c r="CB408" s="16"/>
      <c r="CC408" s="16"/>
      <c r="CD408" s="16"/>
    </row>
    <row r="409" spans="1:82" x14ac:dyDescent="0.25">
      <c r="A409" s="16">
        <v>1</v>
      </c>
      <c r="C409" s="194">
        <v>406</v>
      </c>
      <c r="D409" s="195"/>
      <c r="E409" s="212" t="s">
        <v>244</v>
      </c>
      <c r="F409" s="197"/>
      <c r="G409" s="198" t="s">
        <v>3</v>
      </c>
      <c r="H409" s="199"/>
      <c r="I409" s="200"/>
      <c r="J409" s="200"/>
      <c r="K409" s="200"/>
      <c r="L409" s="199"/>
      <c r="M409" s="200"/>
      <c r="N409" s="200"/>
      <c r="O409" s="200"/>
      <c r="P409" s="199"/>
      <c r="Q409" s="200"/>
      <c r="R409" s="200"/>
      <c r="S409" s="200"/>
      <c r="T409" s="199"/>
      <c r="U409" s="200"/>
      <c r="V409" s="200"/>
      <c r="W409" s="200"/>
      <c r="X409" s="199"/>
      <c r="Y409" s="200"/>
      <c r="Z409" s="200"/>
      <c r="AA409" s="200"/>
      <c r="AB409" s="199" t="str">
        <f t="shared" si="323"/>
        <v/>
      </c>
      <c r="AC409" s="200" t="str">
        <f t="shared" si="323"/>
        <v/>
      </c>
      <c r="AD409" s="200" t="str">
        <f t="shared" si="323"/>
        <v/>
      </c>
      <c r="AE409" s="200" t="str">
        <f>IF(SUM(AB409:AD409)=0,"",SUM(AB409:AD409))</f>
        <v/>
      </c>
      <c r="AF409" s="199" t="s">
        <v>509</v>
      </c>
      <c r="AG409" s="200" t="s">
        <v>509</v>
      </c>
      <c r="AH409" s="200">
        <v>25.4</v>
      </c>
      <c r="AI409" s="200">
        <f t="shared" si="299"/>
        <v>25.4</v>
      </c>
      <c r="AJ409" s="200"/>
      <c r="AK409" s="201">
        <v>163</v>
      </c>
      <c r="AL409" s="202"/>
      <c r="AM409" s="198" t="str">
        <f t="shared" si="300"/>
        <v/>
      </c>
      <c r="AN409" s="198"/>
      <c r="AO409" s="198"/>
      <c r="AP409" s="198"/>
      <c r="AQ409" s="198" t="s">
        <v>65</v>
      </c>
      <c r="AR409" s="198" t="s">
        <v>324</v>
      </c>
      <c r="AS409" s="198"/>
      <c r="AT409" s="198"/>
      <c r="AU409" s="203">
        <f t="shared" si="301"/>
        <v>1988</v>
      </c>
      <c r="AV409" s="204" t="str">
        <f t="shared" si="321"/>
        <v/>
      </c>
      <c r="AW409" s="205" t="str">
        <f>IF(AV409="Yes",AU409,"")</f>
        <v/>
      </c>
      <c r="AX409" s="205" t="str">
        <f>IF(AW409="","",RANK(AW409,AW$4:AW498,1))</f>
        <v/>
      </c>
      <c r="AY409" s="204" t="str">
        <f>IF(AV409="Yes",SUMIF(AU$4:AU498,AW409,AI$4:AI498),"")</f>
        <v/>
      </c>
      <c r="AZ409" s="204" t="str">
        <f>IF(AY409="","",SUMIF(AX$4:AX498,"&lt;="&amp;AX409,AY$4:AY498))</f>
        <v/>
      </c>
      <c r="BA409" s="202"/>
      <c r="BB409" s="206"/>
      <c r="BC409" s="198"/>
      <c r="BD409" s="206"/>
      <c r="BE409" s="198"/>
      <c r="BF409" s="206"/>
      <c r="BG409" s="198"/>
      <c r="BH409" s="200"/>
      <c r="BI409" s="200"/>
      <c r="BJ409" s="200" t="str">
        <f t="shared" si="322"/>
        <v/>
      </c>
      <c r="BK409" s="198" t="s">
        <v>204</v>
      </c>
      <c r="BL409" s="206">
        <v>32444</v>
      </c>
      <c r="BM409" s="207"/>
      <c r="BN409" s="198"/>
      <c r="BO409" s="199" t="str">
        <f t="shared" si="312"/>
        <v/>
      </c>
      <c r="BP409" s="200" t="str">
        <f t="shared" si="313"/>
        <v/>
      </c>
      <c r="BQ409" s="200" t="str">
        <f t="shared" si="314"/>
        <v/>
      </c>
      <c r="BR409" s="211" t="str">
        <f t="shared" si="315"/>
        <v/>
      </c>
      <c r="BS409" s="199"/>
      <c r="BT409" s="200"/>
      <c r="BU409" s="200"/>
      <c r="BV409" s="211" t="str">
        <f t="shared" si="316"/>
        <v/>
      </c>
      <c r="BW409" s="199" t="str">
        <f t="shared" si="317"/>
        <v/>
      </c>
      <c r="BX409" s="200" t="str">
        <f t="shared" si="318"/>
        <v/>
      </c>
      <c r="BY409" s="200" t="str">
        <f t="shared" si="319"/>
        <v/>
      </c>
      <c r="BZ409" s="200" t="str">
        <f t="shared" si="320"/>
        <v/>
      </c>
      <c r="CA409" s="16"/>
      <c r="CB409" s="16"/>
      <c r="CC409" s="16"/>
      <c r="CD409" s="16"/>
    </row>
    <row r="410" spans="1:82" x14ac:dyDescent="0.25">
      <c r="A410" s="16">
        <v>1</v>
      </c>
      <c r="C410" s="194">
        <v>407</v>
      </c>
      <c r="D410" s="195"/>
      <c r="E410" s="197" t="s">
        <v>890</v>
      </c>
      <c r="F410" s="197"/>
      <c r="G410" s="198"/>
      <c r="H410" s="199"/>
      <c r="I410" s="200"/>
      <c r="J410" s="200"/>
      <c r="K410" s="200"/>
      <c r="L410" s="199"/>
      <c r="M410" s="200"/>
      <c r="N410" s="200"/>
      <c r="O410" s="200"/>
      <c r="P410" s="199"/>
      <c r="Q410" s="200"/>
      <c r="R410" s="200"/>
      <c r="S410" s="200"/>
      <c r="T410" s="199"/>
      <c r="U410" s="200"/>
      <c r="V410" s="200"/>
      <c r="W410" s="200"/>
      <c r="X410" s="199"/>
      <c r="Y410" s="200"/>
      <c r="Z410" s="200"/>
      <c r="AA410" s="200"/>
      <c r="AB410" s="199"/>
      <c r="AC410" s="200"/>
      <c r="AD410" s="200"/>
      <c r="AE410" s="200"/>
      <c r="AF410" s="199" t="s">
        <v>509</v>
      </c>
      <c r="AG410" s="200" t="s">
        <v>509</v>
      </c>
      <c r="AH410" s="200">
        <v>33.799999999999997</v>
      </c>
      <c r="AI410" s="200">
        <f t="shared" si="299"/>
        <v>33.799999999999997</v>
      </c>
      <c r="AJ410" s="200" t="s">
        <v>890</v>
      </c>
      <c r="AK410" s="201">
        <v>164</v>
      </c>
      <c r="AL410" s="202"/>
      <c r="AM410" s="198" t="str">
        <f t="shared" si="300"/>
        <v/>
      </c>
      <c r="AN410" s="198"/>
      <c r="AO410" s="198"/>
      <c r="AP410" s="198"/>
      <c r="AQ410" s="198"/>
      <c r="AR410" s="198"/>
      <c r="AS410" s="198"/>
      <c r="AT410" s="198"/>
      <c r="AU410" s="203" t="str">
        <f t="shared" si="301"/>
        <v/>
      </c>
      <c r="AV410" s="204" t="str">
        <f t="shared" si="321"/>
        <v/>
      </c>
      <c r="AW410" s="205"/>
      <c r="AX410" s="205" t="str">
        <f>IF(AW410="","",RANK(AW410,AW$4:AW498,1))</f>
        <v/>
      </c>
      <c r="AY410" s="204" t="str">
        <f>IF(AV410="Yes",SUMIF(AU$4:AU498,AW410,AI$4:AI498),"")</f>
        <v/>
      </c>
      <c r="AZ410" s="204" t="str">
        <f>IF(AY410="","",SUMIF(AX$4:AX498,"&lt;="&amp;AX410,AY$4:AY498))</f>
        <v/>
      </c>
      <c r="BA410" s="202"/>
      <c r="BB410" s="206"/>
      <c r="BC410" s="198"/>
      <c r="BD410" s="206"/>
      <c r="BE410" s="198"/>
      <c r="BF410" s="206"/>
      <c r="BG410" s="198"/>
      <c r="BH410" s="200"/>
      <c r="BI410" s="200"/>
      <c r="BJ410" s="200" t="str">
        <f t="shared" si="322"/>
        <v/>
      </c>
      <c r="BK410" s="198"/>
      <c r="BL410" s="206"/>
      <c r="BM410" s="207"/>
      <c r="BN410" s="198"/>
      <c r="BO410" s="199"/>
      <c r="BP410" s="200"/>
      <c r="BQ410" s="200"/>
      <c r="BR410" s="211"/>
      <c r="BS410" s="199"/>
      <c r="BT410" s="200"/>
      <c r="BU410" s="200"/>
      <c r="BV410" s="211"/>
      <c r="BW410" s="199"/>
      <c r="BX410" s="200"/>
      <c r="BY410" s="200"/>
      <c r="BZ410" s="200"/>
      <c r="CA410" s="16"/>
      <c r="CB410" s="16"/>
      <c r="CC410" s="16"/>
      <c r="CD410" s="16"/>
    </row>
    <row r="411" spans="1:82" x14ac:dyDescent="0.25">
      <c r="A411" s="16">
        <v>1</v>
      </c>
      <c r="C411" s="194">
        <v>408</v>
      </c>
      <c r="D411" s="195">
        <v>55</v>
      </c>
      <c r="E411" s="212" t="s">
        <v>208</v>
      </c>
      <c r="F411" s="197" t="s">
        <v>1</v>
      </c>
      <c r="G411" s="198" t="s">
        <v>1</v>
      </c>
      <c r="H411" s="199">
        <v>120</v>
      </c>
      <c r="I411" s="200"/>
      <c r="J411" s="200"/>
      <c r="K411" s="200">
        <f t="shared" ref="K411:K418" si="324">IF(SUM(H411:J411)=0,"",SUM(H411:J411))</f>
        <v>120</v>
      </c>
      <c r="L411" s="199"/>
      <c r="M411" s="200"/>
      <c r="N411" s="200"/>
      <c r="O411" s="200" t="str">
        <f t="shared" ref="O411:O418" si="325">IF(SUM(L411:N411)=0,"",SUM(L411:N411))</f>
        <v/>
      </c>
      <c r="P411" s="199"/>
      <c r="Q411" s="200"/>
      <c r="R411" s="200"/>
      <c r="S411" s="200" t="str">
        <f t="shared" ref="S411:S418" si="326">IF(SUM(P411:R411)=0,"",SUM(P411:R411))</f>
        <v/>
      </c>
      <c r="T411" s="199"/>
      <c r="U411" s="200"/>
      <c r="V411" s="200"/>
      <c r="W411" s="200" t="str">
        <f t="shared" ref="W411:W418" si="327">IF(SUM(T411:V411)=0,"",SUM(T411:V411))</f>
        <v/>
      </c>
      <c r="X411" s="199"/>
      <c r="Y411" s="200"/>
      <c r="Z411" s="200"/>
      <c r="AA411" s="200" t="str">
        <f t="shared" ref="AA411:AA418" si="328">IF(SUM(X411:Z411)=0,"",SUM(X411:Z411))</f>
        <v/>
      </c>
      <c r="AB411" s="199">
        <f t="shared" ref="AB411:AD418" si="329">IF(H411+L411+P411+T411+X411=0,"",H411+L411+P411+T411+X411)</f>
        <v>120</v>
      </c>
      <c r="AC411" s="200" t="str">
        <f t="shared" si="329"/>
        <v/>
      </c>
      <c r="AD411" s="200" t="str">
        <f t="shared" si="329"/>
        <v/>
      </c>
      <c r="AE411" s="200">
        <f t="shared" ref="AE411:AE418" si="330">IF(SUM(AB411:AD411)=0,"",SUM(AB411:AD411))</f>
        <v>120</v>
      </c>
      <c r="AF411" s="199">
        <v>120</v>
      </c>
      <c r="AG411" s="200" t="s">
        <v>509</v>
      </c>
      <c r="AH411" s="200" t="s">
        <v>509</v>
      </c>
      <c r="AI411" s="200">
        <f t="shared" si="299"/>
        <v>120</v>
      </c>
      <c r="AJ411" s="200" t="s">
        <v>208</v>
      </c>
      <c r="AK411" s="201">
        <v>101</v>
      </c>
      <c r="AL411" s="202"/>
      <c r="AM411" s="198" t="str">
        <f t="shared" si="300"/>
        <v/>
      </c>
      <c r="AN411" s="198"/>
      <c r="AO411" s="198"/>
      <c r="AP411" s="198"/>
      <c r="AQ411" s="198" t="s">
        <v>65</v>
      </c>
      <c r="AR411" s="198" t="s">
        <v>16</v>
      </c>
      <c r="AS411" s="198"/>
      <c r="AT411" s="198" t="s">
        <v>509</v>
      </c>
      <c r="AU411" s="203">
        <f t="shared" si="301"/>
        <v>1984</v>
      </c>
      <c r="AV411" s="204" t="str">
        <f t="shared" si="321"/>
        <v>Yes</v>
      </c>
      <c r="AW411" s="205">
        <f t="shared" ref="AW411:AW419" si="331">IF(AV411="Yes",AU411,"")</f>
        <v>1984</v>
      </c>
      <c r="AX411" s="205">
        <f>IF(AW411="","",RANK(AW411,AW$4:AW498,1))</f>
        <v>11</v>
      </c>
      <c r="AY411" s="204">
        <f>IF(AV411="Yes",SUMIF(AU$4:AU498,AW411,AI$4:AI498),"")</f>
        <v>316.89999999999998</v>
      </c>
      <c r="AZ411" s="204">
        <f>IF(AY411="","",SUMIF(AX$4:AX498,"&lt;="&amp;AX411,AY$4:AY498))</f>
        <v>6923.4999999999991</v>
      </c>
      <c r="BA411" s="202" t="s">
        <v>195</v>
      </c>
      <c r="BB411" s="206">
        <v>27397</v>
      </c>
      <c r="BC411" s="198" t="s">
        <v>2</v>
      </c>
      <c r="BD411" s="206">
        <v>29130</v>
      </c>
      <c r="BE411" s="198"/>
      <c r="BF411" s="206"/>
      <c r="BG411" s="198"/>
      <c r="BH411" s="200">
        <v>192</v>
      </c>
      <c r="BI411" s="200">
        <v>120</v>
      </c>
      <c r="BJ411" s="200">
        <f t="shared" si="322"/>
        <v>62.5</v>
      </c>
      <c r="BK411" s="198" t="s">
        <v>179</v>
      </c>
      <c r="BL411" s="206">
        <v>30974</v>
      </c>
      <c r="BM411" s="207">
        <v>1</v>
      </c>
      <c r="BN411" s="198"/>
      <c r="BO411" s="199">
        <f t="shared" ref="BO411:BO419" si="332">IF(AB411="","",(AB411/AE411)*100)</f>
        <v>100</v>
      </c>
      <c r="BP411" s="200" t="str">
        <f t="shared" ref="BP411:BP419" si="333">IF(AC411="","",(AC411/AE411)*100)</f>
        <v/>
      </c>
      <c r="BQ411" s="200" t="str">
        <f t="shared" ref="BQ411:BQ419" si="334">IF(AD411="","",(AD411/AE411)*100)</f>
        <v/>
      </c>
      <c r="BR411" s="211">
        <f t="shared" ref="BR411:BR419" si="335">IF(AE411="","",SUM(BO411:BQ411))</f>
        <v>100</v>
      </c>
      <c r="BS411" s="199"/>
      <c r="BT411" s="200"/>
      <c r="BU411" s="200"/>
      <c r="BV411" s="211" t="str">
        <f t="shared" ref="BV411:BV419" si="336">IF(SUM(BS411:BU411)=0,"",SUM(BS411:BU411))</f>
        <v/>
      </c>
      <c r="BW411" s="199" t="str">
        <f t="shared" ref="BW411:BW419" si="337">IF(ISBLANK(BS411),"",BS411/BV411*100)</f>
        <v/>
      </c>
      <c r="BX411" s="200" t="str">
        <f t="shared" ref="BX411:BX419" si="338">IF(ISBLANK(BT411),"",BT411/BV411*100)</f>
        <v/>
      </c>
      <c r="BY411" s="200" t="str">
        <f t="shared" ref="BY411:BY419" si="339">IF(ISBLANK(BU411),"",BU411/BV411*100)</f>
        <v/>
      </c>
      <c r="BZ411" s="200" t="str">
        <f t="shared" ref="BZ411:BZ419" si="340">IF(BV411="","",SUM(BW411:BY411))</f>
        <v/>
      </c>
      <c r="CA411" s="16"/>
      <c r="CB411" s="16"/>
      <c r="CC411" s="16"/>
      <c r="CD411" s="16"/>
    </row>
    <row r="412" spans="1:82" x14ac:dyDescent="0.25">
      <c r="A412" s="16">
        <v>1</v>
      </c>
      <c r="C412" s="194">
        <v>409</v>
      </c>
      <c r="D412" s="195">
        <v>91</v>
      </c>
      <c r="E412" s="212" t="s">
        <v>399</v>
      </c>
      <c r="F412" s="197" t="s">
        <v>1</v>
      </c>
      <c r="G412" s="198" t="s">
        <v>1</v>
      </c>
      <c r="H412" s="199">
        <v>9.6</v>
      </c>
      <c r="I412" s="200"/>
      <c r="J412" s="200"/>
      <c r="K412" s="200">
        <f t="shared" si="324"/>
        <v>9.6</v>
      </c>
      <c r="L412" s="199"/>
      <c r="M412" s="200"/>
      <c r="N412" s="200"/>
      <c r="O412" s="200" t="str">
        <f t="shared" si="325"/>
        <v/>
      </c>
      <c r="P412" s="199"/>
      <c r="Q412" s="200"/>
      <c r="R412" s="200"/>
      <c r="S412" s="200" t="str">
        <f t="shared" si="326"/>
        <v/>
      </c>
      <c r="T412" s="199"/>
      <c r="U412" s="200"/>
      <c r="V412" s="200"/>
      <c r="W412" s="200" t="str">
        <f t="shared" si="327"/>
        <v/>
      </c>
      <c r="X412" s="199"/>
      <c r="Y412" s="200"/>
      <c r="Z412" s="200"/>
      <c r="AA412" s="200" t="str">
        <f t="shared" si="328"/>
        <v/>
      </c>
      <c r="AB412" s="199">
        <f t="shared" si="329"/>
        <v>9.6</v>
      </c>
      <c r="AC412" s="200" t="str">
        <f t="shared" si="329"/>
        <v/>
      </c>
      <c r="AD412" s="200" t="str">
        <f t="shared" si="329"/>
        <v/>
      </c>
      <c r="AE412" s="200">
        <f t="shared" si="330"/>
        <v>9.6</v>
      </c>
      <c r="AF412" s="199">
        <v>9.6</v>
      </c>
      <c r="AG412" s="200" t="s">
        <v>509</v>
      </c>
      <c r="AH412" s="200" t="s">
        <v>509</v>
      </c>
      <c r="AI412" s="200">
        <f t="shared" si="299"/>
        <v>9.6</v>
      </c>
      <c r="AJ412" s="200" t="s">
        <v>399</v>
      </c>
      <c r="AK412" s="201">
        <v>158</v>
      </c>
      <c r="AL412" s="202"/>
      <c r="AM412" s="198" t="str">
        <f t="shared" si="300"/>
        <v/>
      </c>
      <c r="AN412" s="198"/>
      <c r="AO412" s="198"/>
      <c r="AP412" s="198"/>
      <c r="AQ412" s="198" t="s">
        <v>65</v>
      </c>
      <c r="AR412" s="198" t="s">
        <v>16</v>
      </c>
      <c r="AS412" s="198"/>
      <c r="AT412" s="198" t="s">
        <v>509</v>
      </c>
      <c r="AU412" s="203">
        <f t="shared" si="301"/>
        <v>1988</v>
      </c>
      <c r="AV412" s="204" t="str">
        <f t="shared" si="321"/>
        <v/>
      </c>
      <c r="AW412" s="205" t="str">
        <f t="shared" si="331"/>
        <v/>
      </c>
      <c r="AX412" s="205" t="str">
        <f>IF(AW412="","",RANK(AW412,AW$4:AW498,1))</f>
        <v/>
      </c>
      <c r="AY412" s="204" t="str">
        <f>IF(AV412="Yes",SUMIF(AU$4:AU498,AW412,AI$4:AI498),"")</f>
        <v/>
      </c>
      <c r="AZ412" s="204" t="str">
        <f>IF(AY412="","",SUMIF(AX$4:AX498,"&lt;="&amp;AX412,AY$4:AY498))</f>
        <v/>
      </c>
      <c r="BA412" s="202"/>
      <c r="BB412" s="206"/>
      <c r="BC412" s="198"/>
      <c r="BD412" s="206"/>
      <c r="BE412" s="198"/>
      <c r="BF412" s="206"/>
      <c r="BG412" s="198"/>
      <c r="BH412" s="200"/>
      <c r="BI412" s="200"/>
      <c r="BJ412" s="200" t="str">
        <f t="shared" si="322"/>
        <v/>
      </c>
      <c r="BK412" s="198" t="s">
        <v>204</v>
      </c>
      <c r="BL412" s="206">
        <v>32444</v>
      </c>
      <c r="BM412" s="207"/>
      <c r="BN412" s="198"/>
      <c r="BO412" s="199">
        <f t="shared" si="332"/>
        <v>100</v>
      </c>
      <c r="BP412" s="200" t="str">
        <f t="shared" si="333"/>
        <v/>
      </c>
      <c r="BQ412" s="200" t="str">
        <f t="shared" si="334"/>
        <v/>
      </c>
      <c r="BR412" s="211">
        <f t="shared" si="335"/>
        <v>100</v>
      </c>
      <c r="BS412" s="199"/>
      <c r="BT412" s="200"/>
      <c r="BU412" s="200"/>
      <c r="BV412" s="211" t="str">
        <f t="shared" si="336"/>
        <v/>
      </c>
      <c r="BW412" s="199" t="str">
        <f t="shared" si="337"/>
        <v/>
      </c>
      <c r="BX412" s="200" t="str">
        <f t="shared" si="338"/>
        <v/>
      </c>
      <c r="BY412" s="200" t="str">
        <f t="shared" si="339"/>
        <v/>
      </c>
      <c r="BZ412" s="200" t="str">
        <f t="shared" si="340"/>
        <v/>
      </c>
      <c r="CA412" s="16"/>
      <c r="CB412" s="16"/>
      <c r="CC412" s="16"/>
      <c r="CD412" s="16"/>
    </row>
    <row r="413" spans="1:82" x14ac:dyDescent="0.25">
      <c r="A413" s="16">
        <v>1</v>
      </c>
      <c r="C413" s="194">
        <v>410</v>
      </c>
      <c r="D413" s="195">
        <v>96</v>
      </c>
      <c r="E413" s="212" t="s">
        <v>480</v>
      </c>
      <c r="F413" s="197" t="s">
        <v>1</v>
      </c>
      <c r="G413" s="198" t="s">
        <v>1</v>
      </c>
      <c r="H413" s="199"/>
      <c r="I413" s="200">
        <v>11.7</v>
      </c>
      <c r="J413" s="200"/>
      <c r="K413" s="200">
        <f t="shared" si="324"/>
        <v>11.7</v>
      </c>
      <c r="L413" s="199"/>
      <c r="M413" s="200"/>
      <c r="N413" s="200"/>
      <c r="O413" s="200" t="str">
        <f t="shared" si="325"/>
        <v/>
      </c>
      <c r="P413" s="199"/>
      <c r="Q413" s="200"/>
      <c r="R413" s="200"/>
      <c r="S413" s="200" t="str">
        <f t="shared" si="326"/>
        <v/>
      </c>
      <c r="T413" s="199"/>
      <c r="U413" s="200"/>
      <c r="V413" s="200"/>
      <c r="W413" s="200" t="str">
        <f t="shared" si="327"/>
        <v/>
      </c>
      <c r="X413" s="199"/>
      <c r="Y413" s="200"/>
      <c r="Z413" s="200"/>
      <c r="AA413" s="200" t="str">
        <f t="shared" si="328"/>
        <v/>
      </c>
      <c r="AB413" s="199" t="str">
        <f t="shared" si="329"/>
        <v/>
      </c>
      <c r="AC413" s="200">
        <f t="shared" si="329"/>
        <v>11.7</v>
      </c>
      <c r="AD413" s="200" t="str">
        <f t="shared" si="329"/>
        <v/>
      </c>
      <c r="AE413" s="200">
        <f t="shared" si="330"/>
        <v>11.7</v>
      </c>
      <c r="AF413" s="199" t="s">
        <v>509</v>
      </c>
      <c r="AG413" s="200">
        <v>11.7</v>
      </c>
      <c r="AH413" s="200" t="s">
        <v>509</v>
      </c>
      <c r="AI413" s="200">
        <f t="shared" si="299"/>
        <v>11.7</v>
      </c>
      <c r="AJ413" s="200" t="s">
        <v>480</v>
      </c>
      <c r="AK413" s="201">
        <v>165</v>
      </c>
      <c r="AL413" s="202"/>
      <c r="AM413" s="198" t="str">
        <f t="shared" si="300"/>
        <v/>
      </c>
      <c r="AN413" s="198"/>
      <c r="AO413" s="198"/>
      <c r="AP413" s="213" t="s">
        <v>821</v>
      </c>
      <c r="AQ413" s="198" t="s">
        <v>65</v>
      </c>
      <c r="AR413" s="198" t="s">
        <v>16</v>
      </c>
      <c r="AS413" s="198"/>
      <c r="AT413" s="198" t="s">
        <v>509</v>
      </c>
      <c r="AU413" s="203">
        <f t="shared" si="301"/>
        <v>1988</v>
      </c>
      <c r="AV413" s="204" t="str">
        <f t="shared" si="321"/>
        <v/>
      </c>
      <c r="AW413" s="205" t="str">
        <f t="shared" si="331"/>
        <v/>
      </c>
      <c r="AX413" s="205" t="str">
        <f>IF(AW413="","",RANK(AW413,AW$4:AW498,1))</f>
        <v/>
      </c>
      <c r="AY413" s="204" t="str">
        <f>IF(AV413="Yes",SUMIF(AU$4:AU498,AW413,AI$4:AI498),"")</f>
        <v/>
      </c>
      <c r="AZ413" s="204" t="str">
        <f>IF(AY413="","",SUMIF(AX$4:AX498,"&lt;="&amp;AX413,AY$4:AY498))</f>
        <v/>
      </c>
      <c r="BA413" s="202"/>
      <c r="BB413" s="206"/>
      <c r="BC413" s="198"/>
      <c r="BD413" s="206"/>
      <c r="BE413" s="198"/>
      <c r="BF413" s="206"/>
      <c r="BG413" s="198"/>
      <c r="BH413" s="200"/>
      <c r="BI413" s="200"/>
      <c r="BJ413" s="200" t="str">
        <f t="shared" si="322"/>
        <v/>
      </c>
      <c r="BK413" s="198" t="s">
        <v>204</v>
      </c>
      <c r="BL413" s="206">
        <v>32444</v>
      </c>
      <c r="BM413" s="207"/>
      <c r="BN413" s="198"/>
      <c r="BO413" s="199" t="str">
        <f t="shared" si="332"/>
        <v/>
      </c>
      <c r="BP413" s="200">
        <f t="shared" si="333"/>
        <v>100</v>
      </c>
      <c r="BQ413" s="200" t="str">
        <f t="shared" si="334"/>
        <v/>
      </c>
      <c r="BR413" s="211">
        <f t="shared" si="335"/>
        <v>100</v>
      </c>
      <c r="BS413" s="199"/>
      <c r="BT413" s="200"/>
      <c r="BU413" s="200"/>
      <c r="BV413" s="211" t="str">
        <f t="shared" si="336"/>
        <v/>
      </c>
      <c r="BW413" s="199" t="str">
        <f t="shared" si="337"/>
        <v/>
      </c>
      <c r="BX413" s="200" t="str">
        <f t="shared" si="338"/>
        <v/>
      </c>
      <c r="BY413" s="200" t="str">
        <f t="shared" si="339"/>
        <v/>
      </c>
      <c r="BZ413" s="200" t="str">
        <f t="shared" si="340"/>
        <v/>
      </c>
      <c r="CA413" s="16"/>
      <c r="CB413" s="16"/>
      <c r="CC413" s="16"/>
      <c r="CD413" s="16"/>
    </row>
    <row r="414" spans="1:82" x14ac:dyDescent="0.25">
      <c r="A414" s="16">
        <v>1</v>
      </c>
      <c r="C414" s="194">
        <v>411</v>
      </c>
      <c r="D414" s="195">
        <v>97</v>
      </c>
      <c r="E414" s="212" t="s">
        <v>146</v>
      </c>
      <c r="F414" s="197" t="s">
        <v>1</v>
      </c>
      <c r="G414" s="198" t="s">
        <v>1</v>
      </c>
      <c r="H414" s="199"/>
      <c r="I414" s="200"/>
      <c r="J414" s="200">
        <v>12</v>
      </c>
      <c r="K414" s="200">
        <f t="shared" si="324"/>
        <v>12</v>
      </c>
      <c r="L414" s="199"/>
      <c r="M414" s="200"/>
      <c r="N414" s="200"/>
      <c r="O414" s="200" t="str">
        <f t="shared" si="325"/>
        <v/>
      </c>
      <c r="P414" s="199"/>
      <c r="Q414" s="200"/>
      <c r="R414" s="200"/>
      <c r="S414" s="200" t="str">
        <f t="shared" si="326"/>
        <v/>
      </c>
      <c r="T414" s="199"/>
      <c r="U414" s="200"/>
      <c r="V414" s="200"/>
      <c r="W414" s="200" t="str">
        <f t="shared" si="327"/>
        <v/>
      </c>
      <c r="X414" s="199"/>
      <c r="Y414" s="200"/>
      <c r="Z414" s="200"/>
      <c r="AA414" s="200" t="str">
        <f t="shared" si="328"/>
        <v/>
      </c>
      <c r="AB414" s="199" t="str">
        <f t="shared" si="329"/>
        <v/>
      </c>
      <c r="AC414" s="200" t="str">
        <f t="shared" si="329"/>
        <v/>
      </c>
      <c r="AD414" s="200">
        <f t="shared" si="329"/>
        <v>12</v>
      </c>
      <c r="AE414" s="200">
        <f t="shared" si="330"/>
        <v>12</v>
      </c>
      <c r="AF414" s="199" t="s">
        <v>509</v>
      </c>
      <c r="AG414" s="200" t="s">
        <v>509</v>
      </c>
      <c r="AH414" s="200">
        <v>12</v>
      </c>
      <c r="AI414" s="200">
        <f t="shared" si="299"/>
        <v>12</v>
      </c>
      <c r="AJ414" s="200" t="s">
        <v>146</v>
      </c>
      <c r="AK414" s="201">
        <v>166</v>
      </c>
      <c r="AL414" s="202"/>
      <c r="AM414" s="198" t="str">
        <f t="shared" si="300"/>
        <v/>
      </c>
      <c r="AN414" s="198"/>
      <c r="AO414" s="198"/>
      <c r="AP414" s="213" t="s">
        <v>689</v>
      </c>
      <c r="AQ414" s="198" t="s">
        <v>65</v>
      </c>
      <c r="AR414" s="198" t="s">
        <v>16</v>
      </c>
      <c r="AS414" s="198"/>
      <c r="AT414" s="198" t="s">
        <v>509</v>
      </c>
      <c r="AU414" s="203">
        <f t="shared" si="301"/>
        <v>1988</v>
      </c>
      <c r="AV414" s="204" t="str">
        <f t="shared" si="321"/>
        <v/>
      </c>
      <c r="AW414" s="205" t="str">
        <f t="shared" si="331"/>
        <v/>
      </c>
      <c r="AX414" s="205" t="str">
        <f>IF(AW414="","",RANK(AW414,AW$4:AW498,1))</f>
        <v/>
      </c>
      <c r="AY414" s="204" t="str">
        <f>IF(AV414="Yes",SUMIF(AU$4:AU498,AW414,AI$4:AI498),"")</f>
        <v/>
      </c>
      <c r="AZ414" s="204" t="str">
        <f>IF(AY414="","",SUMIF(AX$4:AX498,"&lt;="&amp;AX414,AY$4:AY498))</f>
        <v/>
      </c>
      <c r="BA414" s="202"/>
      <c r="BB414" s="206"/>
      <c r="BC414" s="198"/>
      <c r="BD414" s="206"/>
      <c r="BE414" s="198"/>
      <c r="BF414" s="206"/>
      <c r="BG414" s="198"/>
      <c r="BH414" s="200"/>
      <c r="BI414" s="200"/>
      <c r="BJ414" s="200" t="str">
        <f t="shared" si="322"/>
        <v/>
      </c>
      <c r="BK414" s="198" t="s">
        <v>204</v>
      </c>
      <c r="BL414" s="206">
        <v>32444</v>
      </c>
      <c r="BM414" s="207"/>
      <c r="BN414" s="198"/>
      <c r="BO414" s="199" t="str">
        <f t="shared" si="332"/>
        <v/>
      </c>
      <c r="BP414" s="200" t="str">
        <f t="shared" si="333"/>
        <v/>
      </c>
      <c r="BQ414" s="200">
        <f t="shared" si="334"/>
        <v>100</v>
      </c>
      <c r="BR414" s="211">
        <f t="shared" si="335"/>
        <v>100</v>
      </c>
      <c r="BS414" s="199"/>
      <c r="BT414" s="200"/>
      <c r="BU414" s="200"/>
      <c r="BV414" s="211" t="str">
        <f t="shared" si="336"/>
        <v/>
      </c>
      <c r="BW414" s="199" t="str">
        <f t="shared" si="337"/>
        <v/>
      </c>
      <c r="BX414" s="200" t="str">
        <f t="shared" si="338"/>
        <v/>
      </c>
      <c r="BY414" s="200" t="str">
        <f t="shared" si="339"/>
        <v/>
      </c>
      <c r="BZ414" s="200" t="str">
        <f t="shared" si="340"/>
        <v/>
      </c>
      <c r="CA414" s="16"/>
      <c r="CB414" s="16"/>
      <c r="CC414" s="16"/>
      <c r="CD414" s="16"/>
    </row>
    <row r="415" spans="1:82" x14ac:dyDescent="0.25">
      <c r="A415" s="16">
        <v>1</v>
      </c>
      <c r="C415" s="194">
        <v>412</v>
      </c>
      <c r="D415" s="195">
        <v>208</v>
      </c>
      <c r="E415" s="212" t="s">
        <v>685</v>
      </c>
      <c r="F415" s="197" t="s">
        <v>3</v>
      </c>
      <c r="G415" s="198" t="s">
        <v>3</v>
      </c>
      <c r="H415" s="199"/>
      <c r="I415" s="200"/>
      <c r="J415" s="200"/>
      <c r="K415" s="200" t="str">
        <f t="shared" si="324"/>
        <v/>
      </c>
      <c r="L415" s="199"/>
      <c r="M415" s="200"/>
      <c r="N415" s="200"/>
      <c r="O415" s="200" t="str">
        <f t="shared" si="325"/>
        <v/>
      </c>
      <c r="P415" s="199"/>
      <c r="Q415" s="200"/>
      <c r="R415" s="200"/>
      <c r="S415" s="200" t="str">
        <f t="shared" si="326"/>
        <v/>
      </c>
      <c r="T415" s="199"/>
      <c r="U415" s="200">
        <v>0.4</v>
      </c>
      <c r="V415" s="200"/>
      <c r="W415" s="200">
        <f t="shared" si="327"/>
        <v>0.4</v>
      </c>
      <c r="X415" s="199"/>
      <c r="Y415" s="200"/>
      <c r="Z415" s="200"/>
      <c r="AA415" s="200" t="str">
        <f t="shared" si="328"/>
        <v/>
      </c>
      <c r="AB415" s="199" t="str">
        <f t="shared" si="329"/>
        <v/>
      </c>
      <c r="AC415" s="200">
        <f t="shared" si="329"/>
        <v>0.4</v>
      </c>
      <c r="AD415" s="200" t="str">
        <f t="shared" si="329"/>
        <v/>
      </c>
      <c r="AE415" s="200">
        <f t="shared" si="330"/>
        <v>0.4</v>
      </c>
      <c r="AF415" s="199" t="s">
        <v>509</v>
      </c>
      <c r="AG415" s="200">
        <v>0.4</v>
      </c>
      <c r="AH415" s="200" t="s">
        <v>509</v>
      </c>
      <c r="AI415" s="200">
        <f t="shared" si="299"/>
        <v>0.4</v>
      </c>
      <c r="AJ415" s="200" t="s">
        <v>685</v>
      </c>
      <c r="AK415" s="201">
        <v>301</v>
      </c>
      <c r="AL415" s="202"/>
      <c r="AM415" s="198" t="str">
        <f t="shared" si="300"/>
        <v/>
      </c>
      <c r="AN415" s="198"/>
      <c r="AO415" s="198"/>
      <c r="AP415" s="198"/>
      <c r="AQ415" s="198" t="s">
        <v>65</v>
      </c>
      <c r="AR415" s="198" t="s">
        <v>324</v>
      </c>
      <c r="AS415" s="198"/>
      <c r="AT415" s="198" t="s">
        <v>509</v>
      </c>
      <c r="AU415" s="203">
        <f t="shared" si="301"/>
        <v>2014</v>
      </c>
      <c r="AV415" s="204" t="str">
        <f t="shared" si="321"/>
        <v/>
      </c>
      <c r="AW415" s="205" t="str">
        <f t="shared" si="331"/>
        <v/>
      </c>
      <c r="AX415" s="205" t="str">
        <f>IF(AW415="","",RANK(AW415,AW$4:AW498,1))</f>
        <v/>
      </c>
      <c r="AY415" s="204" t="str">
        <f>IF(AV415="Yes",SUMIF(AU$4:AU498,AW415,AI$4:AI498),"")</f>
        <v/>
      </c>
      <c r="AZ415" s="204" t="str">
        <f>IF(AY415="","",SUMIF(AX$4:AX498,"&lt;="&amp;AX415,AY$4:AY498))</f>
        <v/>
      </c>
      <c r="BA415" s="202"/>
      <c r="BB415" s="206"/>
      <c r="BC415" s="198"/>
      <c r="BD415" s="206"/>
      <c r="BE415" s="198"/>
      <c r="BF415" s="206"/>
      <c r="BG415" s="198"/>
      <c r="BH415" s="200"/>
      <c r="BI415" s="200"/>
      <c r="BJ415" s="200" t="str">
        <f t="shared" si="322"/>
        <v/>
      </c>
      <c r="BK415" s="198" t="s">
        <v>318</v>
      </c>
      <c r="BL415" s="206">
        <v>41992</v>
      </c>
      <c r="BM415" s="207"/>
      <c r="BN415" s="198"/>
      <c r="BO415" s="199" t="str">
        <f t="shared" si="332"/>
        <v/>
      </c>
      <c r="BP415" s="200">
        <f t="shared" si="333"/>
        <v>100</v>
      </c>
      <c r="BQ415" s="200" t="str">
        <f t="shared" si="334"/>
        <v/>
      </c>
      <c r="BR415" s="211">
        <f t="shared" si="335"/>
        <v>100</v>
      </c>
      <c r="BS415" s="199"/>
      <c r="BT415" s="200"/>
      <c r="BU415" s="200"/>
      <c r="BV415" s="211" t="str">
        <f t="shared" si="336"/>
        <v/>
      </c>
      <c r="BW415" s="199" t="str">
        <f t="shared" si="337"/>
        <v/>
      </c>
      <c r="BX415" s="200" t="str">
        <f t="shared" si="338"/>
        <v/>
      </c>
      <c r="BY415" s="200" t="str">
        <f t="shared" si="339"/>
        <v/>
      </c>
      <c r="BZ415" s="200" t="str">
        <f t="shared" si="340"/>
        <v/>
      </c>
      <c r="CA415" s="16"/>
      <c r="CB415" s="16"/>
      <c r="CC415" s="16"/>
      <c r="CD415" s="16"/>
    </row>
    <row r="416" spans="1:82" x14ac:dyDescent="0.25">
      <c r="A416" s="16">
        <v>1</v>
      </c>
      <c r="C416" s="194">
        <v>413</v>
      </c>
      <c r="D416" s="195">
        <v>98</v>
      </c>
      <c r="E416" s="212" t="s">
        <v>481</v>
      </c>
      <c r="F416" s="197" t="s">
        <v>3</v>
      </c>
      <c r="G416" s="198" t="s">
        <v>3</v>
      </c>
      <c r="H416" s="199"/>
      <c r="I416" s="200"/>
      <c r="J416" s="200"/>
      <c r="K416" s="200" t="str">
        <f t="shared" si="324"/>
        <v/>
      </c>
      <c r="L416" s="199"/>
      <c r="M416" s="200"/>
      <c r="N416" s="200"/>
      <c r="O416" s="200" t="str">
        <f t="shared" si="325"/>
        <v/>
      </c>
      <c r="P416" s="199"/>
      <c r="Q416" s="200"/>
      <c r="R416" s="200"/>
      <c r="S416" s="200" t="str">
        <f t="shared" si="326"/>
        <v/>
      </c>
      <c r="T416" s="199">
        <v>13.5</v>
      </c>
      <c r="U416" s="200"/>
      <c r="V416" s="200">
        <v>0.2</v>
      </c>
      <c r="W416" s="200">
        <f t="shared" si="327"/>
        <v>13.7</v>
      </c>
      <c r="X416" s="199"/>
      <c r="Y416" s="200"/>
      <c r="Z416" s="200"/>
      <c r="AA416" s="200" t="str">
        <f t="shared" si="328"/>
        <v/>
      </c>
      <c r="AB416" s="199">
        <f t="shared" si="329"/>
        <v>13.5</v>
      </c>
      <c r="AC416" s="200" t="str">
        <f t="shared" si="329"/>
        <v/>
      </c>
      <c r="AD416" s="200">
        <f t="shared" si="329"/>
        <v>0.2</v>
      </c>
      <c r="AE416" s="200">
        <f t="shared" si="330"/>
        <v>13.7</v>
      </c>
      <c r="AF416" s="199">
        <v>13.5</v>
      </c>
      <c r="AG416" s="200" t="s">
        <v>509</v>
      </c>
      <c r="AH416" s="200">
        <v>0.2</v>
      </c>
      <c r="AI416" s="200">
        <f t="shared" si="299"/>
        <v>13.7</v>
      </c>
      <c r="AJ416" s="200" t="s">
        <v>481</v>
      </c>
      <c r="AK416" s="201">
        <v>167</v>
      </c>
      <c r="AL416" s="202"/>
      <c r="AM416" s="198" t="str">
        <f t="shared" si="300"/>
        <v/>
      </c>
      <c r="AN416" s="198"/>
      <c r="AO416" s="198"/>
      <c r="AP416" s="213" t="s">
        <v>822</v>
      </c>
      <c r="AQ416" s="198" t="s">
        <v>65</v>
      </c>
      <c r="AR416" s="198" t="s">
        <v>324</v>
      </c>
      <c r="AS416" s="198"/>
      <c r="AT416" s="198" t="s">
        <v>509</v>
      </c>
      <c r="AU416" s="203">
        <f t="shared" si="301"/>
        <v>1988</v>
      </c>
      <c r="AV416" s="204" t="str">
        <f t="shared" si="321"/>
        <v/>
      </c>
      <c r="AW416" s="205" t="str">
        <f t="shared" si="331"/>
        <v/>
      </c>
      <c r="AX416" s="205" t="str">
        <f>IF(AW416="","",RANK(AW416,AW$4:AW498,1))</f>
        <v/>
      </c>
      <c r="AY416" s="204" t="str">
        <f>IF(AV416="Yes",SUMIF(AU$4:AU498,AW416,AI$4:AI498),"")</f>
        <v/>
      </c>
      <c r="AZ416" s="204" t="str">
        <f>IF(AY416="","",SUMIF(AX$4:AX498,"&lt;="&amp;AX416,AY$4:AY498))</f>
        <v/>
      </c>
      <c r="BA416" s="202"/>
      <c r="BB416" s="206"/>
      <c r="BC416" s="198"/>
      <c r="BD416" s="206"/>
      <c r="BE416" s="198"/>
      <c r="BF416" s="206"/>
      <c r="BG416" s="198"/>
      <c r="BH416" s="200"/>
      <c r="BI416" s="200"/>
      <c r="BJ416" s="200" t="str">
        <f t="shared" si="322"/>
        <v/>
      </c>
      <c r="BK416" s="198" t="s">
        <v>204</v>
      </c>
      <c r="BL416" s="206">
        <v>32444</v>
      </c>
      <c r="BM416" s="207"/>
      <c r="BN416" s="198"/>
      <c r="BO416" s="199">
        <f t="shared" si="332"/>
        <v>98.540145985401466</v>
      </c>
      <c r="BP416" s="200" t="str">
        <f t="shared" si="333"/>
        <v/>
      </c>
      <c r="BQ416" s="200">
        <f t="shared" si="334"/>
        <v>1.4598540145985404</v>
      </c>
      <c r="BR416" s="211">
        <f t="shared" si="335"/>
        <v>100</v>
      </c>
      <c r="BS416" s="199"/>
      <c r="BT416" s="200"/>
      <c r="BU416" s="200"/>
      <c r="BV416" s="211" t="str">
        <f t="shared" si="336"/>
        <v/>
      </c>
      <c r="BW416" s="199" t="str">
        <f t="shared" si="337"/>
        <v/>
      </c>
      <c r="BX416" s="200" t="str">
        <f t="shared" si="338"/>
        <v/>
      </c>
      <c r="BY416" s="200" t="str">
        <f t="shared" si="339"/>
        <v/>
      </c>
      <c r="BZ416" s="200" t="str">
        <f t="shared" si="340"/>
        <v/>
      </c>
      <c r="CA416" s="16"/>
      <c r="CB416" s="16"/>
      <c r="CC416" s="16"/>
      <c r="CD416" s="16"/>
    </row>
    <row r="417" spans="1:82" x14ac:dyDescent="0.25">
      <c r="A417" s="16">
        <v>1</v>
      </c>
      <c r="C417" s="194">
        <v>414</v>
      </c>
      <c r="D417" s="195">
        <v>174</v>
      </c>
      <c r="E417" s="212" t="s">
        <v>453</v>
      </c>
      <c r="F417" s="197" t="s">
        <v>3</v>
      </c>
      <c r="G417" s="198" t="s">
        <v>3</v>
      </c>
      <c r="H417" s="199"/>
      <c r="I417" s="200"/>
      <c r="J417" s="200"/>
      <c r="K417" s="200" t="str">
        <f t="shared" si="324"/>
        <v/>
      </c>
      <c r="L417" s="199"/>
      <c r="M417" s="200"/>
      <c r="N417" s="200"/>
      <c r="O417" s="200" t="str">
        <f t="shared" si="325"/>
        <v/>
      </c>
      <c r="P417" s="199"/>
      <c r="Q417" s="200"/>
      <c r="R417" s="200"/>
      <c r="S417" s="200" t="str">
        <f t="shared" si="326"/>
        <v/>
      </c>
      <c r="T417" s="199">
        <v>4.5999999999999996</v>
      </c>
      <c r="U417" s="200"/>
      <c r="V417" s="200"/>
      <c r="W417" s="200">
        <f t="shared" si="327"/>
        <v>4.5999999999999996</v>
      </c>
      <c r="X417" s="199"/>
      <c r="Y417" s="200"/>
      <c r="Z417" s="200"/>
      <c r="AA417" s="200" t="str">
        <f t="shared" si="328"/>
        <v/>
      </c>
      <c r="AB417" s="199">
        <f t="shared" si="329"/>
        <v>4.5999999999999996</v>
      </c>
      <c r="AC417" s="200" t="str">
        <f t="shared" si="329"/>
        <v/>
      </c>
      <c r="AD417" s="200" t="str">
        <f t="shared" si="329"/>
        <v/>
      </c>
      <c r="AE417" s="200">
        <f t="shared" si="330"/>
        <v>4.5999999999999996</v>
      </c>
      <c r="AF417" s="199">
        <v>4.5999999999999996</v>
      </c>
      <c r="AG417" s="200" t="s">
        <v>509</v>
      </c>
      <c r="AH417" s="200" t="s">
        <v>509</v>
      </c>
      <c r="AI417" s="200">
        <f t="shared" si="299"/>
        <v>4.5999999999999996</v>
      </c>
      <c r="AJ417" s="200" t="s">
        <v>453</v>
      </c>
      <c r="AK417" s="201">
        <v>289</v>
      </c>
      <c r="AL417" s="202"/>
      <c r="AM417" s="198" t="str">
        <f t="shared" si="300"/>
        <v/>
      </c>
      <c r="AN417" s="198"/>
      <c r="AO417" s="198"/>
      <c r="AP417" s="213" t="s">
        <v>719</v>
      </c>
      <c r="AQ417" s="198" t="s">
        <v>65</v>
      </c>
      <c r="AR417" s="198" t="s">
        <v>324</v>
      </c>
      <c r="AS417" s="198"/>
      <c r="AT417" s="198" t="s">
        <v>509</v>
      </c>
      <c r="AU417" s="203">
        <f t="shared" si="301"/>
        <v>2009</v>
      </c>
      <c r="AV417" s="204" t="str">
        <f t="shared" si="321"/>
        <v/>
      </c>
      <c r="AW417" s="205" t="str">
        <f t="shared" si="331"/>
        <v/>
      </c>
      <c r="AX417" s="205" t="str">
        <f>IF(AW417="","",RANK(AW417,AW$4:AW498,1))</f>
        <v/>
      </c>
      <c r="AY417" s="204" t="str">
        <f>IF(AV417="Yes",SUMIF(AU$4:AU498,AW417,AI$4:AI498),"")</f>
        <v/>
      </c>
      <c r="AZ417" s="204" t="str">
        <f>IF(AY417="","",SUMIF(AX$4:AX498,"&lt;="&amp;AX417,AY$4:AY498))</f>
        <v/>
      </c>
      <c r="BA417" s="202"/>
      <c r="BB417" s="206"/>
      <c r="BC417" s="198"/>
      <c r="BD417" s="206"/>
      <c r="BE417" s="198"/>
      <c r="BF417" s="206"/>
      <c r="BG417" s="198"/>
      <c r="BH417" s="200"/>
      <c r="BI417" s="200"/>
      <c r="BJ417" s="200" t="str">
        <f t="shared" si="322"/>
        <v/>
      </c>
      <c r="BK417" s="198" t="s">
        <v>299</v>
      </c>
      <c r="BL417" s="206">
        <v>39902</v>
      </c>
      <c r="BM417" s="207"/>
      <c r="BN417" s="198"/>
      <c r="BO417" s="199">
        <f t="shared" si="332"/>
        <v>100</v>
      </c>
      <c r="BP417" s="200" t="str">
        <f t="shared" si="333"/>
        <v/>
      </c>
      <c r="BQ417" s="200" t="str">
        <f t="shared" si="334"/>
        <v/>
      </c>
      <c r="BR417" s="211">
        <f t="shared" si="335"/>
        <v>100</v>
      </c>
      <c r="BS417" s="199"/>
      <c r="BT417" s="200"/>
      <c r="BU417" s="200"/>
      <c r="BV417" s="211" t="str">
        <f t="shared" si="336"/>
        <v/>
      </c>
      <c r="BW417" s="199" t="str">
        <f t="shared" si="337"/>
        <v/>
      </c>
      <c r="BX417" s="200" t="str">
        <f t="shared" si="338"/>
        <v/>
      </c>
      <c r="BY417" s="200" t="str">
        <f t="shared" si="339"/>
        <v/>
      </c>
      <c r="BZ417" s="200" t="str">
        <f t="shared" si="340"/>
        <v/>
      </c>
      <c r="CA417" s="16"/>
      <c r="CB417" s="16"/>
      <c r="CC417" s="16"/>
      <c r="CD417" s="16"/>
    </row>
    <row r="418" spans="1:82" x14ac:dyDescent="0.25">
      <c r="A418" s="16">
        <v>1</v>
      </c>
      <c r="C418" s="194">
        <v>415</v>
      </c>
      <c r="D418" s="195">
        <v>5</v>
      </c>
      <c r="E418" s="212" t="s">
        <v>328</v>
      </c>
      <c r="F418" s="197" t="s">
        <v>21</v>
      </c>
      <c r="G418" s="198" t="s">
        <v>1</v>
      </c>
      <c r="H418" s="199">
        <v>20.6</v>
      </c>
      <c r="I418" s="200"/>
      <c r="J418" s="200">
        <v>26.4</v>
      </c>
      <c r="K418" s="200">
        <f t="shared" si="324"/>
        <v>47</v>
      </c>
      <c r="L418" s="199"/>
      <c r="M418" s="200"/>
      <c r="N418" s="200"/>
      <c r="O418" s="200" t="str">
        <f t="shared" si="325"/>
        <v/>
      </c>
      <c r="P418" s="199"/>
      <c r="Q418" s="200"/>
      <c r="R418" s="200"/>
      <c r="S418" s="200" t="str">
        <f t="shared" si="326"/>
        <v/>
      </c>
      <c r="T418" s="199">
        <v>13</v>
      </c>
      <c r="U418" s="200">
        <v>7.5</v>
      </c>
      <c r="V418" s="200">
        <v>17</v>
      </c>
      <c r="W418" s="200">
        <f t="shared" si="327"/>
        <v>37.5</v>
      </c>
      <c r="X418" s="199"/>
      <c r="Y418" s="200"/>
      <c r="Z418" s="200"/>
      <c r="AA418" s="200" t="str">
        <f t="shared" si="328"/>
        <v/>
      </c>
      <c r="AB418" s="199">
        <f t="shared" si="329"/>
        <v>33.6</v>
      </c>
      <c r="AC418" s="200">
        <f t="shared" si="329"/>
        <v>7.5</v>
      </c>
      <c r="AD418" s="200">
        <f t="shared" si="329"/>
        <v>43.4</v>
      </c>
      <c r="AE418" s="200">
        <f t="shared" si="330"/>
        <v>84.5</v>
      </c>
      <c r="AF418" s="199">
        <v>20.6</v>
      </c>
      <c r="AG418" s="200"/>
      <c r="AH418" s="200">
        <v>26.4</v>
      </c>
      <c r="AI418" s="200">
        <f t="shared" si="299"/>
        <v>47</v>
      </c>
      <c r="AJ418" s="200" t="s">
        <v>328</v>
      </c>
      <c r="AK418" s="201">
        <v>10</v>
      </c>
      <c r="AL418" s="202"/>
      <c r="AM418" s="198" t="str">
        <f t="shared" si="300"/>
        <v/>
      </c>
      <c r="AN418" s="198"/>
      <c r="AO418" s="198"/>
      <c r="AP418" s="213" t="s">
        <v>796</v>
      </c>
      <c r="AQ418" s="198" t="s">
        <v>65</v>
      </c>
      <c r="AR418" s="198" t="s">
        <v>16</v>
      </c>
      <c r="AS418" s="198"/>
      <c r="AT418" s="198" t="s">
        <v>509</v>
      </c>
      <c r="AU418" s="203">
        <f t="shared" si="301"/>
        <v>1968</v>
      </c>
      <c r="AV418" s="204" t="str">
        <f t="shared" si="321"/>
        <v/>
      </c>
      <c r="AW418" s="205" t="str">
        <f t="shared" si="331"/>
        <v/>
      </c>
      <c r="AX418" s="205" t="str">
        <f>IF(AW418="","",RANK(AW418,AW$4:AW497,1))</f>
        <v/>
      </c>
      <c r="AY418" s="204" t="str">
        <f>IF(AV418="Yes",SUMIF(AU$4:AU497,AW418,AI$4:AI497),"")</f>
        <v/>
      </c>
      <c r="AZ418" s="204" t="str">
        <f>IF(AY418="","",SUMIF(AX$4:AX497,"&lt;="&amp;AX418,AY$4:AY497))</f>
        <v/>
      </c>
      <c r="BA418" s="202"/>
      <c r="BB418" s="206"/>
      <c r="BC418" s="198"/>
      <c r="BD418" s="206"/>
      <c r="BE418" s="198"/>
      <c r="BF418" s="206"/>
      <c r="BG418" s="198"/>
      <c r="BH418" s="200"/>
      <c r="BI418" s="200"/>
      <c r="BJ418" s="200" t="str">
        <f t="shared" si="322"/>
        <v/>
      </c>
      <c r="BK418" s="198" t="s">
        <v>165</v>
      </c>
      <c r="BL418" s="206">
        <v>25113</v>
      </c>
      <c r="BM418" s="207"/>
      <c r="BN418" s="198"/>
      <c r="BO418" s="199">
        <f t="shared" si="332"/>
        <v>39.76331360946746</v>
      </c>
      <c r="BP418" s="200">
        <f t="shared" si="333"/>
        <v>8.8757396449704142</v>
      </c>
      <c r="BQ418" s="200">
        <f t="shared" si="334"/>
        <v>51.360946745562131</v>
      </c>
      <c r="BR418" s="211">
        <f t="shared" si="335"/>
        <v>100</v>
      </c>
      <c r="BS418" s="199"/>
      <c r="BT418" s="200"/>
      <c r="BU418" s="200"/>
      <c r="BV418" s="211" t="str">
        <f t="shared" si="336"/>
        <v/>
      </c>
      <c r="BW418" s="199" t="str">
        <f t="shared" si="337"/>
        <v/>
      </c>
      <c r="BX418" s="200" t="str">
        <f t="shared" si="338"/>
        <v/>
      </c>
      <c r="BY418" s="200" t="str">
        <f t="shared" si="339"/>
        <v/>
      </c>
      <c r="BZ418" s="200" t="str">
        <f t="shared" si="340"/>
        <v/>
      </c>
      <c r="CA418" s="16"/>
      <c r="CB418" s="16"/>
      <c r="CC418" s="16"/>
      <c r="CD418" s="16"/>
    </row>
    <row r="419" spans="1:82" x14ac:dyDescent="0.25">
      <c r="A419" s="16">
        <v>1</v>
      </c>
      <c r="C419" s="194">
        <v>416</v>
      </c>
      <c r="D419" s="195"/>
      <c r="E419" s="212" t="s">
        <v>328</v>
      </c>
      <c r="F419" s="197"/>
      <c r="G419" s="198" t="s">
        <v>3</v>
      </c>
      <c r="H419" s="199"/>
      <c r="I419" s="200"/>
      <c r="J419" s="200"/>
      <c r="K419" s="200"/>
      <c r="L419" s="199"/>
      <c r="M419" s="200"/>
      <c r="N419" s="200"/>
      <c r="O419" s="200"/>
      <c r="P419" s="199"/>
      <c r="Q419" s="200"/>
      <c r="R419" s="200"/>
      <c r="S419" s="200"/>
      <c r="T419" s="199"/>
      <c r="U419" s="200"/>
      <c r="V419" s="200"/>
      <c r="W419" s="200"/>
      <c r="X419" s="199"/>
      <c r="Y419" s="200"/>
      <c r="Z419" s="200"/>
      <c r="AA419" s="200"/>
      <c r="AB419" s="199"/>
      <c r="AC419" s="200"/>
      <c r="AD419" s="200"/>
      <c r="AE419" s="200"/>
      <c r="AF419" s="199">
        <v>13</v>
      </c>
      <c r="AG419" s="200">
        <v>7.5</v>
      </c>
      <c r="AH419" s="200">
        <v>17</v>
      </c>
      <c r="AI419" s="200">
        <f t="shared" si="299"/>
        <v>37.5</v>
      </c>
      <c r="AJ419" s="200"/>
      <c r="AK419" s="201">
        <v>11</v>
      </c>
      <c r="AL419" s="202"/>
      <c r="AM419" s="198" t="str">
        <f t="shared" si="300"/>
        <v/>
      </c>
      <c r="AN419" s="198"/>
      <c r="AO419" s="198"/>
      <c r="AP419" s="198"/>
      <c r="AQ419" s="198" t="s">
        <v>65</v>
      </c>
      <c r="AR419" s="198" t="s">
        <v>324</v>
      </c>
      <c r="AS419" s="198"/>
      <c r="AT419" s="198"/>
      <c r="AU419" s="203">
        <f t="shared" si="301"/>
        <v>1968</v>
      </c>
      <c r="AV419" s="204" t="str">
        <f t="shared" si="321"/>
        <v/>
      </c>
      <c r="AW419" s="205" t="str">
        <f t="shared" si="331"/>
        <v/>
      </c>
      <c r="AX419" s="205" t="str">
        <f>IF(AW419="","",RANK(AW419,AW$4:AW497,1))</f>
        <v/>
      </c>
      <c r="AY419" s="204" t="str">
        <f>IF(AV419="Yes",SUMIF(AU$4:AU497,AW419,AI$4:AI497),"")</f>
        <v/>
      </c>
      <c r="AZ419" s="204" t="str">
        <f>IF(AY419="","",SUMIF(AX$4:AX497,"&lt;="&amp;AX419,AY$4:AY497))</f>
        <v/>
      </c>
      <c r="BA419" s="202"/>
      <c r="BB419" s="206"/>
      <c r="BC419" s="198"/>
      <c r="BD419" s="206"/>
      <c r="BE419" s="198"/>
      <c r="BF419" s="206"/>
      <c r="BG419" s="198"/>
      <c r="BH419" s="200"/>
      <c r="BI419" s="200"/>
      <c r="BJ419" s="200" t="str">
        <f t="shared" si="322"/>
        <v/>
      </c>
      <c r="BK419" s="198" t="s">
        <v>165</v>
      </c>
      <c r="BL419" s="206">
        <v>25113</v>
      </c>
      <c r="BM419" s="207"/>
      <c r="BN419" s="198"/>
      <c r="BO419" s="199" t="str">
        <f t="shared" si="332"/>
        <v/>
      </c>
      <c r="BP419" s="200" t="str">
        <f t="shared" si="333"/>
        <v/>
      </c>
      <c r="BQ419" s="200" t="str">
        <f t="shared" si="334"/>
        <v/>
      </c>
      <c r="BR419" s="211" t="str">
        <f t="shared" si="335"/>
        <v/>
      </c>
      <c r="BS419" s="199"/>
      <c r="BT419" s="200"/>
      <c r="BU419" s="200"/>
      <c r="BV419" s="211" t="str">
        <f t="shared" si="336"/>
        <v/>
      </c>
      <c r="BW419" s="199" t="str">
        <f t="shared" si="337"/>
        <v/>
      </c>
      <c r="BX419" s="200" t="str">
        <f t="shared" si="338"/>
        <v/>
      </c>
      <c r="BY419" s="200" t="str">
        <f t="shared" si="339"/>
        <v/>
      </c>
      <c r="BZ419" s="200" t="str">
        <f t="shared" si="340"/>
        <v/>
      </c>
      <c r="CA419" s="16"/>
      <c r="CB419" s="16"/>
      <c r="CC419" s="16"/>
      <c r="CD419" s="16"/>
    </row>
    <row r="420" spans="1:82" x14ac:dyDescent="0.25">
      <c r="A420" s="16">
        <v>1</v>
      </c>
      <c r="C420" s="194">
        <v>417</v>
      </c>
      <c r="D420" s="195"/>
      <c r="E420" s="197" t="s">
        <v>891</v>
      </c>
      <c r="F420" s="197"/>
      <c r="G420" s="198"/>
      <c r="H420" s="199"/>
      <c r="I420" s="200"/>
      <c r="J420" s="200"/>
      <c r="K420" s="200"/>
      <c r="L420" s="199"/>
      <c r="M420" s="200"/>
      <c r="N420" s="200"/>
      <c r="O420" s="200"/>
      <c r="P420" s="199"/>
      <c r="Q420" s="200"/>
      <c r="R420" s="200"/>
      <c r="S420" s="200"/>
      <c r="T420" s="199"/>
      <c r="U420" s="200"/>
      <c r="V420" s="200"/>
      <c r="W420" s="200"/>
      <c r="X420" s="199"/>
      <c r="Y420" s="200"/>
      <c r="Z420" s="200"/>
      <c r="AA420" s="200"/>
      <c r="AB420" s="199"/>
      <c r="AC420" s="200"/>
      <c r="AD420" s="200"/>
      <c r="AE420" s="200"/>
      <c r="AF420" s="199">
        <v>33.6</v>
      </c>
      <c r="AG420" s="200">
        <v>7.5</v>
      </c>
      <c r="AH420" s="200">
        <v>43.4</v>
      </c>
      <c r="AI420" s="200">
        <f t="shared" si="299"/>
        <v>84.5</v>
      </c>
      <c r="AJ420" s="200" t="s">
        <v>891</v>
      </c>
      <c r="AK420" s="201">
        <v>12</v>
      </c>
      <c r="AL420" s="202"/>
      <c r="AM420" s="198" t="str">
        <f t="shared" si="300"/>
        <v/>
      </c>
      <c r="AN420" s="198"/>
      <c r="AO420" s="198"/>
      <c r="AP420" s="198"/>
      <c r="AQ420" s="198"/>
      <c r="AR420" s="198"/>
      <c r="AS420" s="198"/>
      <c r="AT420" s="198"/>
      <c r="AU420" s="203" t="str">
        <f t="shared" si="301"/>
        <v/>
      </c>
      <c r="AV420" s="204" t="str">
        <f t="shared" si="321"/>
        <v/>
      </c>
      <c r="AW420" s="205"/>
      <c r="AX420" s="205" t="str">
        <f>IF(AW420="","",RANK(AW420,AW$4:AW497,1))</f>
        <v/>
      </c>
      <c r="AY420" s="204" t="str">
        <f>IF(AV420="Yes",SUMIF(AU$4:AU497,AW420,AI$4:AI497),"")</f>
        <v/>
      </c>
      <c r="AZ420" s="204" t="str">
        <f>IF(AY420="","",SUMIF(AX$4:AX497,"&lt;="&amp;AX420,AY$4:AY497))</f>
        <v/>
      </c>
      <c r="BA420" s="202"/>
      <c r="BB420" s="206"/>
      <c r="BC420" s="198"/>
      <c r="BD420" s="206"/>
      <c r="BE420" s="198"/>
      <c r="BF420" s="206"/>
      <c r="BG420" s="198"/>
      <c r="BH420" s="200"/>
      <c r="BI420" s="200"/>
      <c r="BJ420" s="200" t="str">
        <f t="shared" si="322"/>
        <v/>
      </c>
      <c r="BK420" s="198"/>
      <c r="BL420" s="206"/>
      <c r="BM420" s="207"/>
      <c r="BN420" s="198"/>
      <c r="BO420" s="199"/>
      <c r="BP420" s="200"/>
      <c r="BQ420" s="200"/>
      <c r="BR420" s="211"/>
      <c r="BS420" s="199"/>
      <c r="BT420" s="200"/>
      <c r="BU420" s="200"/>
      <c r="BV420" s="211"/>
      <c r="BW420" s="199"/>
      <c r="BX420" s="200"/>
      <c r="BY420" s="200"/>
      <c r="BZ420" s="200"/>
      <c r="CA420" s="16"/>
      <c r="CB420" s="16"/>
      <c r="CC420" s="16"/>
      <c r="CD420" s="16"/>
    </row>
    <row r="421" spans="1:82" x14ac:dyDescent="0.25">
      <c r="A421" s="16">
        <v>1</v>
      </c>
      <c r="C421" s="194">
        <v>418</v>
      </c>
      <c r="D421" s="195">
        <v>99</v>
      </c>
      <c r="E421" s="212" t="s">
        <v>190</v>
      </c>
      <c r="F421" s="197" t="s">
        <v>21</v>
      </c>
      <c r="G421" s="198" t="s">
        <v>1</v>
      </c>
      <c r="H421" s="199"/>
      <c r="I421" s="200">
        <v>4.8</v>
      </c>
      <c r="J421" s="200">
        <v>3.2</v>
      </c>
      <c r="K421" s="200">
        <f>IF(SUM(H421:J421)=0,"",SUM(H421:J421))</f>
        <v>8</v>
      </c>
      <c r="L421" s="199"/>
      <c r="M421" s="200"/>
      <c r="N421" s="200"/>
      <c r="O421" s="200" t="str">
        <f>IF(SUM(L421:N421)=0,"",SUM(L421:N421))</f>
        <v/>
      </c>
      <c r="P421" s="199"/>
      <c r="Q421" s="200"/>
      <c r="R421" s="200"/>
      <c r="S421" s="200" t="str">
        <f>IF(SUM(P421:R421)=0,"",SUM(P421:R421))</f>
        <v/>
      </c>
      <c r="T421" s="199">
        <v>15</v>
      </c>
      <c r="U421" s="200"/>
      <c r="V421" s="200">
        <v>10.5</v>
      </c>
      <c r="W421" s="200">
        <f>IF(SUM(T421:V421)=0,"",SUM(T421:V421))</f>
        <v>25.5</v>
      </c>
      <c r="X421" s="199"/>
      <c r="Y421" s="200"/>
      <c r="Z421" s="200"/>
      <c r="AA421" s="200" t="str">
        <f>IF(SUM(X421:Z421)=0,"",SUM(X421:Z421))</f>
        <v/>
      </c>
      <c r="AB421" s="199">
        <f t="shared" ref="AB421:AD422" si="341">IF(H421+L421+P421+T421+X421=0,"",H421+L421+P421+T421+X421)</f>
        <v>15</v>
      </c>
      <c r="AC421" s="200">
        <f t="shared" si="341"/>
        <v>4.8</v>
      </c>
      <c r="AD421" s="200">
        <f t="shared" si="341"/>
        <v>13.7</v>
      </c>
      <c r="AE421" s="200">
        <f>IF(SUM(AB421:AD421)=0,"",SUM(AB421:AD421))</f>
        <v>33.5</v>
      </c>
      <c r="AF421" s="199"/>
      <c r="AG421" s="200">
        <v>4.8</v>
      </c>
      <c r="AH421" s="200">
        <v>3.2</v>
      </c>
      <c r="AI421" s="200">
        <f t="shared" si="299"/>
        <v>8</v>
      </c>
      <c r="AJ421" s="200" t="s">
        <v>190</v>
      </c>
      <c r="AK421" s="201">
        <v>168</v>
      </c>
      <c r="AL421" s="202"/>
      <c r="AM421" s="198" t="str">
        <f t="shared" si="300"/>
        <v/>
      </c>
      <c r="AN421" s="198"/>
      <c r="AO421" s="198"/>
      <c r="AP421" s="213" t="s">
        <v>823</v>
      </c>
      <c r="AQ421" s="198" t="s">
        <v>65</v>
      </c>
      <c r="AR421" s="198" t="s">
        <v>16</v>
      </c>
      <c r="AS421" s="198"/>
      <c r="AT421" s="198" t="s">
        <v>509</v>
      </c>
      <c r="AU421" s="203">
        <f t="shared" si="301"/>
        <v>1988</v>
      </c>
      <c r="AV421" s="204" t="str">
        <f t="shared" si="321"/>
        <v/>
      </c>
      <c r="AW421" s="205" t="str">
        <f>IF(AV421="Yes",AU421,"")</f>
        <v/>
      </c>
      <c r="AX421" s="205" t="str">
        <f>IF(AW421="","",RANK(AW421,AW$4:AW498,1))</f>
        <v/>
      </c>
      <c r="AY421" s="204" t="str">
        <f>IF(AV421="Yes",SUMIF(AU$4:AU498,AW421,AI$4:AI498),"")</f>
        <v/>
      </c>
      <c r="AZ421" s="204" t="str">
        <f>IF(AY421="","",SUMIF(AX$4:AX498,"&lt;="&amp;AX421,AY$4:AY498))</f>
        <v/>
      </c>
      <c r="BA421" s="202"/>
      <c r="BB421" s="206"/>
      <c r="BC421" s="198"/>
      <c r="BD421" s="206"/>
      <c r="BE421" s="198"/>
      <c r="BF421" s="206"/>
      <c r="BG421" s="198"/>
      <c r="BH421" s="200"/>
      <c r="BI421" s="200"/>
      <c r="BJ421" s="200" t="str">
        <f t="shared" si="322"/>
        <v/>
      </c>
      <c r="BK421" s="198" t="s">
        <v>204</v>
      </c>
      <c r="BL421" s="206">
        <v>32444</v>
      </c>
      <c r="BM421" s="207"/>
      <c r="BN421" s="198"/>
      <c r="BO421" s="199">
        <f>IF(AB421="","",(AB421/AE421)*100)</f>
        <v>44.776119402985074</v>
      </c>
      <c r="BP421" s="200">
        <f>IF(AC421="","",(AC421/AE421)*100)</f>
        <v>14.328358208955224</v>
      </c>
      <c r="BQ421" s="200">
        <f>IF(AD421="","",(AD421/AE421)*100)</f>
        <v>40.895522388059703</v>
      </c>
      <c r="BR421" s="211">
        <f>IF(AE421="","",SUM(BO421:BQ421))</f>
        <v>100</v>
      </c>
      <c r="BS421" s="199"/>
      <c r="BT421" s="200"/>
      <c r="BU421" s="200"/>
      <c r="BV421" s="211" t="str">
        <f>IF(SUM(BS421:BU421)=0,"",SUM(BS421:BU421))</f>
        <v/>
      </c>
      <c r="BW421" s="199" t="str">
        <f>IF(ISBLANK(BS421),"",BS421/BV421*100)</f>
        <v/>
      </c>
      <c r="BX421" s="200" t="str">
        <f>IF(ISBLANK(BT421),"",BT421/BV421*100)</f>
        <v/>
      </c>
      <c r="BY421" s="200" t="str">
        <f>IF(ISBLANK(BU421),"",BU421/BV421*100)</f>
        <v/>
      </c>
      <c r="BZ421" s="200" t="str">
        <f>IF(BV421="","",SUM(BW421:BY421))</f>
        <v/>
      </c>
      <c r="CA421" s="16"/>
      <c r="CB421" s="16"/>
      <c r="CC421" s="16"/>
      <c r="CD421" s="16"/>
    </row>
    <row r="422" spans="1:82" x14ac:dyDescent="0.25">
      <c r="A422" s="16">
        <v>1</v>
      </c>
      <c r="C422" s="194">
        <v>419</v>
      </c>
      <c r="D422" s="195"/>
      <c r="E422" s="212" t="s">
        <v>190</v>
      </c>
      <c r="F422" s="197"/>
      <c r="G422" s="198" t="s">
        <v>3</v>
      </c>
      <c r="H422" s="199"/>
      <c r="I422" s="200"/>
      <c r="J422" s="200"/>
      <c r="K422" s="200"/>
      <c r="L422" s="199"/>
      <c r="M422" s="200"/>
      <c r="N422" s="200"/>
      <c r="O422" s="200"/>
      <c r="P422" s="199"/>
      <c r="Q422" s="200"/>
      <c r="R422" s="200"/>
      <c r="S422" s="200"/>
      <c r="T422" s="199"/>
      <c r="U422" s="200"/>
      <c r="V422" s="200"/>
      <c r="W422" s="200"/>
      <c r="X422" s="199"/>
      <c r="Y422" s="200"/>
      <c r="Z422" s="200"/>
      <c r="AA422" s="200"/>
      <c r="AB422" s="199" t="str">
        <f t="shared" si="341"/>
        <v/>
      </c>
      <c r="AC422" s="200" t="str">
        <f t="shared" si="341"/>
        <v/>
      </c>
      <c r="AD422" s="200" t="str">
        <f t="shared" si="341"/>
        <v/>
      </c>
      <c r="AE422" s="200" t="str">
        <f>IF(SUM(AB422:AD422)=0,"",SUM(AB422:AD422))</f>
        <v/>
      </c>
      <c r="AF422" s="199">
        <v>15</v>
      </c>
      <c r="AG422" s="200" t="s">
        <v>509</v>
      </c>
      <c r="AH422" s="200">
        <v>10.5</v>
      </c>
      <c r="AI422" s="200">
        <f t="shared" si="299"/>
        <v>25.5</v>
      </c>
      <c r="AJ422" s="200"/>
      <c r="AK422" s="201">
        <v>169</v>
      </c>
      <c r="AL422" s="202"/>
      <c r="AM422" s="198" t="str">
        <f t="shared" si="300"/>
        <v/>
      </c>
      <c r="AN422" s="198"/>
      <c r="AO422" s="198"/>
      <c r="AP422" s="198"/>
      <c r="AQ422" s="198" t="s">
        <v>65</v>
      </c>
      <c r="AR422" s="198" t="s">
        <v>324</v>
      </c>
      <c r="AS422" s="198"/>
      <c r="AT422" s="198"/>
      <c r="AU422" s="203">
        <f t="shared" si="301"/>
        <v>1988</v>
      </c>
      <c r="AV422" s="204" t="str">
        <f t="shared" si="321"/>
        <v/>
      </c>
      <c r="AW422" s="205" t="str">
        <f>IF(AV422="Yes",AU422,"")</f>
        <v/>
      </c>
      <c r="AX422" s="205" t="str">
        <f>IF(AW422="","",RANK(AW422,AW$4:AW498,1))</f>
        <v/>
      </c>
      <c r="AY422" s="204" t="str">
        <f>IF(AV422="Yes",SUMIF(AU$4:AU498,AW422,AI$4:AI498),"")</f>
        <v/>
      </c>
      <c r="AZ422" s="204" t="str">
        <f>IF(AY422="","",SUMIF(AX$4:AX498,"&lt;="&amp;AX422,AY$4:AY498))</f>
        <v/>
      </c>
      <c r="BA422" s="202"/>
      <c r="BB422" s="206"/>
      <c r="BC422" s="198"/>
      <c r="BD422" s="206"/>
      <c r="BE422" s="198"/>
      <c r="BF422" s="206"/>
      <c r="BG422" s="198"/>
      <c r="BH422" s="200"/>
      <c r="BI422" s="200"/>
      <c r="BJ422" s="200" t="str">
        <f t="shared" si="322"/>
        <v/>
      </c>
      <c r="BK422" s="198" t="s">
        <v>204</v>
      </c>
      <c r="BL422" s="206">
        <v>32444</v>
      </c>
      <c r="BM422" s="207"/>
      <c r="BN422" s="198"/>
      <c r="BO422" s="199" t="str">
        <f>IF(AB422="","",(AB422/AE422)*100)</f>
        <v/>
      </c>
      <c r="BP422" s="200" t="str">
        <f>IF(AC422="","",(AC422/AE422)*100)</f>
        <v/>
      </c>
      <c r="BQ422" s="200" t="str">
        <f>IF(AD422="","",(AD422/AE422)*100)</f>
        <v/>
      </c>
      <c r="BR422" s="211" t="str">
        <f>IF(AE422="","",SUM(BO422:BQ422))</f>
        <v/>
      </c>
      <c r="BS422" s="199"/>
      <c r="BT422" s="200"/>
      <c r="BU422" s="200"/>
      <c r="BV422" s="211" t="str">
        <f>IF(SUM(BS422:BU422)=0,"",SUM(BS422:BU422))</f>
        <v/>
      </c>
      <c r="BW422" s="199" t="str">
        <f>IF(ISBLANK(BS422),"",BS422/BV422*100)</f>
        <v/>
      </c>
      <c r="BX422" s="200" t="str">
        <f>IF(ISBLANK(BT422),"",BT422/BV422*100)</f>
        <v/>
      </c>
      <c r="BY422" s="200" t="str">
        <f>IF(ISBLANK(BU422),"",BU422/BV422*100)</f>
        <v/>
      </c>
      <c r="BZ422" s="200" t="str">
        <f>IF(BV422="","",SUM(BW422:BY422))</f>
        <v/>
      </c>
      <c r="CA422" s="16"/>
      <c r="CB422" s="16"/>
      <c r="CC422" s="16"/>
      <c r="CD422" s="16"/>
    </row>
    <row r="423" spans="1:82" x14ac:dyDescent="0.25">
      <c r="A423" s="16">
        <v>1</v>
      </c>
      <c r="C423" s="194">
        <v>420</v>
      </c>
      <c r="D423" s="195"/>
      <c r="E423" s="197" t="s">
        <v>892</v>
      </c>
      <c r="F423" s="197"/>
      <c r="G423" s="198"/>
      <c r="H423" s="199"/>
      <c r="I423" s="200"/>
      <c r="J423" s="200"/>
      <c r="K423" s="200"/>
      <c r="L423" s="199"/>
      <c r="M423" s="200"/>
      <c r="N423" s="200"/>
      <c r="O423" s="200"/>
      <c r="P423" s="199"/>
      <c r="Q423" s="200"/>
      <c r="R423" s="200"/>
      <c r="S423" s="200"/>
      <c r="T423" s="199"/>
      <c r="U423" s="200"/>
      <c r="V423" s="200"/>
      <c r="W423" s="200"/>
      <c r="X423" s="199"/>
      <c r="Y423" s="200"/>
      <c r="Z423" s="200"/>
      <c r="AA423" s="200"/>
      <c r="AB423" s="199"/>
      <c r="AC423" s="200"/>
      <c r="AD423" s="200"/>
      <c r="AE423" s="200"/>
      <c r="AF423" s="199">
        <v>15</v>
      </c>
      <c r="AG423" s="200">
        <v>4.8</v>
      </c>
      <c r="AH423" s="200">
        <v>13.7</v>
      </c>
      <c r="AI423" s="200">
        <f t="shared" si="299"/>
        <v>33.5</v>
      </c>
      <c r="AJ423" s="200" t="s">
        <v>892</v>
      </c>
      <c r="AK423" s="201">
        <v>170</v>
      </c>
      <c r="AL423" s="202"/>
      <c r="AM423" s="198" t="str">
        <f t="shared" si="300"/>
        <v/>
      </c>
      <c r="AN423" s="198"/>
      <c r="AO423" s="198"/>
      <c r="AP423" s="198"/>
      <c r="AQ423" s="198"/>
      <c r="AR423" s="198"/>
      <c r="AS423" s="198"/>
      <c r="AT423" s="198"/>
      <c r="AU423" s="203" t="str">
        <f t="shared" si="301"/>
        <v/>
      </c>
      <c r="AV423" s="204" t="str">
        <f t="shared" si="321"/>
        <v/>
      </c>
      <c r="AW423" s="205"/>
      <c r="AX423" s="205" t="str">
        <f>IF(AW423="","",RANK(AW423,AW$4:AW498,1))</f>
        <v/>
      </c>
      <c r="AY423" s="204" t="str">
        <f>IF(AV423="Yes",SUMIF(AU$4:AU498,AW423,AI$4:AI498),"")</f>
        <v/>
      </c>
      <c r="AZ423" s="204" t="str">
        <f>IF(AY423="","",SUMIF(AX$4:AX498,"&lt;="&amp;AX423,AY$4:AY498))</f>
        <v/>
      </c>
      <c r="BA423" s="202"/>
      <c r="BB423" s="206"/>
      <c r="BC423" s="198"/>
      <c r="BD423" s="206"/>
      <c r="BE423" s="198"/>
      <c r="BF423" s="206"/>
      <c r="BG423" s="198"/>
      <c r="BH423" s="200"/>
      <c r="BI423" s="200"/>
      <c r="BJ423" s="200" t="str">
        <f t="shared" si="322"/>
        <v/>
      </c>
      <c r="BK423" s="198"/>
      <c r="BL423" s="206"/>
      <c r="BM423" s="207"/>
      <c r="BN423" s="198"/>
      <c r="BO423" s="199"/>
      <c r="BP423" s="200"/>
      <c r="BQ423" s="200"/>
      <c r="BR423" s="211"/>
      <c r="BS423" s="199"/>
      <c r="BT423" s="200"/>
      <c r="BU423" s="200"/>
      <c r="BV423" s="211"/>
      <c r="BW423" s="199"/>
      <c r="BX423" s="200"/>
      <c r="BY423" s="200"/>
      <c r="BZ423" s="200"/>
      <c r="CA423" s="16"/>
      <c r="CB423" s="16"/>
      <c r="CC423" s="16"/>
      <c r="CD423" s="16"/>
    </row>
    <row r="424" spans="1:82" x14ac:dyDescent="0.25">
      <c r="A424" s="16">
        <v>1</v>
      </c>
      <c r="C424" s="194">
        <v>421</v>
      </c>
      <c r="D424" s="195">
        <v>100</v>
      </c>
      <c r="E424" s="212" t="s">
        <v>482</v>
      </c>
      <c r="F424" s="197" t="s">
        <v>21</v>
      </c>
      <c r="G424" s="198" t="s">
        <v>1</v>
      </c>
      <c r="H424" s="199"/>
      <c r="I424" s="200">
        <v>3.8</v>
      </c>
      <c r="J424" s="200">
        <v>8.6999999999999993</v>
      </c>
      <c r="K424" s="200">
        <f>IF(SUM(H424:J424)=0,"",SUM(H424:J424))</f>
        <v>12.5</v>
      </c>
      <c r="L424" s="199"/>
      <c r="M424" s="200"/>
      <c r="N424" s="200"/>
      <c r="O424" s="200" t="str">
        <f>IF(SUM(L424:N424)=0,"",SUM(L424:N424))</f>
        <v/>
      </c>
      <c r="P424" s="199"/>
      <c r="Q424" s="200"/>
      <c r="R424" s="200"/>
      <c r="S424" s="200" t="str">
        <f>IF(SUM(P424:R424)=0,"",SUM(P424:R424))</f>
        <v/>
      </c>
      <c r="T424" s="199">
        <v>4.5</v>
      </c>
      <c r="U424" s="200"/>
      <c r="V424" s="200">
        <v>7.9</v>
      </c>
      <c r="W424" s="200">
        <f>IF(SUM(T424:V424)=0,"",SUM(T424:V424))</f>
        <v>12.4</v>
      </c>
      <c r="X424" s="199"/>
      <c r="Y424" s="200"/>
      <c r="Z424" s="200"/>
      <c r="AA424" s="200" t="str">
        <f>IF(SUM(X424:Z424)=0,"",SUM(X424:Z424))</f>
        <v/>
      </c>
      <c r="AB424" s="199">
        <f t="shared" ref="AB424:AD425" si="342">IF(H424+L424+P424+T424+X424=0,"",H424+L424+P424+T424+X424)</f>
        <v>4.5</v>
      </c>
      <c r="AC424" s="200">
        <f t="shared" si="342"/>
        <v>3.8</v>
      </c>
      <c r="AD424" s="200">
        <f t="shared" si="342"/>
        <v>16.600000000000001</v>
      </c>
      <c r="AE424" s="200">
        <f>IF(SUM(AB424:AD424)=0,"",SUM(AB424:AD424))</f>
        <v>24.900000000000002</v>
      </c>
      <c r="AF424" s="199"/>
      <c r="AG424" s="200">
        <v>3.8</v>
      </c>
      <c r="AH424" s="200">
        <v>8.6999999999999993</v>
      </c>
      <c r="AI424" s="200">
        <f t="shared" si="299"/>
        <v>12.5</v>
      </c>
      <c r="AJ424" s="200" t="s">
        <v>482</v>
      </c>
      <c r="AK424" s="201">
        <v>171</v>
      </c>
      <c r="AL424" s="202"/>
      <c r="AM424" s="198" t="str">
        <f t="shared" si="300"/>
        <v/>
      </c>
      <c r="AN424" s="198"/>
      <c r="AO424" s="198"/>
      <c r="AP424" s="213" t="s">
        <v>792</v>
      </c>
      <c r="AQ424" s="198" t="s">
        <v>65</v>
      </c>
      <c r="AR424" s="198" t="s">
        <v>16</v>
      </c>
      <c r="AS424" s="198"/>
      <c r="AT424" s="198" t="s">
        <v>509</v>
      </c>
      <c r="AU424" s="203">
        <f t="shared" si="301"/>
        <v>1988</v>
      </c>
      <c r="AV424" s="204" t="str">
        <f t="shared" si="321"/>
        <v/>
      </c>
      <c r="AW424" s="205" t="str">
        <f>IF(AV424="Yes",AU424,"")</f>
        <v/>
      </c>
      <c r="AX424" s="205" t="str">
        <f>IF(AW424="","",RANK(AW424,AW$4:AW498,1))</f>
        <v/>
      </c>
      <c r="AY424" s="204" t="str">
        <f>IF(AV424="Yes",SUMIF(AU$4:AU498,AW424,AI$4:AI498),"")</f>
        <v/>
      </c>
      <c r="AZ424" s="204" t="str">
        <f>IF(AY424="","",SUMIF(AX$4:AX498,"&lt;="&amp;AX424,AY$4:AY498))</f>
        <v/>
      </c>
      <c r="BA424" s="202"/>
      <c r="BB424" s="206"/>
      <c r="BC424" s="198"/>
      <c r="BD424" s="206"/>
      <c r="BE424" s="198"/>
      <c r="BF424" s="206"/>
      <c r="BG424" s="198"/>
      <c r="BH424" s="200"/>
      <c r="BI424" s="200"/>
      <c r="BJ424" s="200" t="str">
        <f t="shared" si="322"/>
        <v/>
      </c>
      <c r="BK424" s="198" t="s">
        <v>204</v>
      </c>
      <c r="BL424" s="206">
        <v>32444</v>
      </c>
      <c r="BM424" s="207"/>
      <c r="BN424" s="198"/>
      <c r="BO424" s="199">
        <f>IF(AB424="","",(AB424/AE424)*100)</f>
        <v>18.072289156626503</v>
      </c>
      <c r="BP424" s="200">
        <f>IF(AC424="","",(AC424/AE424)*100)</f>
        <v>15.261044176706825</v>
      </c>
      <c r="BQ424" s="200">
        <f>IF(AD424="","",(AD424/AE424)*100)</f>
        <v>66.666666666666657</v>
      </c>
      <c r="BR424" s="211">
        <f>IF(AE424="","",SUM(BO424:BQ424))</f>
        <v>99.999999999999986</v>
      </c>
      <c r="BS424" s="199"/>
      <c r="BT424" s="200"/>
      <c r="BU424" s="200"/>
      <c r="BV424" s="211" t="str">
        <f>IF(SUM(BS424:BU424)=0,"",SUM(BS424:BU424))</f>
        <v/>
      </c>
      <c r="BW424" s="199" t="str">
        <f>IF(ISBLANK(BS424),"",BS424/BV424*100)</f>
        <v/>
      </c>
      <c r="BX424" s="200" t="str">
        <f>IF(ISBLANK(BT424),"",BT424/BV424*100)</f>
        <v/>
      </c>
      <c r="BY424" s="200" t="str">
        <f>IF(ISBLANK(BU424),"",BU424/BV424*100)</f>
        <v/>
      </c>
      <c r="BZ424" s="200" t="str">
        <f>IF(BV424="","",SUM(BW424:BY424))</f>
        <v/>
      </c>
      <c r="CA424" s="16"/>
      <c r="CB424" s="16"/>
      <c r="CC424" s="16"/>
      <c r="CD424" s="16"/>
    </row>
    <row r="425" spans="1:82" x14ac:dyDescent="0.25">
      <c r="A425" s="16">
        <v>1</v>
      </c>
      <c r="C425" s="194">
        <v>422</v>
      </c>
      <c r="D425" s="195"/>
      <c r="E425" s="212" t="s">
        <v>482</v>
      </c>
      <c r="F425" s="197"/>
      <c r="G425" s="198" t="s">
        <v>3</v>
      </c>
      <c r="H425" s="199"/>
      <c r="I425" s="200"/>
      <c r="J425" s="200"/>
      <c r="K425" s="200"/>
      <c r="L425" s="199"/>
      <c r="M425" s="200"/>
      <c r="N425" s="200"/>
      <c r="O425" s="200"/>
      <c r="P425" s="199"/>
      <c r="Q425" s="200"/>
      <c r="R425" s="200"/>
      <c r="S425" s="200"/>
      <c r="T425" s="199"/>
      <c r="U425" s="200"/>
      <c r="V425" s="200"/>
      <c r="W425" s="200"/>
      <c r="X425" s="199"/>
      <c r="Y425" s="200"/>
      <c r="Z425" s="200"/>
      <c r="AA425" s="200"/>
      <c r="AB425" s="199" t="str">
        <f t="shared" si="342"/>
        <v/>
      </c>
      <c r="AC425" s="200" t="str">
        <f t="shared" si="342"/>
        <v/>
      </c>
      <c r="AD425" s="200" t="str">
        <f t="shared" si="342"/>
        <v/>
      </c>
      <c r="AE425" s="200" t="str">
        <f>IF(SUM(AB425:AD425)=0,"",SUM(AB425:AD425))</f>
        <v/>
      </c>
      <c r="AF425" s="199">
        <v>4.5</v>
      </c>
      <c r="AG425" s="200" t="s">
        <v>509</v>
      </c>
      <c r="AH425" s="200">
        <v>7.9</v>
      </c>
      <c r="AI425" s="200">
        <f t="shared" si="299"/>
        <v>12.4</v>
      </c>
      <c r="AJ425" s="200"/>
      <c r="AK425" s="201">
        <v>172</v>
      </c>
      <c r="AL425" s="202"/>
      <c r="AM425" s="198" t="str">
        <f t="shared" si="300"/>
        <v/>
      </c>
      <c r="AN425" s="198"/>
      <c r="AO425" s="198"/>
      <c r="AP425" s="198"/>
      <c r="AQ425" s="198" t="s">
        <v>65</v>
      </c>
      <c r="AR425" s="198" t="s">
        <v>324</v>
      </c>
      <c r="AS425" s="198"/>
      <c r="AT425" s="198"/>
      <c r="AU425" s="203">
        <f t="shared" si="301"/>
        <v>1988</v>
      </c>
      <c r="AV425" s="204" t="str">
        <f t="shared" si="321"/>
        <v/>
      </c>
      <c r="AW425" s="205" t="str">
        <f>IF(AV425="Yes",AU425,"")</f>
        <v/>
      </c>
      <c r="AX425" s="205" t="str">
        <f>IF(AW425="","",RANK(AW425,AW$4:AW498,1))</f>
        <v/>
      </c>
      <c r="AY425" s="204" t="str">
        <f>IF(AV425="Yes",SUMIF(AU$4:AU498,AW425,AI$4:AI498),"")</f>
        <v/>
      </c>
      <c r="AZ425" s="204" t="str">
        <f>IF(AY425="","",SUMIF(AX$4:AX498,"&lt;="&amp;AX425,AY$4:AY498))</f>
        <v/>
      </c>
      <c r="BA425" s="202"/>
      <c r="BB425" s="206"/>
      <c r="BC425" s="198"/>
      <c r="BD425" s="206"/>
      <c r="BE425" s="198"/>
      <c r="BF425" s="206"/>
      <c r="BG425" s="198"/>
      <c r="BH425" s="200"/>
      <c r="BI425" s="200"/>
      <c r="BJ425" s="200" t="str">
        <f t="shared" si="322"/>
        <v/>
      </c>
      <c r="BK425" s="198" t="s">
        <v>204</v>
      </c>
      <c r="BL425" s="206">
        <v>32444</v>
      </c>
      <c r="BM425" s="207"/>
      <c r="BN425" s="198"/>
      <c r="BO425" s="199" t="str">
        <f>IF(AB425="","",(AB425/AE425)*100)</f>
        <v/>
      </c>
      <c r="BP425" s="200" t="str">
        <f>IF(AC425="","",(AC425/AE425)*100)</f>
        <v/>
      </c>
      <c r="BQ425" s="200" t="str">
        <f>IF(AD425="","",(AD425/AE425)*100)</f>
        <v/>
      </c>
      <c r="BR425" s="211" t="str">
        <f>IF(AE425="","",SUM(BO425:BQ425))</f>
        <v/>
      </c>
      <c r="BS425" s="199"/>
      <c r="BT425" s="200"/>
      <c r="BU425" s="200"/>
      <c r="BV425" s="211" t="str">
        <f>IF(SUM(BS425:BU425)=0,"",SUM(BS425:BU425))</f>
        <v/>
      </c>
      <c r="BW425" s="199" t="str">
        <f>IF(ISBLANK(BS425),"",BS425/BV425*100)</f>
        <v/>
      </c>
      <c r="BX425" s="200" t="str">
        <f>IF(ISBLANK(BT425),"",BT425/BV425*100)</f>
        <v/>
      </c>
      <c r="BY425" s="200" t="str">
        <f>IF(ISBLANK(BU425),"",BU425/BV425*100)</f>
        <v/>
      </c>
      <c r="BZ425" s="200" t="str">
        <f>IF(BV425="","",SUM(BW425:BY425))</f>
        <v/>
      </c>
      <c r="CA425" s="16"/>
      <c r="CB425" s="16"/>
      <c r="CC425" s="16"/>
      <c r="CD425" s="16"/>
    </row>
    <row r="426" spans="1:82" x14ac:dyDescent="0.25">
      <c r="A426" s="16">
        <v>1</v>
      </c>
      <c r="C426" s="194">
        <v>423</v>
      </c>
      <c r="D426" s="195"/>
      <c r="E426" s="197" t="s">
        <v>893</v>
      </c>
      <c r="F426" s="197"/>
      <c r="G426" s="198"/>
      <c r="H426" s="199"/>
      <c r="I426" s="200"/>
      <c r="J426" s="200"/>
      <c r="K426" s="200"/>
      <c r="L426" s="199"/>
      <c r="M426" s="200"/>
      <c r="N426" s="200"/>
      <c r="O426" s="200"/>
      <c r="P426" s="199"/>
      <c r="Q426" s="200"/>
      <c r="R426" s="200"/>
      <c r="S426" s="200"/>
      <c r="T426" s="199"/>
      <c r="U426" s="200"/>
      <c r="V426" s="200"/>
      <c r="W426" s="200"/>
      <c r="X426" s="199"/>
      <c r="Y426" s="200"/>
      <c r="Z426" s="200"/>
      <c r="AA426" s="200"/>
      <c r="AB426" s="199"/>
      <c r="AC426" s="200"/>
      <c r="AD426" s="200"/>
      <c r="AE426" s="200"/>
      <c r="AF426" s="199">
        <v>4.5</v>
      </c>
      <c r="AG426" s="200">
        <v>3.8</v>
      </c>
      <c r="AH426" s="200">
        <v>16.600000000000001</v>
      </c>
      <c r="AI426" s="200">
        <f t="shared" si="299"/>
        <v>24.900000000000002</v>
      </c>
      <c r="AJ426" s="200" t="s">
        <v>893</v>
      </c>
      <c r="AK426" s="201">
        <v>173</v>
      </c>
      <c r="AL426" s="202"/>
      <c r="AM426" s="198" t="str">
        <f t="shared" si="300"/>
        <v/>
      </c>
      <c r="AN426" s="198"/>
      <c r="AO426" s="198"/>
      <c r="AP426" s="198"/>
      <c r="AQ426" s="198"/>
      <c r="AR426" s="198"/>
      <c r="AS426" s="198"/>
      <c r="AT426" s="198"/>
      <c r="AU426" s="203" t="str">
        <f t="shared" si="301"/>
        <v/>
      </c>
      <c r="AV426" s="204" t="str">
        <f t="shared" si="321"/>
        <v/>
      </c>
      <c r="AW426" s="205"/>
      <c r="AX426" s="205" t="str">
        <f>IF(AW426="","",RANK(AW426,AW$4:AW498,1))</f>
        <v/>
      </c>
      <c r="AY426" s="204" t="str">
        <f>IF(AV426="Yes",SUMIF(AU$4:AU498,AW426,AI$4:AI498),"")</f>
        <v/>
      </c>
      <c r="AZ426" s="204" t="str">
        <f>IF(AY426="","",SUMIF(AX$4:AX498,"&lt;="&amp;AX426,AY$4:AY498))</f>
        <v/>
      </c>
      <c r="BA426" s="202"/>
      <c r="BB426" s="206"/>
      <c r="BC426" s="198"/>
      <c r="BD426" s="206"/>
      <c r="BE426" s="198"/>
      <c r="BF426" s="206"/>
      <c r="BG426" s="198"/>
      <c r="BH426" s="200"/>
      <c r="BI426" s="200"/>
      <c r="BJ426" s="200" t="str">
        <f t="shared" si="322"/>
        <v/>
      </c>
      <c r="BK426" s="198"/>
      <c r="BL426" s="206"/>
      <c r="BM426" s="207"/>
      <c r="BN426" s="198"/>
      <c r="BO426" s="199"/>
      <c r="BP426" s="200"/>
      <c r="BQ426" s="200"/>
      <c r="BR426" s="211"/>
      <c r="BS426" s="199"/>
      <c r="BT426" s="200"/>
      <c r="BU426" s="200"/>
      <c r="BV426" s="211"/>
      <c r="BW426" s="199"/>
      <c r="BX426" s="200"/>
      <c r="BY426" s="200"/>
      <c r="BZ426" s="200"/>
      <c r="CA426" s="16"/>
      <c r="CB426" s="16"/>
      <c r="CC426" s="16"/>
      <c r="CD426" s="16"/>
    </row>
    <row r="427" spans="1:82" x14ac:dyDescent="0.25">
      <c r="A427" s="16">
        <v>1</v>
      </c>
      <c r="C427" s="194">
        <v>424</v>
      </c>
      <c r="D427" s="195">
        <v>92</v>
      </c>
      <c r="E427" s="212" t="s">
        <v>400</v>
      </c>
      <c r="F427" s="197" t="s">
        <v>3</v>
      </c>
      <c r="G427" s="198" t="s">
        <v>3</v>
      </c>
      <c r="H427" s="199"/>
      <c r="I427" s="200"/>
      <c r="J427" s="200"/>
      <c r="K427" s="200" t="str">
        <f>IF(SUM(H427:J427)=0,"",SUM(H427:J427))</f>
        <v/>
      </c>
      <c r="L427" s="199"/>
      <c r="M427" s="200"/>
      <c r="N427" s="200"/>
      <c r="O427" s="200" t="str">
        <f>IF(SUM(L427:N427)=0,"",SUM(L427:N427))</f>
        <v/>
      </c>
      <c r="P427" s="199"/>
      <c r="Q427" s="200"/>
      <c r="R427" s="200"/>
      <c r="S427" s="200" t="str">
        <f>IF(SUM(P427:R427)=0,"",SUM(P427:R427))</f>
        <v/>
      </c>
      <c r="T427" s="199">
        <v>8.5</v>
      </c>
      <c r="U427" s="200">
        <v>4.5</v>
      </c>
      <c r="V427" s="200"/>
      <c r="W427" s="200">
        <f>IF(SUM(T427:V427)=0,"",SUM(T427:V427))</f>
        <v>13</v>
      </c>
      <c r="X427" s="199"/>
      <c r="Y427" s="200"/>
      <c r="Z427" s="200"/>
      <c r="AA427" s="200" t="str">
        <f>IF(SUM(X427:Z427)=0,"",SUM(X427:Z427))</f>
        <v/>
      </c>
      <c r="AB427" s="199">
        <f t="shared" ref="AB427:AD429" si="343">IF(H427+L427+P427+T427+X427=0,"",H427+L427+P427+T427+X427)</f>
        <v>8.5</v>
      </c>
      <c r="AC427" s="200">
        <f t="shared" si="343"/>
        <v>4.5</v>
      </c>
      <c r="AD427" s="200" t="str">
        <f t="shared" si="343"/>
        <v/>
      </c>
      <c r="AE427" s="200">
        <f>IF(SUM(AB427:AD427)=0,"",SUM(AB427:AD427))</f>
        <v>13</v>
      </c>
      <c r="AF427" s="199">
        <v>8.5</v>
      </c>
      <c r="AG427" s="200">
        <v>4.5</v>
      </c>
      <c r="AH427" s="200" t="s">
        <v>509</v>
      </c>
      <c r="AI427" s="200">
        <f t="shared" si="299"/>
        <v>13</v>
      </c>
      <c r="AJ427" s="200" t="s">
        <v>400</v>
      </c>
      <c r="AK427" s="201">
        <v>159</v>
      </c>
      <c r="AL427" s="202"/>
      <c r="AM427" s="198" t="str">
        <f t="shared" si="300"/>
        <v/>
      </c>
      <c r="AN427" s="198"/>
      <c r="AO427" s="198"/>
      <c r="AP427" s="213" t="s">
        <v>819</v>
      </c>
      <c r="AQ427" s="198" t="s">
        <v>65</v>
      </c>
      <c r="AR427" s="198" t="s">
        <v>324</v>
      </c>
      <c r="AS427" s="198"/>
      <c r="AT427" s="198" t="s">
        <v>509</v>
      </c>
      <c r="AU427" s="203">
        <f t="shared" si="301"/>
        <v>1988</v>
      </c>
      <c r="AV427" s="204" t="str">
        <f t="shared" si="321"/>
        <v/>
      </c>
      <c r="AW427" s="205" t="str">
        <f>IF(AV427="Yes",AU427,"")</f>
        <v/>
      </c>
      <c r="AX427" s="205" t="str">
        <f>IF(AW427="","",RANK(AW427,AW$4:AW498,1))</f>
        <v/>
      </c>
      <c r="AY427" s="204" t="str">
        <f>IF(AV427="Yes",SUMIF(AU$4:AU498,AW427,AI$4:AI498),"")</f>
        <v/>
      </c>
      <c r="AZ427" s="204" t="str">
        <f>IF(AY427="","",SUMIF(AX$4:AX498,"&lt;="&amp;AX427,AY$4:AY498))</f>
        <v/>
      </c>
      <c r="BA427" s="202"/>
      <c r="BB427" s="206"/>
      <c r="BC427" s="198"/>
      <c r="BD427" s="206"/>
      <c r="BE427" s="198"/>
      <c r="BF427" s="206"/>
      <c r="BG427" s="198"/>
      <c r="BH427" s="200"/>
      <c r="BI427" s="200"/>
      <c r="BJ427" s="200" t="str">
        <f t="shared" si="322"/>
        <v/>
      </c>
      <c r="BK427" s="198" t="s">
        <v>204</v>
      </c>
      <c r="BL427" s="206">
        <v>32444</v>
      </c>
      <c r="BM427" s="207"/>
      <c r="BN427" s="198"/>
      <c r="BO427" s="199">
        <f t="shared" ref="BO427:BO437" si="344">IF(AB427="","",(AB427/AE427)*100)</f>
        <v>65.384615384615387</v>
      </c>
      <c r="BP427" s="200">
        <f t="shared" ref="BP427:BP437" si="345">IF(AC427="","",(AC427/AE427)*100)</f>
        <v>34.615384615384613</v>
      </c>
      <c r="BQ427" s="200" t="str">
        <f t="shared" ref="BQ427:BQ437" si="346">IF(AD427="","",(AD427/AE427)*100)</f>
        <v/>
      </c>
      <c r="BR427" s="211">
        <f t="shared" ref="BR427:BR437" si="347">IF(AE427="","",SUM(BO427:BQ427))</f>
        <v>100</v>
      </c>
      <c r="BS427" s="199"/>
      <c r="BT427" s="200"/>
      <c r="BU427" s="200"/>
      <c r="BV427" s="211" t="str">
        <f t="shared" ref="BV427:BV437" si="348">IF(SUM(BS427:BU427)=0,"",SUM(BS427:BU427))</f>
        <v/>
      </c>
      <c r="BW427" s="199" t="str">
        <f t="shared" ref="BW427:BW437" si="349">IF(ISBLANK(BS427),"",BS427/BV427*100)</f>
        <v/>
      </c>
      <c r="BX427" s="200" t="str">
        <f t="shared" ref="BX427:BX437" si="350">IF(ISBLANK(BT427),"",BT427/BV427*100)</f>
        <v/>
      </c>
      <c r="BY427" s="200" t="str">
        <f t="shared" ref="BY427:BY437" si="351">IF(ISBLANK(BU427),"",BU427/BV427*100)</f>
        <v/>
      </c>
      <c r="BZ427" s="200" t="str">
        <f t="shared" ref="BZ427:BZ437" si="352">IF(BV427="","",SUM(BW427:BY427))</f>
        <v/>
      </c>
      <c r="CA427" s="16"/>
      <c r="CB427" s="16"/>
      <c r="CC427" s="16"/>
      <c r="CD427" s="16"/>
    </row>
    <row r="428" spans="1:82" x14ac:dyDescent="0.25">
      <c r="A428" s="16">
        <v>1</v>
      </c>
      <c r="C428" s="194">
        <v>425</v>
      </c>
      <c r="D428" s="195">
        <v>93</v>
      </c>
      <c r="E428" s="212" t="s">
        <v>401</v>
      </c>
      <c r="F428" s="197" t="s">
        <v>3</v>
      </c>
      <c r="G428" s="198" t="s">
        <v>3</v>
      </c>
      <c r="H428" s="199"/>
      <c r="I428" s="200"/>
      <c r="J428" s="200"/>
      <c r="K428" s="200" t="str">
        <f>IF(SUM(H428:J428)=0,"",SUM(H428:J428))</f>
        <v/>
      </c>
      <c r="L428" s="199"/>
      <c r="M428" s="200"/>
      <c r="N428" s="200"/>
      <c r="O428" s="200" t="str">
        <f>IF(SUM(L428:N428)=0,"",SUM(L428:N428))</f>
        <v/>
      </c>
      <c r="P428" s="199"/>
      <c r="Q428" s="200"/>
      <c r="R428" s="200"/>
      <c r="S428" s="200" t="str">
        <f>IF(SUM(P428:R428)=0,"",SUM(P428:R428))</f>
        <v/>
      </c>
      <c r="T428" s="199"/>
      <c r="U428" s="200">
        <v>15</v>
      </c>
      <c r="V428" s="200"/>
      <c r="W428" s="200">
        <f>IF(SUM(T428:V428)=0,"",SUM(T428:V428))</f>
        <v>15</v>
      </c>
      <c r="X428" s="199"/>
      <c r="Y428" s="200"/>
      <c r="Z428" s="200"/>
      <c r="AA428" s="200" t="str">
        <f>IF(SUM(X428:Z428)=0,"",SUM(X428:Z428))</f>
        <v/>
      </c>
      <c r="AB428" s="199" t="str">
        <f t="shared" si="343"/>
        <v/>
      </c>
      <c r="AC428" s="200">
        <f t="shared" si="343"/>
        <v>15</v>
      </c>
      <c r="AD428" s="200" t="str">
        <f t="shared" si="343"/>
        <v/>
      </c>
      <c r="AE428" s="200">
        <f>IF(SUM(AB428:AD428)=0,"",SUM(AB428:AD428))</f>
        <v>15</v>
      </c>
      <c r="AF428" s="199" t="s">
        <v>509</v>
      </c>
      <c r="AG428" s="200">
        <v>15</v>
      </c>
      <c r="AH428" s="200" t="s">
        <v>509</v>
      </c>
      <c r="AI428" s="200">
        <f t="shared" si="299"/>
        <v>15</v>
      </c>
      <c r="AJ428" s="200" t="s">
        <v>401</v>
      </c>
      <c r="AK428" s="201">
        <v>160</v>
      </c>
      <c r="AL428" s="202"/>
      <c r="AM428" s="198" t="str">
        <f t="shared" si="300"/>
        <v/>
      </c>
      <c r="AN428" s="198"/>
      <c r="AO428" s="198"/>
      <c r="AP428" s="213" t="s">
        <v>801</v>
      </c>
      <c r="AQ428" s="198" t="s">
        <v>65</v>
      </c>
      <c r="AR428" s="198" t="s">
        <v>324</v>
      </c>
      <c r="AS428" s="198"/>
      <c r="AT428" s="198" t="s">
        <v>509</v>
      </c>
      <c r="AU428" s="203">
        <f t="shared" si="301"/>
        <v>1988</v>
      </c>
      <c r="AV428" s="204" t="str">
        <f t="shared" si="321"/>
        <v/>
      </c>
      <c r="AW428" s="205" t="str">
        <f>IF(AV428="Yes",AU428,"")</f>
        <v/>
      </c>
      <c r="AX428" s="205" t="str">
        <f>IF(AW428="","",RANK(AW428,AW$4:AW498,1))</f>
        <v/>
      </c>
      <c r="AY428" s="204" t="str">
        <f>IF(AV428="Yes",SUMIF(AU$4:AU498,AW428,AI$4:AI498),"")</f>
        <v/>
      </c>
      <c r="AZ428" s="204" t="str">
        <f>IF(AY428="","",SUMIF(AX$4:AX498,"&lt;="&amp;AX428,AY$4:AY498))</f>
        <v/>
      </c>
      <c r="BA428" s="202"/>
      <c r="BB428" s="206"/>
      <c r="BC428" s="198"/>
      <c r="BD428" s="206"/>
      <c r="BE428" s="198"/>
      <c r="BF428" s="206"/>
      <c r="BG428" s="198"/>
      <c r="BH428" s="200"/>
      <c r="BI428" s="200"/>
      <c r="BJ428" s="200" t="str">
        <f t="shared" si="322"/>
        <v/>
      </c>
      <c r="BK428" s="198" t="s">
        <v>204</v>
      </c>
      <c r="BL428" s="206">
        <v>32444</v>
      </c>
      <c r="BM428" s="207"/>
      <c r="BN428" s="198"/>
      <c r="BO428" s="199" t="str">
        <f t="shared" si="344"/>
        <v/>
      </c>
      <c r="BP428" s="200">
        <f t="shared" si="345"/>
        <v>100</v>
      </c>
      <c r="BQ428" s="200" t="str">
        <f t="shared" si="346"/>
        <v/>
      </c>
      <c r="BR428" s="211">
        <f t="shared" si="347"/>
        <v>100</v>
      </c>
      <c r="BS428" s="199"/>
      <c r="BT428" s="200"/>
      <c r="BU428" s="200"/>
      <c r="BV428" s="211" t="str">
        <f t="shared" si="348"/>
        <v/>
      </c>
      <c r="BW428" s="199" t="str">
        <f t="shared" si="349"/>
        <v/>
      </c>
      <c r="BX428" s="200" t="str">
        <f t="shared" si="350"/>
        <v/>
      </c>
      <c r="BY428" s="200" t="str">
        <f t="shared" si="351"/>
        <v/>
      </c>
      <c r="BZ428" s="200" t="str">
        <f t="shared" si="352"/>
        <v/>
      </c>
      <c r="CA428" s="16"/>
      <c r="CB428" s="16"/>
      <c r="CC428" s="16"/>
      <c r="CD428" s="16"/>
    </row>
    <row r="429" spans="1:82" x14ac:dyDescent="0.25">
      <c r="A429" s="16">
        <v>1</v>
      </c>
      <c r="C429" s="194">
        <v>426</v>
      </c>
      <c r="D429" s="195">
        <v>102</v>
      </c>
      <c r="E429" s="212" t="s">
        <v>597</v>
      </c>
      <c r="F429" s="197" t="s">
        <v>3</v>
      </c>
      <c r="G429" s="198" t="s">
        <v>3</v>
      </c>
      <c r="H429" s="199"/>
      <c r="I429" s="200"/>
      <c r="J429" s="200"/>
      <c r="K429" s="200" t="str">
        <f>IF(SUM(H429:J429)=0,"",SUM(H429:J429))</f>
        <v/>
      </c>
      <c r="L429" s="199"/>
      <c r="M429" s="200"/>
      <c r="N429" s="200"/>
      <c r="O429" s="200" t="str">
        <f>IF(SUM(L429:N429)=0,"",SUM(L429:N429))</f>
        <v/>
      </c>
      <c r="P429" s="199"/>
      <c r="Q429" s="200"/>
      <c r="R429" s="200"/>
      <c r="S429" s="200" t="str">
        <f>IF(SUM(P429:R429)=0,"",SUM(P429:R429))</f>
        <v/>
      </c>
      <c r="T429" s="199">
        <v>6.6</v>
      </c>
      <c r="U429" s="200">
        <v>8.8000000000000007</v>
      </c>
      <c r="V429" s="200"/>
      <c r="W429" s="200">
        <f>IF(SUM(T429:V429)=0,"",SUM(T429:V429))</f>
        <v>15.4</v>
      </c>
      <c r="X429" s="199"/>
      <c r="Y429" s="200"/>
      <c r="Z429" s="200"/>
      <c r="AA429" s="200" t="str">
        <f>IF(SUM(X429:Z429)=0,"",SUM(X429:Z429))</f>
        <v/>
      </c>
      <c r="AB429" s="199">
        <f t="shared" si="343"/>
        <v>6.6</v>
      </c>
      <c r="AC429" s="200">
        <f t="shared" si="343"/>
        <v>8.8000000000000007</v>
      </c>
      <c r="AD429" s="200" t="str">
        <f t="shared" si="343"/>
        <v/>
      </c>
      <c r="AE429" s="200">
        <f>IF(SUM(AB429:AD429)=0,"",SUM(AB429:AD429))</f>
        <v>15.4</v>
      </c>
      <c r="AF429" s="199">
        <v>6.6</v>
      </c>
      <c r="AG429" s="200">
        <v>8.8000000000000007</v>
      </c>
      <c r="AH429" s="200" t="s">
        <v>509</v>
      </c>
      <c r="AI429" s="200">
        <f t="shared" si="299"/>
        <v>15.4</v>
      </c>
      <c r="AJ429" s="200" t="s">
        <v>597</v>
      </c>
      <c r="AK429" s="201">
        <v>183</v>
      </c>
      <c r="AL429" s="202"/>
      <c r="AM429" s="198" t="str">
        <f t="shared" si="300"/>
        <v/>
      </c>
      <c r="AN429" s="198"/>
      <c r="AO429" s="198"/>
      <c r="AP429" s="213" t="s">
        <v>794</v>
      </c>
      <c r="AQ429" s="198" t="s">
        <v>65</v>
      </c>
      <c r="AR429" s="198" t="s">
        <v>324</v>
      </c>
      <c r="AS429" s="198"/>
      <c r="AT429" s="198" t="s">
        <v>509</v>
      </c>
      <c r="AU429" s="203">
        <f t="shared" si="301"/>
        <v>1988</v>
      </c>
      <c r="AV429" s="204" t="str">
        <f t="shared" si="321"/>
        <v/>
      </c>
      <c r="AW429" s="205" t="str">
        <f>IF(AV429="Yes",AU429,"")</f>
        <v/>
      </c>
      <c r="AX429" s="205" t="str">
        <f>IF(AW429="","",RANK(AW429,AW$4:AW498,1))</f>
        <v/>
      </c>
      <c r="AY429" s="204" t="str">
        <f>IF(AV429="Yes",SUMIF(AU$4:AU498,AW429,AI$4:AI498),"")</f>
        <v/>
      </c>
      <c r="AZ429" s="204" t="str">
        <f>IF(AY429="","",SUMIF(AX$4:AX498,"&lt;="&amp;AX429,AY$4:AY498))</f>
        <v/>
      </c>
      <c r="BA429" s="202"/>
      <c r="BB429" s="206"/>
      <c r="BC429" s="198"/>
      <c r="BD429" s="206"/>
      <c r="BE429" s="198"/>
      <c r="BF429" s="206"/>
      <c r="BG429" s="198"/>
      <c r="BH429" s="200"/>
      <c r="BI429" s="200"/>
      <c r="BJ429" s="200" t="str">
        <f t="shared" si="322"/>
        <v/>
      </c>
      <c r="BK429" s="198" t="s">
        <v>204</v>
      </c>
      <c r="BL429" s="206">
        <v>32444</v>
      </c>
      <c r="BM429" s="207"/>
      <c r="BN429" s="198"/>
      <c r="BO429" s="199">
        <f t="shared" si="344"/>
        <v>42.857142857142854</v>
      </c>
      <c r="BP429" s="200">
        <f t="shared" si="345"/>
        <v>57.142857142857153</v>
      </c>
      <c r="BQ429" s="200" t="str">
        <f t="shared" si="346"/>
        <v/>
      </c>
      <c r="BR429" s="211">
        <f t="shared" si="347"/>
        <v>100</v>
      </c>
      <c r="BS429" s="199"/>
      <c r="BT429" s="200"/>
      <c r="BU429" s="200"/>
      <c r="BV429" s="211" t="str">
        <f t="shared" si="348"/>
        <v/>
      </c>
      <c r="BW429" s="199" t="str">
        <f t="shared" si="349"/>
        <v/>
      </c>
      <c r="BX429" s="200" t="str">
        <f t="shared" si="350"/>
        <v/>
      </c>
      <c r="BY429" s="200" t="str">
        <f t="shared" si="351"/>
        <v/>
      </c>
      <c r="BZ429" s="200" t="str">
        <f t="shared" si="352"/>
        <v/>
      </c>
      <c r="CA429" s="16"/>
      <c r="CB429" s="16"/>
      <c r="CC429" s="16"/>
      <c r="CD429" s="16"/>
    </row>
    <row r="430" spans="1:82" x14ac:dyDescent="0.25">
      <c r="A430" s="16">
        <v>1</v>
      </c>
      <c r="C430" s="194">
        <v>427</v>
      </c>
      <c r="D430" s="195"/>
      <c r="E430" s="212" t="s">
        <v>268</v>
      </c>
      <c r="F430" s="197"/>
      <c r="G430" s="198" t="s">
        <v>3</v>
      </c>
      <c r="H430" s="199"/>
      <c r="I430" s="200"/>
      <c r="J430" s="200"/>
      <c r="K430" s="200"/>
      <c r="L430" s="199"/>
      <c r="M430" s="200"/>
      <c r="N430" s="200"/>
      <c r="O430" s="200"/>
      <c r="P430" s="199"/>
      <c r="Q430" s="200"/>
      <c r="R430" s="200"/>
      <c r="S430" s="200"/>
      <c r="T430" s="199"/>
      <c r="U430" s="200"/>
      <c r="V430" s="200"/>
      <c r="W430" s="200"/>
      <c r="X430" s="199"/>
      <c r="Y430" s="200"/>
      <c r="Z430" s="200"/>
      <c r="AA430" s="200"/>
      <c r="AB430" s="199"/>
      <c r="AC430" s="200"/>
      <c r="AD430" s="200"/>
      <c r="AE430" s="200"/>
      <c r="AF430" s="199"/>
      <c r="AG430" s="200"/>
      <c r="AH430" s="200"/>
      <c r="AI430" s="200" t="str">
        <f t="shared" si="299"/>
        <v/>
      </c>
      <c r="AJ430" s="200"/>
      <c r="AK430" s="201"/>
      <c r="AL430" s="202"/>
      <c r="AM430" s="198" t="str">
        <f t="shared" si="300"/>
        <v/>
      </c>
      <c r="AN430" s="198"/>
      <c r="AO430" s="198"/>
      <c r="AP430" s="198"/>
      <c r="AQ430" s="198" t="s">
        <v>65</v>
      </c>
      <c r="AR430" s="198" t="s">
        <v>509</v>
      </c>
      <c r="AS430" s="198"/>
      <c r="AT430" s="198"/>
      <c r="AU430" s="203" t="str">
        <f t="shared" si="301"/>
        <v/>
      </c>
      <c r="AV430" s="204" t="str">
        <f t="shared" si="321"/>
        <v/>
      </c>
      <c r="AW430" s="205"/>
      <c r="AX430" s="205" t="str">
        <f>IF(AW430="","",RANK(AW430,AW$4:AW498,1))</f>
        <v/>
      </c>
      <c r="AY430" s="204" t="str">
        <f>IF(AV430="Yes",SUMIF(AU$4:AU498,AW430,AI$4:AI498),"")</f>
        <v/>
      </c>
      <c r="AZ430" s="204" t="str">
        <f>IF(AY430="","",SUMIF(AX$4:AX498,"&lt;="&amp;AX430,AY$4:AY498))</f>
        <v/>
      </c>
      <c r="BA430" s="202" t="s">
        <v>204</v>
      </c>
      <c r="BB430" s="206">
        <v>32444</v>
      </c>
      <c r="BC430" s="198" t="s">
        <v>3</v>
      </c>
      <c r="BD430" s="206">
        <v>33878</v>
      </c>
      <c r="BE430" s="198" t="s">
        <v>269</v>
      </c>
      <c r="BF430" s="206">
        <v>34135</v>
      </c>
      <c r="BG430" s="198" t="s">
        <v>270</v>
      </c>
      <c r="BH430" s="200">
        <v>24</v>
      </c>
      <c r="BI430" s="200"/>
      <c r="BJ430" s="200" t="str">
        <f t="shared" si="322"/>
        <v/>
      </c>
      <c r="BK430" s="198"/>
      <c r="BL430" s="206"/>
      <c r="BM430" s="207">
        <v>2</v>
      </c>
      <c r="BN430" s="198"/>
      <c r="BO430" s="199" t="str">
        <f t="shared" si="344"/>
        <v/>
      </c>
      <c r="BP430" s="200" t="str">
        <f t="shared" si="345"/>
        <v/>
      </c>
      <c r="BQ430" s="200" t="str">
        <f t="shared" si="346"/>
        <v/>
      </c>
      <c r="BR430" s="211" t="str">
        <f t="shared" si="347"/>
        <v/>
      </c>
      <c r="BS430" s="199"/>
      <c r="BT430" s="200"/>
      <c r="BU430" s="200"/>
      <c r="BV430" s="211" t="str">
        <f t="shared" si="348"/>
        <v/>
      </c>
      <c r="BW430" s="199" t="str">
        <f t="shared" si="349"/>
        <v/>
      </c>
      <c r="BX430" s="200" t="str">
        <f t="shared" si="350"/>
        <v/>
      </c>
      <c r="BY430" s="200" t="str">
        <f t="shared" si="351"/>
        <v/>
      </c>
      <c r="BZ430" s="200" t="str">
        <f t="shared" si="352"/>
        <v/>
      </c>
      <c r="CA430" s="16"/>
      <c r="CB430" s="16"/>
      <c r="CC430" s="16"/>
      <c r="CD430" s="16"/>
    </row>
    <row r="431" spans="1:82" x14ac:dyDescent="0.25">
      <c r="A431" s="16">
        <v>1</v>
      </c>
      <c r="C431" s="194">
        <v>428</v>
      </c>
      <c r="D431" s="195">
        <v>103</v>
      </c>
      <c r="E431" s="212" t="s">
        <v>404</v>
      </c>
      <c r="F431" s="197" t="s">
        <v>3</v>
      </c>
      <c r="G431" s="198" t="s">
        <v>3</v>
      </c>
      <c r="H431" s="199"/>
      <c r="I431" s="200"/>
      <c r="J431" s="200"/>
      <c r="K431" s="200" t="str">
        <f t="shared" ref="K431:K436" si="353">IF(SUM(H431:J431)=0,"",SUM(H431:J431))</f>
        <v/>
      </c>
      <c r="L431" s="199"/>
      <c r="M431" s="200"/>
      <c r="N431" s="200"/>
      <c r="O431" s="200" t="str">
        <f t="shared" ref="O431:O436" si="354">IF(SUM(L431:N431)=0,"",SUM(L431:N431))</f>
        <v/>
      </c>
      <c r="P431" s="199"/>
      <c r="Q431" s="200"/>
      <c r="R431" s="200"/>
      <c r="S431" s="200" t="str">
        <f t="shared" ref="S431:S436" si="355">IF(SUM(P431:R431)=0,"",SUM(P431:R431))</f>
        <v/>
      </c>
      <c r="T431" s="199"/>
      <c r="U431" s="200">
        <v>50.4</v>
      </c>
      <c r="V431" s="200">
        <v>8.6</v>
      </c>
      <c r="W431" s="200">
        <f t="shared" ref="W431:W436" si="356">IF(SUM(T431:V431)=0,"",SUM(T431:V431))</f>
        <v>59</v>
      </c>
      <c r="X431" s="199"/>
      <c r="Y431" s="200"/>
      <c r="Z431" s="200"/>
      <c r="AA431" s="200" t="str">
        <f t="shared" ref="AA431:AA436" si="357">IF(SUM(X431:Z431)=0,"",SUM(X431:Z431))</f>
        <v/>
      </c>
      <c r="AB431" s="199" t="str">
        <f t="shared" ref="AB431:AD437" si="358">IF(H431+L431+P431+T431+X431=0,"",H431+L431+P431+T431+X431)</f>
        <v/>
      </c>
      <c r="AC431" s="200">
        <f t="shared" si="358"/>
        <v>50.4</v>
      </c>
      <c r="AD431" s="200">
        <f t="shared" si="358"/>
        <v>8.6</v>
      </c>
      <c r="AE431" s="200">
        <f t="shared" ref="AE431:AE437" si="359">IF(SUM(AB431:AD431)=0,"",SUM(AB431:AD431))</f>
        <v>59</v>
      </c>
      <c r="AF431" s="199" t="s">
        <v>509</v>
      </c>
      <c r="AG431" s="200">
        <v>50.4</v>
      </c>
      <c r="AH431" s="200">
        <v>8.6</v>
      </c>
      <c r="AI431" s="200">
        <f t="shared" si="299"/>
        <v>59</v>
      </c>
      <c r="AJ431" s="200" t="s">
        <v>404</v>
      </c>
      <c r="AK431" s="201">
        <v>176</v>
      </c>
      <c r="AL431" s="202"/>
      <c r="AM431" s="198" t="str">
        <f t="shared" si="300"/>
        <v/>
      </c>
      <c r="AN431" s="198"/>
      <c r="AO431" s="198"/>
      <c r="AP431" s="213" t="s">
        <v>795</v>
      </c>
      <c r="AQ431" s="198" t="s">
        <v>65</v>
      </c>
      <c r="AR431" s="198" t="s">
        <v>324</v>
      </c>
      <c r="AS431" s="198"/>
      <c r="AT431" s="198" t="s">
        <v>509</v>
      </c>
      <c r="AU431" s="203">
        <f t="shared" si="301"/>
        <v>1988</v>
      </c>
      <c r="AV431" s="204" t="str">
        <f t="shared" si="321"/>
        <v/>
      </c>
      <c r="AW431" s="205" t="str">
        <f t="shared" ref="AW431:AW437" si="360">IF(AV431="Yes",AU431,"")</f>
        <v/>
      </c>
      <c r="AX431" s="205" t="str">
        <f>IF(AW431="","",RANK(AW431,AW$4:AW498,1))</f>
        <v/>
      </c>
      <c r="AY431" s="204" t="str">
        <f>IF(AV431="Yes",SUMIF(AU$4:AU498,AW431,AI$4:AI498),"")</f>
        <v/>
      </c>
      <c r="AZ431" s="204" t="str">
        <f>IF(AY431="","",SUMIF(AX$4:AX498,"&lt;="&amp;AX431,AY$4:AY498))</f>
        <v/>
      </c>
      <c r="BA431" s="202"/>
      <c r="BB431" s="206"/>
      <c r="BC431" s="198"/>
      <c r="BD431" s="206"/>
      <c r="BE431" s="198"/>
      <c r="BF431" s="206"/>
      <c r="BG431" s="198"/>
      <c r="BH431" s="200"/>
      <c r="BI431" s="200"/>
      <c r="BJ431" s="200" t="str">
        <f t="shared" si="322"/>
        <v/>
      </c>
      <c r="BK431" s="198" t="s">
        <v>204</v>
      </c>
      <c r="BL431" s="206">
        <v>32444</v>
      </c>
      <c r="BM431" s="207"/>
      <c r="BN431" s="198"/>
      <c r="BO431" s="199" t="str">
        <f t="shared" si="344"/>
        <v/>
      </c>
      <c r="BP431" s="200">
        <f t="shared" si="345"/>
        <v>85.423728813559322</v>
      </c>
      <c r="BQ431" s="200">
        <f t="shared" si="346"/>
        <v>14.576271186440678</v>
      </c>
      <c r="BR431" s="211">
        <f t="shared" si="347"/>
        <v>100</v>
      </c>
      <c r="BS431" s="199"/>
      <c r="BT431" s="200"/>
      <c r="BU431" s="200"/>
      <c r="BV431" s="211" t="str">
        <f t="shared" si="348"/>
        <v/>
      </c>
      <c r="BW431" s="199" t="str">
        <f t="shared" si="349"/>
        <v/>
      </c>
      <c r="BX431" s="200" t="str">
        <f t="shared" si="350"/>
        <v/>
      </c>
      <c r="BY431" s="200" t="str">
        <f t="shared" si="351"/>
        <v/>
      </c>
      <c r="BZ431" s="200" t="str">
        <f t="shared" si="352"/>
        <v/>
      </c>
      <c r="CA431" s="16"/>
      <c r="CB431" s="16"/>
      <c r="CC431" s="16"/>
      <c r="CD431" s="16"/>
    </row>
    <row r="432" spans="1:82" x14ac:dyDescent="0.25">
      <c r="A432" s="16">
        <v>1</v>
      </c>
      <c r="C432" s="194">
        <v>429</v>
      </c>
      <c r="D432" s="195">
        <v>104</v>
      </c>
      <c r="E432" s="212" t="s">
        <v>405</v>
      </c>
      <c r="F432" s="197" t="s">
        <v>3</v>
      </c>
      <c r="G432" s="198" t="s">
        <v>3</v>
      </c>
      <c r="H432" s="199"/>
      <c r="I432" s="200"/>
      <c r="J432" s="200"/>
      <c r="K432" s="200" t="str">
        <f t="shared" si="353"/>
        <v/>
      </c>
      <c r="L432" s="199"/>
      <c r="M432" s="200"/>
      <c r="N432" s="200"/>
      <c r="O432" s="200" t="str">
        <f t="shared" si="354"/>
        <v/>
      </c>
      <c r="P432" s="199"/>
      <c r="Q432" s="200"/>
      <c r="R432" s="200"/>
      <c r="S432" s="200" t="str">
        <f t="shared" si="355"/>
        <v/>
      </c>
      <c r="T432" s="199">
        <v>6.1</v>
      </c>
      <c r="U432" s="200">
        <v>34.200000000000003</v>
      </c>
      <c r="V432" s="200"/>
      <c r="W432" s="200">
        <f t="shared" si="356"/>
        <v>40.300000000000004</v>
      </c>
      <c r="X432" s="199"/>
      <c r="Y432" s="200"/>
      <c r="Z432" s="200"/>
      <c r="AA432" s="200" t="str">
        <f t="shared" si="357"/>
        <v/>
      </c>
      <c r="AB432" s="199">
        <f t="shared" si="358"/>
        <v>6.1</v>
      </c>
      <c r="AC432" s="200">
        <f t="shared" si="358"/>
        <v>34.200000000000003</v>
      </c>
      <c r="AD432" s="200" t="str">
        <f t="shared" si="358"/>
        <v/>
      </c>
      <c r="AE432" s="200">
        <f t="shared" si="359"/>
        <v>40.300000000000004</v>
      </c>
      <c r="AF432" s="199">
        <v>6.1</v>
      </c>
      <c r="AG432" s="200">
        <v>34.200000000000003</v>
      </c>
      <c r="AH432" s="200" t="s">
        <v>509</v>
      </c>
      <c r="AI432" s="200">
        <f t="shared" si="299"/>
        <v>40.300000000000004</v>
      </c>
      <c r="AJ432" s="200" t="s">
        <v>405</v>
      </c>
      <c r="AK432" s="201">
        <v>177</v>
      </c>
      <c r="AL432" s="202"/>
      <c r="AM432" s="198" t="str">
        <f t="shared" si="300"/>
        <v/>
      </c>
      <c r="AN432" s="198"/>
      <c r="AO432" s="198"/>
      <c r="AP432" s="198"/>
      <c r="AQ432" s="198" t="s">
        <v>65</v>
      </c>
      <c r="AR432" s="198" t="s">
        <v>324</v>
      </c>
      <c r="AS432" s="198"/>
      <c r="AT432" s="198" t="s">
        <v>509</v>
      </c>
      <c r="AU432" s="203">
        <f t="shared" si="301"/>
        <v>1988</v>
      </c>
      <c r="AV432" s="204" t="str">
        <f t="shared" ref="AV432:AV446" si="361">IF(MAX(INDEX((AU$4:AU$498=AU432)*ROW(AU$4:AU$498),0))=ROW(),"Yes","")</f>
        <v/>
      </c>
      <c r="AW432" s="205" t="str">
        <f t="shared" si="360"/>
        <v/>
      </c>
      <c r="AX432" s="205" t="str">
        <f>IF(AW432="","",RANK(AW432,AW$4:AW498,1))</f>
        <v/>
      </c>
      <c r="AY432" s="204" t="str">
        <f>IF(AV432="Yes",SUMIF(AU$4:AU498,AW432,AI$4:AI498),"")</f>
        <v/>
      </c>
      <c r="AZ432" s="204" t="str">
        <f>IF(AY432="","",SUMIF(AX$4:AX498,"&lt;="&amp;AX432,AY$4:AY498))</f>
        <v/>
      </c>
      <c r="BA432" s="202"/>
      <c r="BB432" s="206"/>
      <c r="BC432" s="198"/>
      <c r="BD432" s="206"/>
      <c r="BE432" s="198"/>
      <c r="BF432" s="206"/>
      <c r="BG432" s="198"/>
      <c r="BH432" s="200"/>
      <c r="BI432" s="200"/>
      <c r="BJ432" s="200" t="str">
        <f t="shared" ref="BJ432:BJ445" si="362">IF(BI432="","",(BI432/BH432)*100)</f>
        <v/>
      </c>
      <c r="BK432" s="198" t="s">
        <v>204</v>
      </c>
      <c r="BL432" s="206">
        <v>32444</v>
      </c>
      <c r="BM432" s="207"/>
      <c r="BN432" s="198"/>
      <c r="BO432" s="199">
        <f t="shared" si="344"/>
        <v>15.136476426799007</v>
      </c>
      <c r="BP432" s="200">
        <f t="shared" si="345"/>
        <v>84.863523573200993</v>
      </c>
      <c r="BQ432" s="200" t="str">
        <f t="shared" si="346"/>
        <v/>
      </c>
      <c r="BR432" s="211">
        <f t="shared" si="347"/>
        <v>100</v>
      </c>
      <c r="BS432" s="199"/>
      <c r="BT432" s="200"/>
      <c r="BU432" s="200"/>
      <c r="BV432" s="211" t="str">
        <f t="shared" si="348"/>
        <v/>
      </c>
      <c r="BW432" s="199" t="str">
        <f t="shared" si="349"/>
        <v/>
      </c>
      <c r="BX432" s="200" t="str">
        <f t="shared" si="350"/>
        <v/>
      </c>
      <c r="BY432" s="200" t="str">
        <f t="shared" si="351"/>
        <v/>
      </c>
      <c r="BZ432" s="200" t="str">
        <f t="shared" si="352"/>
        <v/>
      </c>
      <c r="CA432" s="16"/>
      <c r="CB432" s="16"/>
      <c r="CC432" s="16"/>
      <c r="CD432" s="16"/>
    </row>
    <row r="433" spans="1:82" x14ac:dyDescent="0.25">
      <c r="A433" s="16">
        <v>1</v>
      </c>
      <c r="C433" s="194">
        <v>430</v>
      </c>
      <c r="D433" s="195"/>
      <c r="E433" s="212" t="s">
        <v>271</v>
      </c>
      <c r="F433" s="197" t="s">
        <v>4</v>
      </c>
      <c r="G433" s="198" t="s">
        <v>4</v>
      </c>
      <c r="H433" s="199"/>
      <c r="I433" s="200"/>
      <c r="J433" s="200">
        <v>4.0999999999999996</v>
      </c>
      <c r="K433" s="200">
        <f t="shared" si="353"/>
        <v>4.0999999999999996</v>
      </c>
      <c r="L433" s="199"/>
      <c r="M433" s="200"/>
      <c r="N433" s="200"/>
      <c r="O433" s="200" t="str">
        <f t="shared" si="354"/>
        <v/>
      </c>
      <c r="P433" s="199"/>
      <c r="Q433" s="200"/>
      <c r="R433" s="200"/>
      <c r="S433" s="200" t="str">
        <f t="shared" si="355"/>
        <v/>
      </c>
      <c r="T433" s="199"/>
      <c r="U433" s="200"/>
      <c r="V433" s="200"/>
      <c r="W433" s="200" t="str">
        <f t="shared" si="356"/>
        <v/>
      </c>
      <c r="X433" s="199"/>
      <c r="Y433" s="200"/>
      <c r="Z433" s="200">
        <v>5.9</v>
      </c>
      <c r="AA433" s="200">
        <f t="shared" si="357"/>
        <v>5.9</v>
      </c>
      <c r="AB433" s="199" t="str">
        <f t="shared" si="358"/>
        <v/>
      </c>
      <c r="AC433" s="200" t="str">
        <f t="shared" si="358"/>
        <v/>
      </c>
      <c r="AD433" s="200">
        <f t="shared" si="358"/>
        <v>10</v>
      </c>
      <c r="AE433" s="200">
        <f t="shared" si="359"/>
        <v>10</v>
      </c>
      <c r="AF433" s="199" t="s">
        <v>509</v>
      </c>
      <c r="AG433" s="200" t="s">
        <v>509</v>
      </c>
      <c r="AH433" s="200">
        <v>10</v>
      </c>
      <c r="AI433" s="200">
        <f t="shared" si="299"/>
        <v>10</v>
      </c>
      <c r="AJ433" s="200" t="s">
        <v>271</v>
      </c>
      <c r="AK433" s="201">
        <v>232</v>
      </c>
      <c r="AL433" s="202"/>
      <c r="AM433" s="198" t="str">
        <f t="shared" si="300"/>
        <v/>
      </c>
      <c r="AN433" s="198"/>
      <c r="AO433" s="198" t="s">
        <v>774</v>
      </c>
      <c r="AP433" s="213" t="s">
        <v>812</v>
      </c>
      <c r="AQ433" s="198" t="s">
        <v>65</v>
      </c>
      <c r="AR433" s="198" t="s">
        <v>371</v>
      </c>
      <c r="AS433" s="198" t="s">
        <v>510</v>
      </c>
      <c r="AT433" s="198" t="s">
        <v>1</v>
      </c>
      <c r="AU433" s="203">
        <f t="shared" si="301"/>
        <v>1996</v>
      </c>
      <c r="AV433" s="204" t="str">
        <f t="shared" si="361"/>
        <v/>
      </c>
      <c r="AW433" s="205" t="str">
        <f t="shared" si="360"/>
        <v/>
      </c>
      <c r="AX433" s="205" t="str">
        <f>IF(AW433="","",RANK(AW433,AW$4:AW498,1))</f>
        <v/>
      </c>
      <c r="AY433" s="204" t="str">
        <f>IF(AV433="Yes",SUMIF(AU$4:AU498,AW433,AI$4:AI498),"")</f>
        <v/>
      </c>
      <c r="AZ433" s="204" t="str">
        <f>IF(AY433="","",SUMIF(AX$4:AX498,"&lt;="&amp;AX433,AY$4:AY498))</f>
        <v/>
      </c>
      <c r="BA433" s="202" t="s">
        <v>204</v>
      </c>
      <c r="BB433" s="206">
        <v>32444</v>
      </c>
      <c r="BC433" s="198" t="s">
        <v>3</v>
      </c>
      <c r="BD433" s="206">
        <v>33878</v>
      </c>
      <c r="BE433" s="198"/>
      <c r="BF433" s="206"/>
      <c r="BG433" s="198"/>
      <c r="BH433" s="200">
        <v>10</v>
      </c>
      <c r="BI433" s="200">
        <v>10</v>
      </c>
      <c r="BJ433" s="200">
        <f t="shared" si="362"/>
        <v>100</v>
      </c>
      <c r="BK433" s="364" t="s">
        <v>1011</v>
      </c>
      <c r="BL433" s="206">
        <v>35269</v>
      </c>
      <c r="BM433" s="207">
        <v>1</v>
      </c>
      <c r="BN433" s="198"/>
      <c r="BO433" s="199" t="str">
        <f t="shared" si="344"/>
        <v/>
      </c>
      <c r="BP433" s="200" t="str">
        <f t="shared" si="345"/>
        <v/>
      </c>
      <c r="BQ433" s="200">
        <f t="shared" si="346"/>
        <v>100</v>
      </c>
      <c r="BR433" s="211">
        <f t="shared" si="347"/>
        <v>100</v>
      </c>
      <c r="BS433" s="199"/>
      <c r="BT433" s="200"/>
      <c r="BU433" s="200"/>
      <c r="BV433" s="211" t="str">
        <f t="shared" si="348"/>
        <v/>
      </c>
      <c r="BW433" s="199" t="str">
        <f t="shared" si="349"/>
        <v/>
      </c>
      <c r="BX433" s="200" t="str">
        <f t="shared" si="350"/>
        <v/>
      </c>
      <c r="BY433" s="200" t="str">
        <f t="shared" si="351"/>
        <v/>
      </c>
      <c r="BZ433" s="200" t="str">
        <f t="shared" si="352"/>
        <v/>
      </c>
      <c r="CA433" s="16"/>
      <c r="CB433" s="16"/>
      <c r="CC433" s="16"/>
      <c r="CD433" s="16"/>
    </row>
    <row r="434" spans="1:82" x14ac:dyDescent="0.25">
      <c r="A434" s="16">
        <v>1</v>
      </c>
      <c r="C434" s="194">
        <v>431</v>
      </c>
      <c r="D434" s="195">
        <v>105</v>
      </c>
      <c r="E434" s="212" t="s">
        <v>406</v>
      </c>
      <c r="F434" s="197" t="s">
        <v>3</v>
      </c>
      <c r="G434" s="198" t="s">
        <v>3</v>
      </c>
      <c r="H434" s="199"/>
      <c r="I434" s="200"/>
      <c r="J434" s="200"/>
      <c r="K434" s="200" t="str">
        <f t="shared" si="353"/>
        <v/>
      </c>
      <c r="L434" s="199"/>
      <c r="M434" s="200"/>
      <c r="N434" s="200"/>
      <c r="O434" s="200" t="str">
        <f t="shared" si="354"/>
        <v/>
      </c>
      <c r="P434" s="199"/>
      <c r="Q434" s="200"/>
      <c r="R434" s="200"/>
      <c r="S434" s="200" t="str">
        <f t="shared" si="355"/>
        <v/>
      </c>
      <c r="T434" s="199">
        <v>18.7</v>
      </c>
      <c r="U434" s="200">
        <v>2.7</v>
      </c>
      <c r="V434" s="200">
        <v>0.2</v>
      </c>
      <c r="W434" s="200">
        <f t="shared" si="356"/>
        <v>21.599999999999998</v>
      </c>
      <c r="X434" s="199"/>
      <c r="Y434" s="200"/>
      <c r="Z434" s="200"/>
      <c r="AA434" s="200" t="str">
        <f t="shared" si="357"/>
        <v/>
      </c>
      <c r="AB434" s="199">
        <f t="shared" si="358"/>
        <v>18.7</v>
      </c>
      <c r="AC434" s="200">
        <f t="shared" si="358"/>
        <v>2.7</v>
      </c>
      <c r="AD434" s="200">
        <f t="shared" si="358"/>
        <v>0.2</v>
      </c>
      <c r="AE434" s="200">
        <f t="shared" si="359"/>
        <v>21.599999999999998</v>
      </c>
      <c r="AF434" s="199">
        <v>18.7</v>
      </c>
      <c r="AG434" s="200">
        <v>2.7</v>
      </c>
      <c r="AH434" s="200">
        <v>0.2</v>
      </c>
      <c r="AI434" s="200">
        <f t="shared" si="299"/>
        <v>21.599999999999998</v>
      </c>
      <c r="AJ434" s="200" t="s">
        <v>406</v>
      </c>
      <c r="AK434" s="201">
        <v>178</v>
      </c>
      <c r="AL434" s="202"/>
      <c r="AM434" s="198" t="str">
        <f t="shared" si="300"/>
        <v/>
      </c>
      <c r="AN434" s="198"/>
      <c r="AO434" s="198"/>
      <c r="AP434" s="213" t="s">
        <v>696</v>
      </c>
      <c r="AQ434" s="198" t="s">
        <v>65</v>
      </c>
      <c r="AR434" s="198" t="s">
        <v>324</v>
      </c>
      <c r="AS434" s="198"/>
      <c r="AT434" s="198" t="s">
        <v>509</v>
      </c>
      <c r="AU434" s="203">
        <f t="shared" si="301"/>
        <v>1988</v>
      </c>
      <c r="AV434" s="204" t="str">
        <f t="shared" si="361"/>
        <v/>
      </c>
      <c r="AW434" s="205" t="str">
        <f t="shared" si="360"/>
        <v/>
      </c>
      <c r="AX434" s="205" t="str">
        <f>IF(AW434="","",RANK(AW434,AW$4:AW498,1))</f>
        <v/>
      </c>
      <c r="AY434" s="204" t="str">
        <f>IF(AV434="Yes",SUMIF(AU$4:AU498,AW434,AI$4:AI498),"")</f>
        <v/>
      </c>
      <c r="AZ434" s="204" t="str">
        <f>IF(AY434="","",SUMIF(AX$4:AX498,"&lt;="&amp;AX434,AY$4:AY498))</f>
        <v/>
      </c>
      <c r="BA434" s="202"/>
      <c r="BB434" s="206"/>
      <c r="BC434" s="198"/>
      <c r="BD434" s="206"/>
      <c r="BE434" s="198"/>
      <c r="BF434" s="206"/>
      <c r="BG434" s="198"/>
      <c r="BH434" s="200"/>
      <c r="BI434" s="200"/>
      <c r="BJ434" s="200" t="str">
        <f t="shared" si="362"/>
        <v/>
      </c>
      <c r="BK434" s="198" t="s">
        <v>204</v>
      </c>
      <c r="BL434" s="206">
        <v>32444</v>
      </c>
      <c r="BM434" s="207"/>
      <c r="BN434" s="198"/>
      <c r="BO434" s="199">
        <f t="shared" si="344"/>
        <v>86.574074074074076</v>
      </c>
      <c r="BP434" s="200">
        <f t="shared" si="345"/>
        <v>12.500000000000004</v>
      </c>
      <c r="BQ434" s="200">
        <f t="shared" si="346"/>
        <v>0.92592592592592604</v>
      </c>
      <c r="BR434" s="211">
        <f t="shared" si="347"/>
        <v>100</v>
      </c>
      <c r="BS434" s="199"/>
      <c r="BT434" s="200"/>
      <c r="BU434" s="200"/>
      <c r="BV434" s="211" t="str">
        <f t="shared" si="348"/>
        <v/>
      </c>
      <c r="BW434" s="199" t="str">
        <f t="shared" si="349"/>
        <v/>
      </c>
      <c r="BX434" s="200" t="str">
        <f t="shared" si="350"/>
        <v/>
      </c>
      <c r="BY434" s="200" t="str">
        <f t="shared" si="351"/>
        <v/>
      </c>
      <c r="BZ434" s="200" t="str">
        <f t="shared" si="352"/>
        <v/>
      </c>
      <c r="CA434" s="16"/>
      <c r="CB434" s="16"/>
      <c r="CC434" s="16"/>
      <c r="CD434" s="16"/>
    </row>
    <row r="435" spans="1:82" x14ac:dyDescent="0.25">
      <c r="A435" s="16">
        <v>1</v>
      </c>
      <c r="C435" s="194">
        <v>432</v>
      </c>
      <c r="D435" s="195">
        <v>106</v>
      </c>
      <c r="E435" s="212" t="s">
        <v>407</v>
      </c>
      <c r="F435" s="197" t="s">
        <v>1</v>
      </c>
      <c r="G435" s="198" t="s">
        <v>1</v>
      </c>
      <c r="H435" s="199">
        <v>57.6</v>
      </c>
      <c r="I435" s="200"/>
      <c r="J435" s="200"/>
      <c r="K435" s="200">
        <f t="shared" si="353"/>
        <v>57.6</v>
      </c>
      <c r="L435" s="199"/>
      <c r="M435" s="200"/>
      <c r="N435" s="200"/>
      <c r="O435" s="200" t="str">
        <f t="shared" si="354"/>
        <v/>
      </c>
      <c r="P435" s="199"/>
      <c r="Q435" s="200"/>
      <c r="R435" s="200"/>
      <c r="S435" s="200" t="str">
        <f t="shared" si="355"/>
        <v/>
      </c>
      <c r="T435" s="199"/>
      <c r="U435" s="200"/>
      <c r="V435" s="200"/>
      <c r="W435" s="200" t="str">
        <f t="shared" si="356"/>
        <v/>
      </c>
      <c r="X435" s="199"/>
      <c r="Y435" s="200"/>
      <c r="Z435" s="200"/>
      <c r="AA435" s="200" t="str">
        <f t="shared" si="357"/>
        <v/>
      </c>
      <c r="AB435" s="199">
        <f t="shared" si="358"/>
        <v>57.6</v>
      </c>
      <c r="AC435" s="200" t="str">
        <f t="shared" si="358"/>
        <v/>
      </c>
      <c r="AD435" s="200" t="str">
        <f t="shared" si="358"/>
        <v/>
      </c>
      <c r="AE435" s="200">
        <f t="shared" si="359"/>
        <v>57.6</v>
      </c>
      <c r="AF435" s="199">
        <v>57.6</v>
      </c>
      <c r="AG435" s="200" t="s">
        <v>509</v>
      </c>
      <c r="AH435" s="200" t="s">
        <v>509</v>
      </c>
      <c r="AI435" s="200">
        <f t="shared" si="299"/>
        <v>57.6</v>
      </c>
      <c r="AJ435" s="200" t="s">
        <v>407</v>
      </c>
      <c r="AK435" s="201">
        <v>179</v>
      </c>
      <c r="AL435" s="202"/>
      <c r="AM435" s="198" t="str">
        <f t="shared" si="300"/>
        <v/>
      </c>
      <c r="AN435" s="198"/>
      <c r="AO435" s="198"/>
      <c r="AP435" s="213" t="s">
        <v>746</v>
      </c>
      <c r="AQ435" s="198" t="s">
        <v>65</v>
      </c>
      <c r="AR435" s="198" t="s">
        <v>16</v>
      </c>
      <c r="AS435" s="198"/>
      <c r="AT435" s="198" t="s">
        <v>509</v>
      </c>
      <c r="AU435" s="203">
        <f t="shared" si="301"/>
        <v>1988</v>
      </c>
      <c r="AV435" s="204" t="str">
        <f t="shared" si="361"/>
        <v/>
      </c>
      <c r="AW435" s="205" t="str">
        <f t="shared" si="360"/>
        <v/>
      </c>
      <c r="AX435" s="205" t="str">
        <f>IF(AW435="","",RANK(AW435,AW$4:AW498,1))</f>
        <v/>
      </c>
      <c r="AY435" s="204" t="str">
        <f>IF(AV435="Yes",SUMIF(AU$4:AU498,AW435,AI$4:AI498),"")</f>
        <v/>
      </c>
      <c r="AZ435" s="204" t="str">
        <f>IF(AY435="","",SUMIF(AX$4:AX498,"&lt;="&amp;AX435,AY$4:AY498))</f>
        <v/>
      </c>
      <c r="BA435" s="202"/>
      <c r="BB435" s="206"/>
      <c r="BC435" s="198"/>
      <c r="BD435" s="206"/>
      <c r="BE435" s="198"/>
      <c r="BF435" s="206"/>
      <c r="BG435" s="198"/>
      <c r="BH435" s="200"/>
      <c r="BI435" s="200"/>
      <c r="BJ435" s="200" t="str">
        <f t="shared" si="362"/>
        <v/>
      </c>
      <c r="BK435" s="198" t="s">
        <v>204</v>
      </c>
      <c r="BL435" s="206">
        <v>32444</v>
      </c>
      <c r="BM435" s="207"/>
      <c r="BN435" s="198"/>
      <c r="BO435" s="199">
        <f t="shared" si="344"/>
        <v>100</v>
      </c>
      <c r="BP435" s="200" t="str">
        <f t="shared" si="345"/>
        <v/>
      </c>
      <c r="BQ435" s="200" t="str">
        <f t="shared" si="346"/>
        <v/>
      </c>
      <c r="BR435" s="211">
        <f t="shared" si="347"/>
        <v>100</v>
      </c>
      <c r="BS435" s="199"/>
      <c r="BT435" s="200"/>
      <c r="BU435" s="200"/>
      <c r="BV435" s="211" t="str">
        <f t="shared" si="348"/>
        <v/>
      </c>
      <c r="BW435" s="199" t="str">
        <f t="shared" si="349"/>
        <v/>
      </c>
      <c r="BX435" s="200" t="str">
        <f t="shared" si="350"/>
        <v/>
      </c>
      <c r="BY435" s="200" t="str">
        <f t="shared" si="351"/>
        <v/>
      </c>
      <c r="BZ435" s="200" t="str">
        <f t="shared" si="352"/>
        <v/>
      </c>
      <c r="CA435" s="16"/>
      <c r="CB435" s="16"/>
      <c r="CC435" s="16"/>
      <c r="CD435" s="16"/>
    </row>
    <row r="436" spans="1:82" x14ac:dyDescent="0.25">
      <c r="A436" s="16">
        <v>1</v>
      </c>
      <c r="C436" s="194">
        <v>433</v>
      </c>
      <c r="D436" s="195">
        <v>107</v>
      </c>
      <c r="E436" s="212" t="s">
        <v>291</v>
      </c>
      <c r="F436" s="197" t="s">
        <v>21</v>
      </c>
      <c r="G436" s="198" t="s">
        <v>1</v>
      </c>
      <c r="H436" s="199"/>
      <c r="I436" s="200">
        <v>17.8</v>
      </c>
      <c r="J436" s="200">
        <v>6.9</v>
      </c>
      <c r="K436" s="200">
        <f t="shared" si="353"/>
        <v>24.700000000000003</v>
      </c>
      <c r="L436" s="199"/>
      <c r="M436" s="200"/>
      <c r="N436" s="200"/>
      <c r="O436" s="200" t="str">
        <f t="shared" si="354"/>
        <v/>
      </c>
      <c r="P436" s="199"/>
      <c r="Q436" s="200"/>
      <c r="R436" s="200"/>
      <c r="S436" s="200" t="str">
        <f t="shared" si="355"/>
        <v/>
      </c>
      <c r="T436" s="199"/>
      <c r="U436" s="200">
        <v>6.5</v>
      </c>
      <c r="V436" s="200">
        <v>15.6</v>
      </c>
      <c r="W436" s="200">
        <f t="shared" si="356"/>
        <v>22.1</v>
      </c>
      <c r="X436" s="199"/>
      <c r="Y436" s="200"/>
      <c r="Z436" s="200"/>
      <c r="AA436" s="200" t="str">
        <f t="shared" si="357"/>
        <v/>
      </c>
      <c r="AB436" s="199" t="str">
        <f t="shared" si="358"/>
        <v/>
      </c>
      <c r="AC436" s="200">
        <f t="shared" si="358"/>
        <v>24.3</v>
      </c>
      <c r="AD436" s="200">
        <f t="shared" si="358"/>
        <v>22.5</v>
      </c>
      <c r="AE436" s="200">
        <f t="shared" si="359"/>
        <v>46.8</v>
      </c>
      <c r="AF436" s="199" t="s">
        <v>509</v>
      </c>
      <c r="AG436" s="200">
        <v>17.8</v>
      </c>
      <c r="AH436" s="200">
        <v>6.9</v>
      </c>
      <c r="AI436" s="200">
        <f t="shared" si="299"/>
        <v>24.700000000000003</v>
      </c>
      <c r="AJ436" s="200" t="s">
        <v>291</v>
      </c>
      <c r="AK436" s="201">
        <v>180</v>
      </c>
      <c r="AL436" s="202"/>
      <c r="AM436" s="198" t="str">
        <f t="shared" si="300"/>
        <v/>
      </c>
      <c r="AN436" s="198"/>
      <c r="AO436" s="198"/>
      <c r="AP436" s="213" t="s">
        <v>797</v>
      </c>
      <c r="AQ436" s="198" t="s">
        <v>65</v>
      </c>
      <c r="AR436" s="198" t="s">
        <v>16</v>
      </c>
      <c r="AS436" s="198"/>
      <c r="AT436" s="198" t="s">
        <v>509</v>
      </c>
      <c r="AU436" s="203">
        <f t="shared" si="301"/>
        <v>1988</v>
      </c>
      <c r="AV436" s="204" t="str">
        <f t="shared" si="361"/>
        <v/>
      </c>
      <c r="AW436" s="205" t="str">
        <f t="shared" si="360"/>
        <v/>
      </c>
      <c r="AX436" s="205" t="str">
        <f>IF(AW436="","",RANK(AW436,AW$4:AW498,1))</f>
        <v/>
      </c>
      <c r="AY436" s="204" t="str">
        <f>IF(AV436="Yes",SUMIF(AU$4:AU498,AW436,AI$4:AI498),"")</f>
        <v/>
      </c>
      <c r="AZ436" s="204" t="str">
        <f>IF(AY436="","",SUMIF(AX$4:AX498,"&lt;="&amp;AX436,AY$4:AY498))</f>
        <v/>
      </c>
      <c r="BA436" s="202"/>
      <c r="BB436" s="206"/>
      <c r="BC436" s="198"/>
      <c r="BD436" s="206"/>
      <c r="BE436" s="198"/>
      <c r="BF436" s="206"/>
      <c r="BG436" s="198"/>
      <c r="BH436" s="200"/>
      <c r="BI436" s="200"/>
      <c r="BJ436" s="200" t="str">
        <f t="shared" si="362"/>
        <v/>
      </c>
      <c r="BK436" s="198" t="s">
        <v>204</v>
      </c>
      <c r="BL436" s="206">
        <v>32444</v>
      </c>
      <c r="BM436" s="207"/>
      <c r="BN436" s="198"/>
      <c r="BO436" s="199" t="str">
        <f t="shared" si="344"/>
        <v/>
      </c>
      <c r="BP436" s="200">
        <f t="shared" si="345"/>
        <v>51.923076923076927</v>
      </c>
      <c r="BQ436" s="200">
        <f t="shared" si="346"/>
        <v>48.07692307692308</v>
      </c>
      <c r="BR436" s="211">
        <f t="shared" si="347"/>
        <v>100</v>
      </c>
      <c r="BS436" s="199"/>
      <c r="BT436" s="200"/>
      <c r="BU436" s="200"/>
      <c r="BV436" s="211" t="str">
        <f t="shared" si="348"/>
        <v/>
      </c>
      <c r="BW436" s="199" t="str">
        <f t="shared" si="349"/>
        <v/>
      </c>
      <c r="BX436" s="200" t="str">
        <f t="shared" si="350"/>
        <v/>
      </c>
      <c r="BY436" s="200" t="str">
        <f t="shared" si="351"/>
        <v/>
      </c>
      <c r="BZ436" s="200" t="str">
        <f t="shared" si="352"/>
        <v/>
      </c>
      <c r="CA436" s="16"/>
      <c r="CB436" s="16"/>
      <c r="CC436" s="16"/>
      <c r="CD436" s="16"/>
    </row>
    <row r="437" spans="1:82" x14ac:dyDescent="0.25">
      <c r="A437" s="16">
        <v>1</v>
      </c>
      <c r="C437" s="194">
        <v>434</v>
      </c>
      <c r="D437" s="195"/>
      <c r="E437" s="212" t="s">
        <v>291</v>
      </c>
      <c r="F437" s="197"/>
      <c r="G437" s="198" t="s">
        <v>3</v>
      </c>
      <c r="H437" s="199"/>
      <c r="I437" s="200"/>
      <c r="J437" s="200"/>
      <c r="K437" s="200"/>
      <c r="L437" s="199"/>
      <c r="M437" s="200"/>
      <c r="N437" s="200"/>
      <c r="O437" s="200"/>
      <c r="P437" s="199"/>
      <c r="Q437" s="200"/>
      <c r="R437" s="200"/>
      <c r="S437" s="200"/>
      <c r="T437" s="199"/>
      <c r="U437" s="200"/>
      <c r="V437" s="200"/>
      <c r="W437" s="200"/>
      <c r="X437" s="199"/>
      <c r="Y437" s="200"/>
      <c r="Z437" s="200"/>
      <c r="AA437" s="200"/>
      <c r="AB437" s="199" t="str">
        <f t="shared" si="358"/>
        <v/>
      </c>
      <c r="AC437" s="200" t="str">
        <f t="shared" si="358"/>
        <v/>
      </c>
      <c r="AD437" s="200" t="str">
        <f t="shared" si="358"/>
        <v/>
      </c>
      <c r="AE437" s="200" t="str">
        <f t="shared" si="359"/>
        <v/>
      </c>
      <c r="AF437" s="199" t="s">
        <v>509</v>
      </c>
      <c r="AG437" s="200">
        <v>6.5</v>
      </c>
      <c r="AH437" s="200">
        <v>15.6</v>
      </c>
      <c r="AI437" s="200">
        <f t="shared" si="299"/>
        <v>22.1</v>
      </c>
      <c r="AJ437" s="200"/>
      <c r="AK437" s="201">
        <v>181</v>
      </c>
      <c r="AL437" s="202"/>
      <c r="AM437" s="198" t="str">
        <f t="shared" si="300"/>
        <v/>
      </c>
      <c r="AN437" s="198"/>
      <c r="AO437" s="198"/>
      <c r="AP437" s="198"/>
      <c r="AQ437" s="198" t="s">
        <v>65</v>
      </c>
      <c r="AR437" s="198" t="s">
        <v>324</v>
      </c>
      <c r="AS437" s="198"/>
      <c r="AT437" s="198"/>
      <c r="AU437" s="203">
        <f t="shared" si="301"/>
        <v>1988</v>
      </c>
      <c r="AV437" s="204" t="str">
        <f t="shared" si="361"/>
        <v/>
      </c>
      <c r="AW437" s="205" t="str">
        <f t="shared" si="360"/>
        <v/>
      </c>
      <c r="AX437" s="205" t="str">
        <f>IF(AW437="","",RANK(AW437,AW$4:AW498,1))</f>
        <v/>
      </c>
      <c r="AY437" s="204" t="str">
        <f>IF(AV437="Yes",SUMIF(AU$4:AU498,AW437,AI$4:AI498),"")</f>
        <v/>
      </c>
      <c r="AZ437" s="204" t="str">
        <f>IF(AY437="","",SUMIF(AX$4:AX498,"&lt;="&amp;AX437,AY$4:AY498))</f>
        <v/>
      </c>
      <c r="BA437" s="202"/>
      <c r="BB437" s="206"/>
      <c r="BC437" s="198"/>
      <c r="BD437" s="206"/>
      <c r="BE437" s="198"/>
      <c r="BF437" s="206"/>
      <c r="BG437" s="198"/>
      <c r="BH437" s="200"/>
      <c r="BI437" s="200"/>
      <c r="BJ437" s="200" t="str">
        <f t="shared" si="362"/>
        <v/>
      </c>
      <c r="BK437" s="198" t="s">
        <v>204</v>
      </c>
      <c r="BL437" s="206">
        <v>32444</v>
      </c>
      <c r="BM437" s="207"/>
      <c r="BN437" s="198"/>
      <c r="BO437" s="199" t="str">
        <f t="shared" si="344"/>
        <v/>
      </c>
      <c r="BP437" s="200" t="str">
        <f t="shared" si="345"/>
        <v/>
      </c>
      <c r="BQ437" s="200" t="str">
        <f t="shared" si="346"/>
        <v/>
      </c>
      <c r="BR437" s="211" t="str">
        <f t="shared" si="347"/>
        <v/>
      </c>
      <c r="BS437" s="199"/>
      <c r="BT437" s="200"/>
      <c r="BU437" s="200"/>
      <c r="BV437" s="211" t="str">
        <f t="shared" si="348"/>
        <v/>
      </c>
      <c r="BW437" s="199" t="str">
        <f t="shared" si="349"/>
        <v/>
      </c>
      <c r="BX437" s="200" t="str">
        <f t="shared" si="350"/>
        <v/>
      </c>
      <c r="BY437" s="200" t="str">
        <f t="shared" si="351"/>
        <v/>
      </c>
      <c r="BZ437" s="200" t="str">
        <f t="shared" si="352"/>
        <v/>
      </c>
      <c r="CA437" s="16"/>
      <c r="CB437" s="16"/>
      <c r="CC437" s="16"/>
      <c r="CD437" s="16"/>
    </row>
    <row r="438" spans="1:82" x14ac:dyDescent="0.25">
      <c r="A438" s="16">
        <v>1</v>
      </c>
      <c r="C438" s="194">
        <v>435</v>
      </c>
      <c r="D438" s="195"/>
      <c r="E438" s="197" t="s">
        <v>894</v>
      </c>
      <c r="F438" s="197"/>
      <c r="G438" s="198"/>
      <c r="H438" s="199"/>
      <c r="I438" s="200"/>
      <c r="J438" s="200"/>
      <c r="K438" s="200"/>
      <c r="L438" s="199"/>
      <c r="M438" s="200"/>
      <c r="N438" s="200"/>
      <c r="O438" s="200"/>
      <c r="P438" s="199"/>
      <c r="Q438" s="200"/>
      <c r="R438" s="200"/>
      <c r="S438" s="200"/>
      <c r="T438" s="199"/>
      <c r="U438" s="200"/>
      <c r="V438" s="200"/>
      <c r="W438" s="200"/>
      <c r="X438" s="199"/>
      <c r="Y438" s="200"/>
      <c r="Z438" s="200"/>
      <c r="AA438" s="200"/>
      <c r="AB438" s="199"/>
      <c r="AC438" s="200"/>
      <c r="AD438" s="200"/>
      <c r="AE438" s="200"/>
      <c r="AF438" s="199" t="s">
        <v>509</v>
      </c>
      <c r="AG438" s="200">
        <v>24.3</v>
      </c>
      <c r="AH438" s="200">
        <v>22.5</v>
      </c>
      <c r="AI438" s="200">
        <f t="shared" si="299"/>
        <v>46.8</v>
      </c>
      <c r="AJ438" s="200" t="s">
        <v>894</v>
      </c>
      <c r="AK438" s="201">
        <v>182</v>
      </c>
      <c r="AL438" s="202"/>
      <c r="AM438" s="198" t="str">
        <f t="shared" si="300"/>
        <v/>
      </c>
      <c r="AN438" s="198"/>
      <c r="AO438" s="198"/>
      <c r="AP438" s="198"/>
      <c r="AQ438" s="198"/>
      <c r="AR438" s="198"/>
      <c r="AS438" s="198"/>
      <c r="AT438" s="198"/>
      <c r="AU438" s="203" t="str">
        <f t="shared" si="301"/>
        <v/>
      </c>
      <c r="AV438" s="204" t="str">
        <f t="shared" si="361"/>
        <v/>
      </c>
      <c r="AW438" s="205"/>
      <c r="AX438" s="205" t="str">
        <f>IF(AW438="","",RANK(AW438,AW$4:AW498,1))</f>
        <v/>
      </c>
      <c r="AY438" s="204" t="str">
        <f>IF(AV438="Yes",SUMIF(AU$4:AU498,AW438,AI$4:AI498),"")</f>
        <v/>
      </c>
      <c r="AZ438" s="204" t="str">
        <f>IF(AY438="","",SUMIF(AX$4:AX498,"&lt;="&amp;AX438,AY$4:AY498))</f>
        <v/>
      </c>
      <c r="BA438" s="202"/>
      <c r="BB438" s="206"/>
      <c r="BC438" s="198"/>
      <c r="BD438" s="206"/>
      <c r="BE438" s="198"/>
      <c r="BF438" s="206"/>
      <c r="BG438" s="198"/>
      <c r="BH438" s="200"/>
      <c r="BI438" s="200"/>
      <c r="BJ438" s="200" t="str">
        <f t="shared" si="362"/>
        <v/>
      </c>
      <c r="BK438" s="198"/>
      <c r="BL438" s="206"/>
      <c r="BM438" s="207"/>
      <c r="BN438" s="198"/>
      <c r="BO438" s="199"/>
      <c r="BP438" s="200"/>
      <c r="BQ438" s="200"/>
      <c r="BR438" s="211"/>
      <c r="BS438" s="199"/>
      <c r="BT438" s="200"/>
      <c r="BU438" s="200"/>
      <c r="BV438" s="211"/>
      <c r="BW438" s="199"/>
      <c r="BX438" s="200"/>
      <c r="BY438" s="200"/>
      <c r="BZ438" s="200"/>
      <c r="CA438" s="16"/>
      <c r="CB438" s="16"/>
      <c r="CC438" s="16"/>
      <c r="CD438" s="16"/>
    </row>
    <row r="439" spans="1:82" x14ac:dyDescent="0.25">
      <c r="A439" s="16">
        <v>1</v>
      </c>
      <c r="C439" s="194">
        <v>436</v>
      </c>
      <c r="D439" s="195">
        <v>164</v>
      </c>
      <c r="E439" s="212" t="s">
        <v>598</v>
      </c>
      <c r="F439" s="197" t="s">
        <v>1</v>
      </c>
      <c r="G439" s="198" t="s">
        <v>1</v>
      </c>
      <c r="H439" s="199">
        <v>13.9</v>
      </c>
      <c r="I439" s="200"/>
      <c r="J439" s="200"/>
      <c r="K439" s="200">
        <f t="shared" ref="K439:K444" si="363">IF(SUM(H439:J439)=0,"",SUM(H439:J439))</f>
        <v>13.9</v>
      </c>
      <c r="L439" s="199"/>
      <c r="M439" s="200"/>
      <c r="N439" s="200"/>
      <c r="O439" s="200" t="str">
        <f t="shared" ref="O439:O444" si="364">IF(SUM(L439:N439)=0,"",SUM(L439:N439))</f>
        <v/>
      </c>
      <c r="P439" s="199"/>
      <c r="Q439" s="200"/>
      <c r="R439" s="200"/>
      <c r="S439" s="200" t="str">
        <f t="shared" ref="S439:S444" si="365">IF(SUM(P439:R439)=0,"",SUM(P439:R439))</f>
        <v/>
      </c>
      <c r="T439" s="199"/>
      <c r="U439" s="200"/>
      <c r="V439" s="200"/>
      <c r="W439" s="200" t="str">
        <f t="shared" ref="W439:W444" si="366">IF(SUM(T439:V439)=0,"",SUM(T439:V439))</f>
        <v/>
      </c>
      <c r="X439" s="199"/>
      <c r="Y439" s="200"/>
      <c r="Z439" s="200"/>
      <c r="AA439" s="200" t="str">
        <f t="shared" ref="AA439:AA444" si="367">IF(SUM(X439:Z439)=0,"",SUM(X439:Z439))</f>
        <v/>
      </c>
      <c r="AB439" s="199">
        <f t="shared" ref="AB439:AD441" si="368">IF(H439+L439+P439+T439+X439=0,"",H439+L439+P439+T439+X439)</f>
        <v>13.9</v>
      </c>
      <c r="AC439" s="200" t="str">
        <f t="shared" si="368"/>
        <v/>
      </c>
      <c r="AD439" s="200" t="str">
        <f t="shared" si="368"/>
        <v/>
      </c>
      <c r="AE439" s="200">
        <f t="shared" ref="AE439:AE446" si="369">IF(SUM(AB439:AD439)=0,"",SUM(AB439:AD439))</f>
        <v>13.9</v>
      </c>
      <c r="AF439" s="199">
        <v>13.9</v>
      </c>
      <c r="AG439" s="200" t="s">
        <v>509</v>
      </c>
      <c r="AH439" s="200" t="s">
        <v>509</v>
      </c>
      <c r="AI439" s="200">
        <f t="shared" si="299"/>
        <v>13.9</v>
      </c>
      <c r="AJ439" s="200" t="s">
        <v>598</v>
      </c>
      <c r="AK439" s="201">
        <v>247</v>
      </c>
      <c r="AL439" s="202"/>
      <c r="AM439" s="198" t="str">
        <f t="shared" si="300"/>
        <v/>
      </c>
      <c r="AN439" s="198"/>
      <c r="AO439" s="198"/>
      <c r="AP439" s="198"/>
      <c r="AQ439" s="198" t="s">
        <v>444</v>
      </c>
      <c r="AR439" s="198" t="s">
        <v>16</v>
      </c>
      <c r="AS439" s="198"/>
      <c r="AT439" s="198" t="s">
        <v>509</v>
      </c>
      <c r="AU439" s="203">
        <f t="shared" si="301"/>
        <v>2000</v>
      </c>
      <c r="AV439" s="204" t="str">
        <f t="shared" si="361"/>
        <v>Yes</v>
      </c>
      <c r="AW439" s="205">
        <f>IF(AV439="Yes",AU439,"")</f>
        <v>2000</v>
      </c>
      <c r="AX439" s="205">
        <f>IF(AW439="","",RANK(AW439,AW$4:AW498,1))</f>
        <v>25</v>
      </c>
      <c r="AY439" s="204">
        <f>IF(AV439="Yes",SUMIF(AU$4:AU498,AW439,AI$4:AI498),"")</f>
        <v>362.9</v>
      </c>
      <c r="AZ439" s="204">
        <f>IF(AY439="","",SUMIF(AX$4:AX498,"&lt;="&amp;AX439,AY$4:AY498))</f>
        <v>11341.900000000001</v>
      </c>
      <c r="BA439" s="202"/>
      <c r="BB439" s="206"/>
      <c r="BC439" s="198"/>
      <c r="BD439" s="206"/>
      <c r="BE439" s="198"/>
      <c r="BF439" s="206"/>
      <c r="BG439" s="198"/>
      <c r="BH439" s="200"/>
      <c r="BI439" s="200"/>
      <c r="BJ439" s="200" t="str">
        <f t="shared" si="362"/>
        <v/>
      </c>
      <c r="BK439" s="198" t="s">
        <v>388</v>
      </c>
      <c r="BL439" s="206">
        <v>36829</v>
      </c>
      <c r="BM439" s="207"/>
      <c r="BN439" s="198"/>
      <c r="BO439" s="199">
        <f t="shared" ref="BO439:BO446" si="370">IF(AB439="","",(AB439/AE439)*100)</f>
        <v>100</v>
      </c>
      <c r="BP439" s="200" t="str">
        <f t="shared" ref="BP439:BP446" si="371">IF(AC439="","",(AC439/AE439)*100)</f>
        <v/>
      </c>
      <c r="BQ439" s="200" t="str">
        <f t="shared" ref="BQ439:BQ446" si="372">IF(AD439="","",(AD439/AE439)*100)</f>
        <v/>
      </c>
      <c r="BR439" s="211">
        <f t="shared" ref="BR439:BR446" si="373">IF(AE439="","",SUM(BO439:BQ439))</f>
        <v>100</v>
      </c>
      <c r="BS439" s="199"/>
      <c r="BT439" s="200"/>
      <c r="BU439" s="200"/>
      <c r="BV439" s="211" t="str">
        <f t="shared" ref="BV439:BV462" si="374">IF(SUM(BS439:BU439)=0,"",SUM(BS439:BU439))</f>
        <v/>
      </c>
      <c r="BW439" s="199" t="str">
        <f t="shared" ref="BW439:BW462" si="375">IF(ISBLANK(BS439),"",BS439/BV439*100)</f>
        <v/>
      </c>
      <c r="BX439" s="200" t="str">
        <f t="shared" ref="BX439:BX462" si="376">IF(ISBLANK(BT439),"",BT439/BV439*100)</f>
        <v/>
      </c>
      <c r="BY439" s="200" t="str">
        <f t="shared" ref="BY439:BY462" si="377">IF(ISBLANK(BU439),"",BU439/BV439*100)</f>
        <v/>
      </c>
      <c r="BZ439" s="200" t="str">
        <f t="shared" ref="BZ439:BZ462" si="378">IF(BV439="","",SUM(BW439:BY439))</f>
        <v/>
      </c>
      <c r="CA439" s="16"/>
      <c r="CB439" s="16"/>
      <c r="CC439" s="16"/>
      <c r="CD439" s="16"/>
    </row>
    <row r="440" spans="1:82" x14ac:dyDescent="0.25">
      <c r="A440" s="16">
        <v>1</v>
      </c>
      <c r="C440" s="194">
        <v>437</v>
      </c>
      <c r="D440" s="195">
        <v>90</v>
      </c>
      <c r="E440" s="212" t="s">
        <v>966</v>
      </c>
      <c r="F440" s="197" t="s">
        <v>3</v>
      </c>
      <c r="G440" s="198" t="s">
        <v>3</v>
      </c>
      <c r="H440" s="199"/>
      <c r="I440" s="200"/>
      <c r="J440" s="200"/>
      <c r="K440" s="200" t="str">
        <f t="shared" si="363"/>
        <v/>
      </c>
      <c r="L440" s="199"/>
      <c r="M440" s="200"/>
      <c r="N440" s="200"/>
      <c r="O440" s="200" t="str">
        <f t="shared" si="364"/>
        <v/>
      </c>
      <c r="P440" s="199"/>
      <c r="Q440" s="200"/>
      <c r="R440" s="200"/>
      <c r="S440" s="200" t="str">
        <f t="shared" si="365"/>
        <v/>
      </c>
      <c r="T440" s="199">
        <v>8.8000000000000007</v>
      </c>
      <c r="U440" s="200">
        <v>6.5</v>
      </c>
      <c r="V440" s="200">
        <v>27</v>
      </c>
      <c r="W440" s="200">
        <f t="shared" si="366"/>
        <v>42.3</v>
      </c>
      <c r="X440" s="199"/>
      <c r="Y440" s="200"/>
      <c r="Z440" s="200"/>
      <c r="AA440" s="200" t="str">
        <f t="shared" si="367"/>
        <v/>
      </c>
      <c r="AB440" s="199">
        <f t="shared" si="368"/>
        <v>8.8000000000000007</v>
      </c>
      <c r="AC440" s="200">
        <f t="shared" si="368"/>
        <v>6.5</v>
      </c>
      <c r="AD440" s="200">
        <f t="shared" si="368"/>
        <v>27</v>
      </c>
      <c r="AE440" s="200">
        <f t="shared" si="369"/>
        <v>42.3</v>
      </c>
      <c r="AF440" s="199">
        <v>8.8000000000000007</v>
      </c>
      <c r="AG440" s="200">
        <v>6.5</v>
      </c>
      <c r="AH440" s="200">
        <v>27</v>
      </c>
      <c r="AI440" s="200">
        <f t="shared" si="299"/>
        <v>42.3</v>
      </c>
      <c r="AJ440" s="200" t="s">
        <v>596</v>
      </c>
      <c r="AK440" s="201">
        <v>157</v>
      </c>
      <c r="AL440" s="202"/>
      <c r="AM440" s="198" t="str">
        <f t="shared" si="300"/>
        <v/>
      </c>
      <c r="AN440" s="198"/>
      <c r="AO440" s="198"/>
      <c r="AP440" s="213" t="s">
        <v>704</v>
      </c>
      <c r="AQ440" s="198" t="s">
        <v>65</v>
      </c>
      <c r="AR440" s="198" t="s">
        <v>324</v>
      </c>
      <c r="AS440" s="198"/>
      <c r="AT440" s="198" t="s">
        <v>509</v>
      </c>
      <c r="AU440" s="203">
        <f t="shared" si="301"/>
        <v>1988</v>
      </c>
      <c r="AV440" s="204" t="str">
        <f t="shared" si="361"/>
        <v/>
      </c>
      <c r="AW440" s="205" t="str">
        <f>IF(AV440="Yes",AU440,"")</f>
        <v/>
      </c>
      <c r="AX440" s="205" t="str">
        <f>IF(AW440="","",RANK(AW440,AW$4:AW498,1))</f>
        <v/>
      </c>
      <c r="AY440" s="204" t="str">
        <f>IF(AV440="Yes",SUMIF(AU$4:AU498,AW440,AI$4:AI498),"")</f>
        <v/>
      </c>
      <c r="AZ440" s="204" t="str">
        <f>IF(AY440="","",SUMIF(AX$4:AX498,"&lt;="&amp;AX440,AY$4:AY498))</f>
        <v/>
      </c>
      <c r="BA440" s="202"/>
      <c r="BB440" s="206"/>
      <c r="BC440" s="198"/>
      <c r="BD440" s="206"/>
      <c r="BE440" s="198"/>
      <c r="BF440" s="206"/>
      <c r="BG440" s="198"/>
      <c r="BH440" s="200"/>
      <c r="BI440" s="200"/>
      <c r="BJ440" s="200" t="str">
        <f t="shared" si="362"/>
        <v/>
      </c>
      <c r="BK440" s="198" t="s">
        <v>204</v>
      </c>
      <c r="BL440" s="206">
        <v>32444</v>
      </c>
      <c r="BM440" s="207"/>
      <c r="BN440" s="198"/>
      <c r="BO440" s="199">
        <f t="shared" si="370"/>
        <v>20.803782505910167</v>
      </c>
      <c r="BP440" s="200">
        <f t="shared" si="371"/>
        <v>15.366430260047281</v>
      </c>
      <c r="BQ440" s="200">
        <f t="shared" si="372"/>
        <v>63.829787234042556</v>
      </c>
      <c r="BR440" s="211">
        <f t="shared" si="373"/>
        <v>100</v>
      </c>
      <c r="BS440" s="199"/>
      <c r="BT440" s="200"/>
      <c r="BU440" s="200"/>
      <c r="BV440" s="211" t="str">
        <f t="shared" si="374"/>
        <v/>
      </c>
      <c r="BW440" s="199" t="str">
        <f t="shared" si="375"/>
        <v/>
      </c>
      <c r="BX440" s="200" t="str">
        <f t="shared" si="376"/>
        <v/>
      </c>
      <c r="BY440" s="200" t="str">
        <f t="shared" si="377"/>
        <v/>
      </c>
      <c r="BZ440" s="200" t="str">
        <f t="shared" si="378"/>
        <v/>
      </c>
      <c r="CA440" s="16"/>
      <c r="CB440" s="16"/>
      <c r="CC440" s="16"/>
      <c r="CD440" s="16"/>
    </row>
    <row r="441" spans="1:82" x14ac:dyDescent="0.25">
      <c r="A441" s="16">
        <v>1</v>
      </c>
      <c r="C441" s="194">
        <v>438</v>
      </c>
      <c r="D441" s="195">
        <v>175</v>
      </c>
      <c r="E441" s="212" t="s">
        <v>599</v>
      </c>
      <c r="F441" s="197" t="s">
        <v>3</v>
      </c>
      <c r="G441" s="198" t="s">
        <v>3</v>
      </c>
      <c r="H441" s="199"/>
      <c r="I441" s="200"/>
      <c r="J441" s="200"/>
      <c r="K441" s="200" t="str">
        <f t="shared" si="363"/>
        <v/>
      </c>
      <c r="L441" s="199"/>
      <c r="M441" s="200"/>
      <c r="N441" s="200"/>
      <c r="O441" s="200" t="str">
        <f t="shared" si="364"/>
        <v/>
      </c>
      <c r="P441" s="199"/>
      <c r="Q441" s="200"/>
      <c r="R441" s="200"/>
      <c r="S441" s="200" t="str">
        <f t="shared" si="365"/>
        <v/>
      </c>
      <c r="T441" s="199">
        <v>4.3</v>
      </c>
      <c r="U441" s="200"/>
      <c r="V441" s="200"/>
      <c r="W441" s="200">
        <f t="shared" si="366"/>
        <v>4.3</v>
      </c>
      <c r="X441" s="199"/>
      <c r="Y441" s="200"/>
      <c r="Z441" s="200"/>
      <c r="AA441" s="200" t="str">
        <f t="shared" si="367"/>
        <v/>
      </c>
      <c r="AB441" s="199">
        <f t="shared" si="368"/>
        <v>4.3</v>
      </c>
      <c r="AC441" s="200" t="str">
        <f t="shared" si="368"/>
        <v/>
      </c>
      <c r="AD441" s="200" t="str">
        <f t="shared" si="368"/>
        <v/>
      </c>
      <c r="AE441" s="200">
        <f t="shared" si="369"/>
        <v>4.3</v>
      </c>
      <c r="AF441" s="199">
        <v>4.3</v>
      </c>
      <c r="AG441" s="200" t="s">
        <v>509</v>
      </c>
      <c r="AH441" s="200" t="s">
        <v>509</v>
      </c>
      <c r="AI441" s="200">
        <f t="shared" si="299"/>
        <v>4.3</v>
      </c>
      <c r="AJ441" s="200" t="s">
        <v>599</v>
      </c>
      <c r="AK441" s="201">
        <v>296</v>
      </c>
      <c r="AL441" s="202"/>
      <c r="AM441" s="198" t="str">
        <f t="shared" si="300"/>
        <v/>
      </c>
      <c r="AN441" s="198"/>
      <c r="AO441" s="198"/>
      <c r="AP441" s="213" t="s">
        <v>801</v>
      </c>
      <c r="AQ441" s="198" t="s">
        <v>65</v>
      </c>
      <c r="AR441" s="198" t="s">
        <v>324</v>
      </c>
      <c r="AS441" s="198"/>
      <c r="AT441" s="198" t="s">
        <v>509</v>
      </c>
      <c r="AU441" s="203">
        <f t="shared" si="301"/>
        <v>2009</v>
      </c>
      <c r="AV441" s="204" t="str">
        <f t="shared" si="361"/>
        <v/>
      </c>
      <c r="AW441" s="205" t="str">
        <f>IF(AV441="Yes",AU441,"")</f>
        <v/>
      </c>
      <c r="AX441" s="205" t="str">
        <f>IF(AW441="","",RANK(AW441,AW$4:AW498,1))</f>
        <v/>
      </c>
      <c r="AY441" s="204" t="str">
        <f>IF(AV441="Yes",SUMIF(AU$4:AU498,AW441,AI$4:AI498),"")</f>
        <v/>
      </c>
      <c r="AZ441" s="204" t="str">
        <f>IF(AY441="","",SUMIF(AX$4:AX498,"&lt;="&amp;AX441,AY$4:AY498))</f>
        <v/>
      </c>
      <c r="BA441" s="202"/>
      <c r="BB441" s="206"/>
      <c r="BC441" s="198"/>
      <c r="BD441" s="206"/>
      <c r="BE441" s="198"/>
      <c r="BF441" s="206"/>
      <c r="BG441" s="198"/>
      <c r="BH441" s="200"/>
      <c r="BI441" s="200"/>
      <c r="BJ441" s="200" t="str">
        <f t="shared" si="362"/>
        <v/>
      </c>
      <c r="BK441" s="198" t="s">
        <v>299</v>
      </c>
      <c r="BL441" s="206">
        <v>39902</v>
      </c>
      <c r="BM441" s="207"/>
      <c r="BN441" s="198"/>
      <c r="BO441" s="199">
        <f t="shared" si="370"/>
        <v>100</v>
      </c>
      <c r="BP441" s="200" t="str">
        <f t="shared" si="371"/>
        <v/>
      </c>
      <c r="BQ441" s="200" t="str">
        <f t="shared" si="372"/>
        <v/>
      </c>
      <c r="BR441" s="211">
        <f t="shared" si="373"/>
        <v>100</v>
      </c>
      <c r="BS441" s="199"/>
      <c r="BT441" s="200"/>
      <c r="BU441" s="200"/>
      <c r="BV441" s="211" t="str">
        <f t="shared" si="374"/>
        <v/>
      </c>
      <c r="BW441" s="199" t="str">
        <f t="shared" si="375"/>
        <v/>
      </c>
      <c r="BX441" s="200" t="str">
        <f t="shared" si="376"/>
        <v/>
      </c>
      <c r="BY441" s="200" t="str">
        <f t="shared" si="377"/>
        <v/>
      </c>
      <c r="BZ441" s="200" t="str">
        <f t="shared" si="378"/>
        <v/>
      </c>
      <c r="CA441" s="16"/>
      <c r="CB441" s="16"/>
      <c r="CC441" s="16"/>
      <c r="CD441" s="16"/>
    </row>
    <row r="442" spans="1:82" x14ac:dyDescent="0.25">
      <c r="A442" s="16">
        <v>1</v>
      </c>
      <c r="C442" s="415">
        <v>439</v>
      </c>
      <c r="D442" s="216"/>
      <c r="E442" s="216" t="s">
        <v>5</v>
      </c>
      <c r="F442" s="180"/>
      <c r="G442" s="217"/>
      <c r="H442" s="218"/>
      <c r="I442" s="219"/>
      <c r="J442" s="219"/>
      <c r="K442" s="219" t="str">
        <f t="shared" si="363"/>
        <v/>
      </c>
      <c r="L442" s="218"/>
      <c r="M442" s="219"/>
      <c r="N442" s="219"/>
      <c r="O442" s="219" t="str">
        <f t="shared" si="364"/>
        <v/>
      </c>
      <c r="P442" s="218"/>
      <c r="Q442" s="219"/>
      <c r="R442" s="219"/>
      <c r="S442" s="219" t="str">
        <f t="shared" si="365"/>
        <v/>
      </c>
      <c r="T442" s="218"/>
      <c r="U442" s="219"/>
      <c r="V442" s="219"/>
      <c r="W442" s="219" t="str">
        <f t="shared" si="366"/>
        <v/>
      </c>
      <c r="X442" s="218"/>
      <c r="Y442" s="219"/>
      <c r="Z442" s="219"/>
      <c r="AA442" s="219" t="str">
        <f t="shared" si="367"/>
        <v/>
      </c>
      <c r="AB442" s="218">
        <f>IF(SUM(AB358:AB441)=0,"",SUM(AB358:AB441))</f>
        <v>653.60000000000014</v>
      </c>
      <c r="AC442" s="219">
        <f>IF(SUM(AC358:AC441)=0,"",SUM(AC358:AC441))</f>
        <v>353.6</v>
      </c>
      <c r="AD442" s="219">
        <f>IF(SUM(AD358:AD441)=0,"",SUM(AD358:AD441))</f>
        <v>831.40000000000009</v>
      </c>
      <c r="AE442" s="219">
        <f t="shared" si="369"/>
        <v>1838.6000000000004</v>
      </c>
      <c r="AF442" s="218"/>
      <c r="AG442" s="219"/>
      <c r="AH442" s="219"/>
      <c r="AI442" s="219" t="str">
        <f t="shared" si="299"/>
        <v/>
      </c>
      <c r="AJ442" s="219"/>
      <c r="AK442" s="220"/>
      <c r="AL442" s="221">
        <f>COUNT(AE358:AE441)</f>
        <v>56</v>
      </c>
      <c r="AM442" s="217" t="str">
        <f t="shared" si="300"/>
        <v/>
      </c>
      <c r="AN442" s="217" t="s">
        <v>141</v>
      </c>
      <c r="AO442" s="217" t="s">
        <v>147</v>
      </c>
      <c r="AP442" s="217"/>
      <c r="AQ442" s="217"/>
      <c r="AR442" s="217" t="s">
        <v>509</v>
      </c>
      <c r="AS442" s="217"/>
      <c r="AT442" s="217"/>
      <c r="AU442" s="222" t="str">
        <f t="shared" si="301"/>
        <v/>
      </c>
      <c r="AV442" s="254" t="str">
        <f t="shared" si="361"/>
        <v/>
      </c>
      <c r="AW442" s="255"/>
      <c r="AX442" s="255" t="str">
        <f>IF(AW442="","",RANK(AW442,AW$4:AW498,1))</f>
        <v/>
      </c>
      <c r="AY442" s="254" t="str">
        <f>IF(AV442="Yes",SUMIF(AU$4:AU498,AW442,AI$4:AI498),"")</f>
        <v/>
      </c>
      <c r="AZ442" s="254" t="str">
        <f>IF(AY442="","",SUMIF(AX$4:AX498,"&lt;="&amp;AX442,AY$4:AY498))</f>
        <v/>
      </c>
      <c r="BA442" s="221"/>
      <c r="BB442" s="223"/>
      <c r="BC442" s="217"/>
      <c r="BD442" s="223"/>
      <c r="BE442" s="217"/>
      <c r="BF442" s="223"/>
      <c r="BG442" s="217"/>
      <c r="BH442" s="219"/>
      <c r="BI442" s="219"/>
      <c r="BJ442" s="219" t="str">
        <f t="shared" si="362"/>
        <v/>
      </c>
      <c r="BK442" s="217"/>
      <c r="BL442" s="223"/>
      <c r="BM442" s="224"/>
      <c r="BN442" s="217"/>
      <c r="BO442" s="218">
        <f t="shared" si="370"/>
        <v>35.548787120635268</v>
      </c>
      <c r="BP442" s="219">
        <f t="shared" si="371"/>
        <v>19.23202436636571</v>
      </c>
      <c r="BQ442" s="219">
        <f t="shared" si="372"/>
        <v>45.219188512999011</v>
      </c>
      <c r="BR442" s="225">
        <f t="shared" si="373"/>
        <v>99.999999999999986</v>
      </c>
      <c r="BS442" s="218"/>
      <c r="BT442" s="219"/>
      <c r="BU442" s="219"/>
      <c r="BV442" s="225" t="str">
        <f t="shared" si="374"/>
        <v/>
      </c>
      <c r="BW442" s="218" t="str">
        <f t="shared" si="375"/>
        <v/>
      </c>
      <c r="BX442" s="219" t="str">
        <f t="shared" si="376"/>
        <v/>
      </c>
      <c r="BY442" s="219" t="str">
        <f t="shared" si="377"/>
        <v/>
      </c>
      <c r="BZ442" s="219" t="str">
        <f t="shared" si="378"/>
        <v/>
      </c>
      <c r="CA442" s="16"/>
      <c r="CB442" s="16"/>
      <c r="CC442" s="16"/>
      <c r="CD442" s="16"/>
    </row>
    <row r="443" spans="1:82" x14ac:dyDescent="0.25">
      <c r="A443" s="16">
        <v>1</v>
      </c>
      <c r="C443" s="241">
        <v>440</v>
      </c>
      <c r="D443" s="242"/>
      <c r="E443" s="346" t="s">
        <v>686</v>
      </c>
      <c r="F443" s="243"/>
      <c r="G443" s="244"/>
      <c r="H443" s="245"/>
      <c r="I443" s="246"/>
      <c r="J443" s="246"/>
      <c r="K443" s="246" t="str">
        <f t="shared" si="363"/>
        <v/>
      </c>
      <c r="L443" s="245"/>
      <c r="M443" s="246"/>
      <c r="N443" s="246"/>
      <c r="O443" s="246" t="str">
        <f t="shared" si="364"/>
        <v/>
      </c>
      <c r="P443" s="245"/>
      <c r="Q443" s="246"/>
      <c r="R443" s="246"/>
      <c r="S443" s="246" t="str">
        <f t="shared" si="365"/>
        <v/>
      </c>
      <c r="T443" s="245"/>
      <c r="U443" s="246"/>
      <c r="V443" s="246"/>
      <c r="W443" s="246" t="str">
        <f t="shared" si="366"/>
        <v/>
      </c>
      <c r="X443" s="245"/>
      <c r="Y443" s="246"/>
      <c r="Z443" s="246"/>
      <c r="AA443" s="246" t="str">
        <f t="shared" si="367"/>
        <v/>
      </c>
      <c r="AB443" s="245"/>
      <c r="AC443" s="246"/>
      <c r="AD443" s="246"/>
      <c r="AE443" s="246" t="str">
        <f t="shared" si="369"/>
        <v/>
      </c>
      <c r="AF443" s="245"/>
      <c r="AG443" s="246"/>
      <c r="AH443" s="246"/>
      <c r="AI443" s="246" t="str">
        <f t="shared" si="299"/>
        <v/>
      </c>
      <c r="AJ443" s="246"/>
      <c r="AK443" s="247"/>
      <c r="AL443" s="248"/>
      <c r="AM443" s="244" t="str">
        <f t="shared" si="300"/>
        <v/>
      </c>
      <c r="AN443" s="244" t="s">
        <v>148</v>
      </c>
      <c r="AO443" s="244"/>
      <c r="AP443" s="244"/>
      <c r="AQ443" s="244"/>
      <c r="AR443" s="244" t="s">
        <v>509</v>
      </c>
      <c r="AS443" s="244"/>
      <c r="AT443" s="244"/>
      <c r="AU443" s="249" t="str">
        <f t="shared" si="301"/>
        <v/>
      </c>
      <c r="AV443" s="416" t="str">
        <f t="shared" si="361"/>
        <v/>
      </c>
      <c r="AW443" s="417"/>
      <c r="AX443" s="417" t="str">
        <f>IF(AW443="","",RANK(AW443,AW$4:AW498,1))</f>
        <v/>
      </c>
      <c r="AY443" s="416" t="str">
        <f>IF(AV443="Yes",SUMIF(AU$4:AU498,AW443,AI$4:AI498),"")</f>
        <v/>
      </c>
      <c r="AZ443" s="416" t="str">
        <f>IF(AY443="","",SUMIF(AX$4:AX498,"&lt;="&amp;AX443,AY$4:AY498))</f>
        <v/>
      </c>
      <c r="BA443" s="248"/>
      <c r="BB443" s="250"/>
      <c r="BC443" s="244"/>
      <c r="BD443" s="250"/>
      <c r="BE443" s="244"/>
      <c r="BF443" s="250"/>
      <c r="BG443" s="244"/>
      <c r="BH443" s="246"/>
      <c r="BI443" s="246"/>
      <c r="BJ443" s="246" t="str">
        <f t="shared" si="362"/>
        <v/>
      </c>
      <c r="BK443" s="244"/>
      <c r="BL443" s="250"/>
      <c r="BM443" s="251"/>
      <c r="BN443" s="244"/>
      <c r="BO443" s="245" t="str">
        <f t="shared" si="370"/>
        <v/>
      </c>
      <c r="BP443" s="246" t="str">
        <f t="shared" si="371"/>
        <v/>
      </c>
      <c r="BQ443" s="246" t="str">
        <f t="shared" si="372"/>
        <v/>
      </c>
      <c r="BR443" s="252" t="str">
        <f t="shared" si="373"/>
        <v/>
      </c>
      <c r="BS443" s="245"/>
      <c r="BT443" s="246"/>
      <c r="BU443" s="246"/>
      <c r="BV443" s="252" t="str">
        <f t="shared" si="374"/>
        <v/>
      </c>
      <c r="BW443" s="245" t="str">
        <f t="shared" si="375"/>
        <v/>
      </c>
      <c r="BX443" s="246" t="str">
        <f t="shared" si="376"/>
        <v/>
      </c>
      <c r="BY443" s="246" t="str">
        <f t="shared" si="377"/>
        <v/>
      </c>
      <c r="BZ443" s="246" t="str">
        <f t="shared" si="378"/>
        <v/>
      </c>
      <c r="CA443" s="16"/>
      <c r="CB443" s="16"/>
      <c r="CC443" s="16"/>
      <c r="CD443" s="16"/>
    </row>
    <row r="444" spans="1:82" x14ac:dyDescent="0.25">
      <c r="A444" s="16">
        <v>1</v>
      </c>
      <c r="C444" s="194">
        <v>441</v>
      </c>
      <c r="D444" s="195">
        <v>133</v>
      </c>
      <c r="E444" s="212" t="s">
        <v>166</v>
      </c>
      <c r="F444" s="197" t="s">
        <v>3</v>
      </c>
      <c r="G444" s="198" t="s">
        <v>3</v>
      </c>
      <c r="H444" s="199"/>
      <c r="I444" s="200"/>
      <c r="J444" s="200"/>
      <c r="K444" s="200" t="str">
        <f t="shared" si="363"/>
        <v/>
      </c>
      <c r="L444" s="199"/>
      <c r="M444" s="200"/>
      <c r="N444" s="200"/>
      <c r="O444" s="200" t="str">
        <f t="shared" si="364"/>
        <v/>
      </c>
      <c r="P444" s="199"/>
      <c r="Q444" s="200"/>
      <c r="R444" s="200"/>
      <c r="S444" s="200" t="str">
        <f t="shared" si="365"/>
        <v/>
      </c>
      <c r="T444" s="199"/>
      <c r="U444" s="200"/>
      <c r="V444" s="200">
        <v>86.6</v>
      </c>
      <c r="W444" s="200">
        <f t="shared" si="366"/>
        <v>86.6</v>
      </c>
      <c r="X444" s="199"/>
      <c r="Y444" s="200"/>
      <c r="Z444" s="200"/>
      <c r="AA444" s="200" t="str">
        <f t="shared" si="367"/>
        <v/>
      </c>
      <c r="AB444" s="199" t="str">
        <f t="shared" ref="AB444:AD446" si="379">IF(H444+L444+P444+T444+X444=0,"",H444+L444+P444+T444+X444)</f>
        <v/>
      </c>
      <c r="AC444" s="200" t="str">
        <f t="shared" si="379"/>
        <v/>
      </c>
      <c r="AD444" s="200">
        <f t="shared" si="379"/>
        <v>86.6</v>
      </c>
      <c r="AE444" s="200">
        <f t="shared" si="369"/>
        <v>86.6</v>
      </c>
      <c r="AF444" s="199" t="s">
        <v>509</v>
      </c>
      <c r="AG444" s="200" t="s">
        <v>509</v>
      </c>
      <c r="AH444" s="200">
        <v>86.6</v>
      </c>
      <c r="AI444" s="200">
        <f t="shared" si="299"/>
        <v>86.6</v>
      </c>
      <c r="AJ444" s="200" t="s">
        <v>166</v>
      </c>
      <c r="AK444" s="201">
        <v>209</v>
      </c>
      <c r="AL444" s="202"/>
      <c r="AM444" s="198" t="str">
        <f t="shared" si="300"/>
        <v/>
      </c>
      <c r="AN444" s="198"/>
      <c r="AO444" s="198"/>
      <c r="AP444" s="213" t="s">
        <v>824</v>
      </c>
      <c r="AQ444" s="198" t="s">
        <v>67</v>
      </c>
      <c r="AR444" s="198" t="s">
        <v>324</v>
      </c>
      <c r="AS444" s="198"/>
      <c r="AT444" s="198" t="s">
        <v>509</v>
      </c>
      <c r="AU444" s="203">
        <f t="shared" si="301"/>
        <v>1992</v>
      </c>
      <c r="AV444" s="204" t="str">
        <f t="shared" si="361"/>
        <v>Yes</v>
      </c>
      <c r="AW444" s="205">
        <f>IF(AV444="Yes",AU444,"")</f>
        <v>1992</v>
      </c>
      <c r="AX444" s="205">
        <f>IF(AW444="","",RANK(AW444,AW$4:AW498,1))</f>
        <v>19</v>
      </c>
      <c r="AY444" s="204">
        <f>IF(AV444="Yes",SUMIF(AU$4:AU498,AW444,AI$4:AI498),"")</f>
        <v>1073.9000000000001</v>
      </c>
      <c r="AZ444" s="204">
        <f>IF(AY444="","",SUMIF(AX$4:AX498,"&lt;="&amp;AX444,AY$4:AY498))</f>
        <v>10557.2</v>
      </c>
      <c r="BA444" s="202" t="s">
        <v>176</v>
      </c>
      <c r="BB444" s="206">
        <v>28804</v>
      </c>
      <c r="BC444" s="198" t="s">
        <v>3</v>
      </c>
      <c r="BD444" s="206">
        <v>30956</v>
      </c>
      <c r="BE444" s="198"/>
      <c r="BF444" s="206"/>
      <c r="BG444" s="198"/>
      <c r="BH444" s="200">
        <v>128</v>
      </c>
      <c r="BI444" s="200">
        <v>85</v>
      </c>
      <c r="BJ444" s="200">
        <f t="shared" si="362"/>
        <v>66.40625</v>
      </c>
      <c r="BK444" s="198" t="s">
        <v>225</v>
      </c>
      <c r="BL444" s="206">
        <v>33714</v>
      </c>
      <c r="BM444" s="207">
        <v>1</v>
      </c>
      <c r="BN444" s="198" t="s">
        <v>543</v>
      </c>
      <c r="BO444" s="199" t="str">
        <f t="shared" si="370"/>
        <v/>
      </c>
      <c r="BP444" s="200" t="str">
        <f t="shared" si="371"/>
        <v/>
      </c>
      <c r="BQ444" s="200">
        <f t="shared" si="372"/>
        <v>100</v>
      </c>
      <c r="BR444" s="211">
        <f t="shared" si="373"/>
        <v>100</v>
      </c>
      <c r="BS444" s="199"/>
      <c r="BT444" s="200"/>
      <c r="BU444" s="200"/>
      <c r="BV444" s="211" t="str">
        <f t="shared" si="374"/>
        <v/>
      </c>
      <c r="BW444" s="199" t="str">
        <f t="shared" si="375"/>
        <v/>
      </c>
      <c r="BX444" s="200" t="str">
        <f t="shared" si="376"/>
        <v/>
      </c>
      <c r="BY444" s="200" t="str">
        <f t="shared" si="377"/>
        <v/>
      </c>
      <c r="BZ444" s="200" t="str">
        <f t="shared" si="378"/>
        <v/>
      </c>
      <c r="CA444" s="16"/>
      <c r="CB444" s="16"/>
      <c r="CC444" s="16"/>
      <c r="CD444" s="16"/>
    </row>
    <row r="445" spans="1:82" ht="17.25" x14ac:dyDescent="0.25">
      <c r="A445" s="16">
        <v>1</v>
      </c>
      <c r="C445" s="194">
        <v>442</v>
      </c>
      <c r="D445" s="195"/>
      <c r="E445" s="212" t="s">
        <v>166</v>
      </c>
      <c r="F445" s="197"/>
      <c r="G445" s="198" t="s">
        <v>666</v>
      </c>
      <c r="H445" s="199"/>
      <c r="I445" s="200"/>
      <c r="J445" s="200"/>
      <c r="K445" s="200"/>
      <c r="L445" s="199"/>
      <c r="M445" s="200"/>
      <c r="N445" s="200"/>
      <c r="O445" s="200"/>
      <c r="P445" s="199"/>
      <c r="Q445" s="200"/>
      <c r="R445" s="200"/>
      <c r="S445" s="200"/>
      <c r="T445" s="199"/>
      <c r="U445" s="200"/>
      <c r="V445" s="200"/>
      <c r="W445" s="200"/>
      <c r="X445" s="199"/>
      <c r="Y445" s="200"/>
      <c r="Z445" s="200"/>
      <c r="AA445" s="200"/>
      <c r="AB445" s="199" t="str">
        <f t="shared" si="379"/>
        <v/>
      </c>
      <c r="AC445" s="200" t="str">
        <f t="shared" si="379"/>
        <v/>
      </c>
      <c r="AD445" s="200" t="str">
        <f t="shared" si="379"/>
        <v/>
      </c>
      <c r="AE445" s="200" t="str">
        <f t="shared" si="369"/>
        <v/>
      </c>
      <c r="AF445" s="199" t="s">
        <v>509</v>
      </c>
      <c r="AG445" s="200" t="s">
        <v>509</v>
      </c>
      <c r="AH445" s="200" t="s">
        <v>509</v>
      </c>
      <c r="AI445" s="200" t="str">
        <f t="shared" si="299"/>
        <v/>
      </c>
      <c r="AJ445" s="200"/>
      <c r="AK445" s="201"/>
      <c r="AL445" s="202"/>
      <c r="AM445" s="198" t="str">
        <f t="shared" si="300"/>
        <v/>
      </c>
      <c r="AN445" s="198"/>
      <c r="AO445" s="198"/>
      <c r="AP445" s="198"/>
      <c r="AQ445" s="198" t="s">
        <v>67</v>
      </c>
      <c r="AR445" s="198" t="s">
        <v>509</v>
      </c>
      <c r="AS445" s="198"/>
      <c r="AT445" s="198"/>
      <c r="AU445" s="203" t="str">
        <f t="shared" si="301"/>
        <v/>
      </c>
      <c r="AV445" s="204" t="str">
        <f t="shared" si="361"/>
        <v/>
      </c>
      <c r="AW445" s="205"/>
      <c r="AX445" s="205" t="str">
        <f>IF(AW445="","",RANK(AW445,AW$4:AW498,1))</f>
        <v/>
      </c>
      <c r="AY445" s="204" t="str">
        <f>IF(AV445="Yes",SUMIF(AU$4:AU498,AW445,AI$4:AI498),"")</f>
        <v/>
      </c>
      <c r="AZ445" s="204" t="str">
        <f>IF(AY445="","",SUMIF(AX$4:AX498,"&lt;="&amp;AX445,AY$4:AY498))</f>
        <v/>
      </c>
      <c r="BA445" s="202" t="s">
        <v>165</v>
      </c>
      <c r="BB445" s="206">
        <v>25113</v>
      </c>
      <c r="BC445" s="198" t="s">
        <v>170</v>
      </c>
      <c r="BD445" s="206">
        <v>28765</v>
      </c>
      <c r="BE445" s="198" t="s">
        <v>167</v>
      </c>
      <c r="BF445" s="206">
        <v>27052</v>
      </c>
      <c r="BG445" s="198" t="s">
        <v>168</v>
      </c>
      <c r="BH445" s="200">
        <v>69.5</v>
      </c>
      <c r="BI445" s="200"/>
      <c r="BJ445" s="200" t="str">
        <f t="shared" si="362"/>
        <v/>
      </c>
      <c r="BK445" s="198"/>
      <c r="BL445" s="206"/>
      <c r="BM445" s="207">
        <v>2</v>
      </c>
      <c r="BN445" s="198" t="s">
        <v>781</v>
      </c>
      <c r="BO445" s="199" t="str">
        <f t="shared" si="370"/>
        <v/>
      </c>
      <c r="BP445" s="200" t="str">
        <f t="shared" si="371"/>
        <v/>
      </c>
      <c r="BQ445" s="200" t="str">
        <f t="shared" si="372"/>
        <v/>
      </c>
      <c r="BR445" s="211" t="str">
        <f t="shared" si="373"/>
        <v/>
      </c>
      <c r="BS445" s="199"/>
      <c r="BT445" s="200"/>
      <c r="BU445" s="200"/>
      <c r="BV445" s="211" t="str">
        <f t="shared" si="374"/>
        <v/>
      </c>
      <c r="BW445" s="199" t="str">
        <f t="shared" si="375"/>
        <v/>
      </c>
      <c r="BX445" s="200" t="str">
        <f t="shared" si="376"/>
        <v/>
      </c>
      <c r="BY445" s="200" t="str">
        <f t="shared" si="377"/>
        <v/>
      </c>
      <c r="BZ445" s="200" t="str">
        <f t="shared" si="378"/>
        <v/>
      </c>
      <c r="CA445" s="16"/>
      <c r="CB445" s="16"/>
      <c r="CC445" s="16"/>
      <c r="CD445" s="16"/>
    </row>
    <row r="446" spans="1:82" x14ac:dyDescent="0.25">
      <c r="A446" s="16">
        <v>1</v>
      </c>
      <c r="C446" s="194">
        <v>443</v>
      </c>
      <c r="D446" s="195">
        <v>157</v>
      </c>
      <c r="E446" s="212" t="s">
        <v>175</v>
      </c>
      <c r="F446" s="197" t="s">
        <v>3</v>
      </c>
      <c r="G446" s="198" t="s">
        <v>3</v>
      </c>
      <c r="H446" s="199"/>
      <c r="I446" s="200"/>
      <c r="J446" s="200"/>
      <c r="K446" s="200" t="str">
        <f>IF(SUM(H446:J446)=0,"",SUM(H446:J446))</f>
        <v/>
      </c>
      <c r="L446" s="199"/>
      <c r="M446" s="200"/>
      <c r="N446" s="200"/>
      <c r="O446" s="200" t="str">
        <f>IF(SUM(L446:N446)=0,"",SUM(L446:N446))</f>
        <v/>
      </c>
      <c r="P446" s="199"/>
      <c r="Q446" s="200"/>
      <c r="R446" s="200"/>
      <c r="S446" s="200" t="str">
        <f>IF(SUM(P446:R446)=0,"",SUM(P446:R446))</f>
        <v/>
      </c>
      <c r="T446" s="199"/>
      <c r="U446" s="200">
        <v>17.100000000000001</v>
      </c>
      <c r="V446" s="200">
        <v>34.6</v>
      </c>
      <c r="W446" s="200">
        <f>IF(SUM(T446:V446)=0,"",SUM(T446:V446))</f>
        <v>51.7</v>
      </c>
      <c r="X446" s="199"/>
      <c r="Y446" s="200"/>
      <c r="Z446" s="200"/>
      <c r="AA446" s="200" t="str">
        <f>IF(SUM(X446:Z446)=0,"",SUM(X446:Z446))</f>
        <v/>
      </c>
      <c r="AB446" s="199" t="str">
        <f t="shared" si="379"/>
        <v/>
      </c>
      <c r="AC446" s="200">
        <f t="shared" si="379"/>
        <v>17.100000000000001</v>
      </c>
      <c r="AD446" s="200">
        <f t="shared" si="379"/>
        <v>34.6</v>
      </c>
      <c r="AE446" s="200">
        <f t="shared" si="369"/>
        <v>51.7</v>
      </c>
      <c r="AF446" s="199" t="s">
        <v>509</v>
      </c>
      <c r="AG446" s="200">
        <v>17.100000000000001</v>
      </c>
      <c r="AH446" s="200">
        <v>34.6</v>
      </c>
      <c r="AI446" s="200">
        <f t="shared" si="299"/>
        <v>51.7</v>
      </c>
      <c r="AJ446" s="200" t="s">
        <v>175</v>
      </c>
      <c r="AK446" s="201">
        <v>236</v>
      </c>
      <c r="AL446" s="202"/>
      <c r="AM446" s="198" t="str">
        <f t="shared" si="300"/>
        <v/>
      </c>
      <c r="AN446" s="198"/>
      <c r="AO446" s="198"/>
      <c r="AP446" s="213" t="s">
        <v>689</v>
      </c>
      <c r="AQ446" s="198" t="s">
        <v>67</v>
      </c>
      <c r="AR446" s="198" t="s">
        <v>324</v>
      </c>
      <c r="AS446" s="198"/>
      <c r="AT446" s="198" t="s">
        <v>509</v>
      </c>
      <c r="AU446" s="203">
        <f t="shared" si="301"/>
        <v>1996</v>
      </c>
      <c r="AV446" s="204" t="str">
        <f t="shared" si="361"/>
        <v>Yes</v>
      </c>
      <c r="AW446" s="205">
        <f>IF(AV446="Yes",AU446,"")</f>
        <v>1996</v>
      </c>
      <c r="AX446" s="205">
        <f>IF(AW446="","",RANK(AW446,AW$4:AW498,1))</f>
        <v>22</v>
      </c>
      <c r="AY446" s="204">
        <f>IF(AV446="Yes",SUMIF(AU$4:AU498,AW446,AI$4:AI498),"")</f>
        <v>79.599999999999994</v>
      </c>
      <c r="AZ446" s="204">
        <f>IF(AY446="","",SUMIF(AX$4:AX498,"&lt;="&amp;AX446,AY$4:AY498))</f>
        <v>10869.000000000002</v>
      </c>
      <c r="BA446" s="202" t="s">
        <v>225</v>
      </c>
      <c r="BB446" s="206">
        <v>33714</v>
      </c>
      <c r="BC446" s="198" t="s">
        <v>3</v>
      </c>
      <c r="BD446" s="206">
        <v>34972</v>
      </c>
      <c r="BE446" s="198"/>
      <c r="BF446" s="206"/>
      <c r="BG446" s="198"/>
      <c r="BH446" s="200">
        <v>104</v>
      </c>
      <c r="BI446" s="200">
        <v>51.7</v>
      </c>
      <c r="BJ446" s="200">
        <f>IF(BI446="","",(BI446/BH447)*100)</f>
        <v>57.444444444444443</v>
      </c>
      <c r="BK446" s="198" t="s">
        <v>436</v>
      </c>
      <c r="BL446" s="206">
        <v>35357</v>
      </c>
      <c r="BM446" s="207">
        <v>1</v>
      </c>
      <c r="BN446" s="198"/>
      <c r="BO446" s="199" t="str">
        <f t="shared" si="370"/>
        <v/>
      </c>
      <c r="BP446" s="200">
        <f t="shared" si="371"/>
        <v>33.075435203094777</v>
      </c>
      <c r="BQ446" s="200">
        <f t="shared" si="372"/>
        <v>66.924564796905216</v>
      </c>
      <c r="BR446" s="211">
        <f t="shared" si="373"/>
        <v>100</v>
      </c>
      <c r="BS446" s="199"/>
      <c r="BT446" s="200"/>
      <c r="BU446" s="200"/>
      <c r="BV446" s="211" t="str">
        <f t="shared" si="374"/>
        <v/>
      </c>
      <c r="BW446" s="199" t="str">
        <f t="shared" si="375"/>
        <v/>
      </c>
      <c r="BX446" s="200" t="str">
        <f t="shared" si="376"/>
        <v/>
      </c>
      <c r="BY446" s="200" t="str">
        <f t="shared" si="377"/>
        <v/>
      </c>
      <c r="BZ446" s="200" t="str">
        <f t="shared" si="378"/>
        <v/>
      </c>
      <c r="CA446" s="16"/>
      <c r="CB446" s="16"/>
      <c r="CC446" s="16"/>
      <c r="CD446" s="16"/>
    </row>
    <row r="447" spans="1:82" x14ac:dyDescent="0.25">
      <c r="A447" s="16">
        <v>1</v>
      </c>
      <c r="C447" s="194">
        <v>444</v>
      </c>
      <c r="D447" s="195"/>
      <c r="E447" s="212" t="s">
        <v>175</v>
      </c>
      <c r="F447" s="197"/>
      <c r="G447" s="198" t="s">
        <v>3</v>
      </c>
      <c r="H447" s="199"/>
      <c r="I447" s="200"/>
      <c r="J447" s="200"/>
      <c r="K447" s="200"/>
      <c r="L447" s="199"/>
      <c r="M447" s="200"/>
      <c r="N447" s="200"/>
      <c r="O447" s="200"/>
      <c r="P447" s="199"/>
      <c r="Q447" s="200"/>
      <c r="R447" s="200"/>
      <c r="S447" s="200"/>
      <c r="T447" s="199"/>
      <c r="U447" s="200"/>
      <c r="V447" s="200"/>
      <c r="W447" s="200"/>
      <c r="X447" s="199"/>
      <c r="Y447" s="200"/>
      <c r="Z447" s="200"/>
      <c r="AA447" s="200"/>
      <c r="AB447" s="199"/>
      <c r="AC447" s="200"/>
      <c r="AD447" s="200"/>
      <c r="AE447" s="200"/>
      <c r="AF447" s="199"/>
      <c r="AG447" s="200"/>
      <c r="AH447" s="200"/>
      <c r="AI447" s="200" t="str">
        <f t="shared" si="299"/>
        <v/>
      </c>
      <c r="AJ447" s="200"/>
      <c r="AK447" s="201"/>
      <c r="AL447" s="202"/>
      <c r="AM447" s="198" t="str">
        <f t="shared" si="300"/>
        <v/>
      </c>
      <c r="AN447" s="198"/>
      <c r="AO447" s="198"/>
      <c r="AP447" s="198"/>
      <c r="AQ447" s="198" t="s">
        <v>67</v>
      </c>
      <c r="AR447" s="198"/>
      <c r="AS447" s="198"/>
      <c r="AT447" s="198"/>
      <c r="AU447" s="203" t="str">
        <f t="shared" si="301"/>
        <v/>
      </c>
      <c r="AV447" s="204"/>
      <c r="AW447" s="205"/>
      <c r="AX447" s="205" t="str">
        <f>IF(AW447="","",RANK(AW447,AW$4:AW498,1))</f>
        <v/>
      </c>
      <c r="AY447" s="204" t="str">
        <f>IF(AV447="Yes",SUMIF(AU$4:AU498,AW447,AI$4:AI498),"")</f>
        <v/>
      </c>
      <c r="AZ447" s="204" t="str">
        <f>IF(AY447="","",SUMIF(AX$4:AX498,"&lt;="&amp;AX447,AY$4:AY498))</f>
        <v/>
      </c>
      <c r="BA447" s="202" t="s">
        <v>165</v>
      </c>
      <c r="BB447" s="206">
        <v>25113</v>
      </c>
      <c r="BC447" s="198" t="s">
        <v>170</v>
      </c>
      <c r="BD447" s="206">
        <v>28765</v>
      </c>
      <c r="BE447" s="198" t="s">
        <v>167</v>
      </c>
      <c r="BF447" s="206">
        <v>27082</v>
      </c>
      <c r="BG447" s="198" t="s">
        <v>168</v>
      </c>
      <c r="BH447" s="200">
        <v>90</v>
      </c>
      <c r="BI447" s="261"/>
      <c r="BJ447" s="261"/>
      <c r="BK447" s="228"/>
      <c r="BL447" s="262"/>
      <c r="BM447" s="263">
        <v>2</v>
      </c>
      <c r="BN447" s="198" t="s">
        <v>782</v>
      </c>
      <c r="BO447" s="199"/>
      <c r="BP447" s="261"/>
      <c r="BQ447" s="261"/>
      <c r="BR447" s="211"/>
      <c r="BS447" s="199"/>
      <c r="BT447" s="200"/>
      <c r="BU447" s="200"/>
      <c r="BV447" s="211" t="str">
        <f t="shared" si="374"/>
        <v/>
      </c>
      <c r="BW447" s="199" t="str">
        <f t="shared" si="375"/>
        <v/>
      </c>
      <c r="BX447" s="200" t="str">
        <f t="shared" si="376"/>
        <v/>
      </c>
      <c r="BY447" s="200" t="str">
        <f t="shared" si="377"/>
        <v/>
      </c>
      <c r="BZ447" s="200" t="str">
        <f t="shared" si="378"/>
        <v/>
      </c>
      <c r="CA447" s="16"/>
      <c r="CB447" s="16"/>
      <c r="CC447" s="16"/>
      <c r="CD447" s="16"/>
    </row>
    <row r="448" spans="1:82" x14ac:dyDescent="0.25">
      <c r="C448" s="194">
        <v>445</v>
      </c>
      <c r="D448" s="195"/>
      <c r="E448" s="212" t="s">
        <v>296</v>
      </c>
      <c r="F448" s="197"/>
      <c r="G448" s="198" t="s">
        <v>3</v>
      </c>
      <c r="H448" s="199"/>
      <c r="I448" s="200"/>
      <c r="J448" s="200"/>
      <c r="K448" s="200"/>
      <c r="L448" s="199"/>
      <c r="M448" s="200"/>
      <c r="N448" s="200"/>
      <c r="O448" s="200"/>
      <c r="P448" s="199"/>
      <c r="Q448" s="200"/>
      <c r="R448" s="200"/>
      <c r="S448" s="200"/>
      <c r="T448" s="199"/>
      <c r="U448" s="200"/>
      <c r="V448" s="200"/>
      <c r="W448" s="200"/>
      <c r="X448" s="199"/>
      <c r="Y448" s="200"/>
      <c r="Z448" s="200"/>
      <c r="AA448" s="200"/>
      <c r="AB448" s="199"/>
      <c r="AC448" s="200"/>
      <c r="AD448" s="200"/>
      <c r="AE448" s="200"/>
      <c r="AF448" s="199"/>
      <c r="AG448" s="200"/>
      <c r="AH448" s="200"/>
      <c r="AI448" s="200" t="str">
        <f t="shared" si="299"/>
        <v/>
      </c>
      <c r="AJ448" s="200"/>
      <c r="AK448" s="201"/>
      <c r="AL448" s="202"/>
      <c r="AM448" s="198" t="str">
        <f t="shared" si="300"/>
        <v/>
      </c>
      <c r="AN448" s="198"/>
      <c r="AO448" s="198"/>
      <c r="AP448" s="198"/>
      <c r="AQ448" s="198" t="s">
        <v>67</v>
      </c>
      <c r="AR448" s="198" t="s">
        <v>509</v>
      </c>
      <c r="AS448" s="198"/>
      <c r="AT448" s="198"/>
      <c r="AU448" s="203" t="str">
        <f t="shared" si="301"/>
        <v/>
      </c>
      <c r="AV448" s="204" t="str">
        <f t="shared" ref="AV448:AV479" si="380">IF(MAX(INDEX((AU$4:AU$498=AU448)*ROW(AU$4:AU$498),0))=ROW(),"Yes","")</f>
        <v/>
      </c>
      <c r="AW448" s="205"/>
      <c r="AX448" s="205" t="str">
        <f>IF(AW448="","",RANK(AW448,AW$4:AW498,1))</f>
        <v/>
      </c>
      <c r="AY448" s="204" t="str">
        <f>IF(AV448="Yes",SUMIF(AU$4:AU498,AW448,AI$4:AI498),"")</f>
        <v/>
      </c>
      <c r="AZ448" s="204" t="str">
        <f>IF(AY448="","",SUMIF(AX$4:AX498,"&lt;="&amp;AX448,AY$4:AY498))</f>
        <v/>
      </c>
      <c r="BA448" s="202" t="s">
        <v>225</v>
      </c>
      <c r="BB448" s="206">
        <v>33714</v>
      </c>
      <c r="BC448" s="198" t="s">
        <v>3</v>
      </c>
      <c r="BD448" s="206">
        <v>34972</v>
      </c>
      <c r="BE448" s="198"/>
      <c r="BF448" s="206"/>
      <c r="BG448" s="198" t="s">
        <v>288</v>
      </c>
      <c r="BH448" s="200">
        <v>18</v>
      </c>
      <c r="BI448" s="200"/>
      <c r="BJ448" s="200" t="str">
        <f t="shared" ref="BJ448:BJ479" si="381">IF(BI448="","",(BI448/BH448)*100)</f>
        <v/>
      </c>
      <c r="BK448" s="198"/>
      <c r="BL448" s="206"/>
      <c r="BM448" s="207">
        <v>2</v>
      </c>
      <c r="BN448" s="198"/>
      <c r="BO448" s="199" t="str">
        <f t="shared" ref="BO448:BO462" si="382">IF(AB448="","",(AB448/AE448)*100)</f>
        <v/>
      </c>
      <c r="BP448" s="200" t="str">
        <f t="shared" ref="BP448:BP462" si="383">IF(AC448="","",(AC448/AE448)*100)</f>
        <v/>
      </c>
      <c r="BQ448" s="200" t="str">
        <f t="shared" ref="BQ448:BQ462" si="384">IF(AD448="","",(AD448/AE448)*100)</f>
        <v/>
      </c>
      <c r="BR448" s="211" t="str">
        <f t="shared" ref="BR448:BR462" si="385">IF(AE448="","",SUM(BO448:BQ448))</f>
        <v/>
      </c>
      <c r="BS448" s="199"/>
      <c r="BT448" s="200"/>
      <c r="BU448" s="200"/>
      <c r="BV448" s="211" t="str">
        <f t="shared" si="374"/>
        <v/>
      </c>
      <c r="BW448" s="199" t="str">
        <f t="shared" si="375"/>
        <v/>
      </c>
      <c r="BX448" s="200" t="str">
        <f t="shared" si="376"/>
        <v/>
      </c>
      <c r="BY448" s="200" t="str">
        <f t="shared" si="377"/>
        <v/>
      </c>
      <c r="BZ448" s="200" t="str">
        <f t="shared" si="378"/>
        <v/>
      </c>
      <c r="CA448" s="16"/>
      <c r="CB448" s="16"/>
      <c r="CC448" s="16"/>
      <c r="CD448" s="16"/>
    </row>
    <row r="449" spans="1:82" x14ac:dyDescent="0.25">
      <c r="A449" s="16">
        <v>1</v>
      </c>
      <c r="C449" s="194">
        <v>446</v>
      </c>
      <c r="D449" s="195"/>
      <c r="E449" s="212" t="s">
        <v>186</v>
      </c>
      <c r="F449" s="197"/>
      <c r="G449" s="198" t="s">
        <v>2</v>
      </c>
      <c r="H449" s="199"/>
      <c r="I449" s="200"/>
      <c r="J449" s="200"/>
      <c r="K449" s="200"/>
      <c r="L449" s="199"/>
      <c r="M449" s="200"/>
      <c r="N449" s="200"/>
      <c r="O449" s="200"/>
      <c r="P449" s="199"/>
      <c r="Q449" s="200"/>
      <c r="R449" s="200"/>
      <c r="S449" s="200"/>
      <c r="T449" s="199"/>
      <c r="U449" s="200"/>
      <c r="V449" s="200"/>
      <c r="W449" s="200"/>
      <c r="X449" s="199"/>
      <c r="Y449" s="200"/>
      <c r="Z449" s="200"/>
      <c r="AA449" s="200"/>
      <c r="AB449" s="199" t="str">
        <f>IF(H449+L449+P449+T449+X449=0,"",H449+L449+P449+T449+X449)</f>
        <v/>
      </c>
      <c r="AC449" s="200" t="str">
        <f>IF(I449+M449+Q449+U449+Y449=0,"",I449+M449+Q449+U449+Y449)</f>
        <v/>
      </c>
      <c r="AD449" s="200" t="str">
        <f>IF(J449+N449+R449+V449+Z449=0,"",J449+N449+R449+V449+Z449)</f>
        <v/>
      </c>
      <c r="AE449" s="200" t="str">
        <f t="shared" ref="AE449:AE462" si="386">IF(SUM(AB449:AD449)=0,"",SUM(AB449:AD449))</f>
        <v/>
      </c>
      <c r="AF449" s="199" t="s">
        <v>509</v>
      </c>
      <c r="AG449" s="200" t="s">
        <v>509</v>
      </c>
      <c r="AH449" s="200" t="s">
        <v>509</v>
      </c>
      <c r="AI449" s="200" t="str">
        <f t="shared" si="299"/>
        <v/>
      </c>
      <c r="AJ449" s="200"/>
      <c r="AK449" s="201"/>
      <c r="AL449" s="202"/>
      <c r="AM449" s="198" t="str">
        <f t="shared" si="300"/>
        <v/>
      </c>
      <c r="AN449" s="198"/>
      <c r="AO449" s="198"/>
      <c r="AP449" s="198"/>
      <c r="AQ449" s="198" t="s">
        <v>67</v>
      </c>
      <c r="AR449" s="198" t="s">
        <v>509</v>
      </c>
      <c r="AS449" s="198"/>
      <c r="AT449" s="198"/>
      <c r="AU449" s="203" t="str">
        <f t="shared" si="301"/>
        <v/>
      </c>
      <c r="AV449" s="204" t="str">
        <f t="shared" si="380"/>
        <v/>
      </c>
      <c r="AW449" s="205"/>
      <c r="AX449" s="205" t="str">
        <f>IF(AW449="","",RANK(AW449,AW$4:AW498,1))</f>
        <v/>
      </c>
      <c r="AY449" s="204" t="str">
        <f>IF(AV449="Yes",SUMIF(AU$4:AU498,AW449,AI$4:AI498),"")</f>
        <v/>
      </c>
      <c r="AZ449" s="204" t="str">
        <f>IF(AY449="","",SUMIF(AX$4:AX498,"&lt;="&amp;AX449,AY$4:AY498))</f>
        <v/>
      </c>
      <c r="BA449" s="202" t="s">
        <v>165</v>
      </c>
      <c r="BB449" s="206">
        <v>25113</v>
      </c>
      <c r="BC449" s="198" t="s">
        <v>2</v>
      </c>
      <c r="BD449" s="206">
        <v>28765</v>
      </c>
      <c r="BE449" s="198" t="s">
        <v>171</v>
      </c>
      <c r="BF449" s="206">
        <v>29130</v>
      </c>
      <c r="BG449" s="198" t="s">
        <v>683</v>
      </c>
      <c r="BH449" s="200">
        <v>51.7</v>
      </c>
      <c r="BI449" s="200"/>
      <c r="BJ449" s="200" t="str">
        <f t="shared" si="381"/>
        <v/>
      </c>
      <c r="BK449" s="198"/>
      <c r="BL449" s="206"/>
      <c r="BM449" s="207">
        <v>2</v>
      </c>
      <c r="BN449" s="198"/>
      <c r="BO449" s="199" t="str">
        <f t="shared" si="382"/>
        <v/>
      </c>
      <c r="BP449" s="200" t="str">
        <f t="shared" si="383"/>
        <v/>
      </c>
      <c r="BQ449" s="200" t="str">
        <f t="shared" si="384"/>
        <v/>
      </c>
      <c r="BR449" s="211" t="str">
        <f t="shared" si="385"/>
        <v/>
      </c>
      <c r="BS449" s="199"/>
      <c r="BT449" s="200"/>
      <c r="BU449" s="200"/>
      <c r="BV449" s="211" t="str">
        <f t="shared" si="374"/>
        <v/>
      </c>
      <c r="BW449" s="199" t="str">
        <f t="shared" si="375"/>
        <v/>
      </c>
      <c r="BX449" s="200" t="str">
        <f t="shared" si="376"/>
        <v/>
      </c>
      <c r="BY449" s="200" t="str">
        <f t="shared" si="377"/>
        <v/>
      </c>
      <c r="BZ449" s="200" t="str">
        <f t="shared" si="378"/>
        <v/>
      </c>
      <c r="CA449" s="16"/>
      <c r="CB449" s="16"/>
      <c r="CC449" s="16"/>
      <c r="CD449" s="16"/>
    </row>
    <row r="450" spans="1:82" x14ac:dyDescent="0.25">
      <c r="A450" s="16">
        <v>1</v>
      </c>
      <c r="C450" s="415">
        <v>447</v>
      </c>
      <c r="D450" s="216"/>
      <c r="E450" s="216" t="s">
        <v>5</v>
      </c>
      <c r="F450" s="180"/>
      <c r="G450" s="217"/>
      <c r="H450" s="218"/>
      <c r="I450" s="219"/>
      <c r="J450" s="219"/>
      <c r="K450" s="219"/>
      <c r="L450" s="218"/>
      <c r="M450" s="219"/>
      <c r="N450" s="219"/>
      <c r="O450" s="219"/>
      <c r="P450" s="218"/>
      <c r="Q450" s="219"/>
      <c r="R450" s="219"/>
      <c r="S450" s="219"/>
      <c r="T450" s="218"/>
      <c r="U450" s="219"/>
      <c r="V450" s="219"/>
      <c r="W450" s="219"/>
      <c r="X450" s="218"/>
      <c r="Y450" s="219"/>
      <c r="Z450" s="219"/>
      <c r="AA450" s="219"/>
      <c r="AB450" s="218" t="str">
        <f>IF(SUM(AB444:AB449)=0,"",SUM(AB444:AB449))</f>
        <v/>
      </c>
      <c r="AC450" s="219">
        <f>IF(SUM(AC444:AC449)=0,"",SUM(AC444:AC449))</f>
        <v>17.100000000000001</v>
      </c>
      <c r="AD450" s="219">
        <f>IF(SUM(AD444:AD449)=0,"",SUM(AD444:AD449))</f>
        <v>121.19999999999999</v>
      </c>
      <c r="AE450" s="219">
        <f t="shared" si="386"/>
        <v>138.29999999999998</v>
      </c>
      <c r="AF450" s="218"/>
      <c r="AG450" s="219"/>
      <c r="AH450" s="219"/>
      <c r="AI450" s="219" t="str">
        <f t="shared" si="299"/>
        <v/>
      </c>
      <c r="AJ450" s="219"/>
      <c r="AK450" s="220"/>
      <c r="AL450" s="221">
        <f>COUNT(AE444:AE449)</f>
        <v>2</v>
      </c>
      <c r="AM450" s="217" t="str">
        <f t="shared" si="300"/>
        <v/>
      </c>
      <c r="AN450" s="217" t="s">
        <v>148</v>
      </c>
      <c r="AO450" s="217"/>
      <c r="AP450" s="217"/>
      <c r="AQ450" s="217"/>
      <c r="AR450" s="217"/>
      <c r="AS450" s="217"/>
      <c r="AT450" s="217"/>
      <c r="AU450" s="222" t="str">
        <f t="shared" si="301"/>
        <v/>
      </c>
      <c r="AV450" s="254" t="str">
        <f t="shared" si="380"/>
        <v/>
      </c>
      <c r="AW450" s="255"/>
      <c r="AX450" s="255" t="str">
        <f>IF(AW450="","",RANK(AW450,AW$4:AW498,1))</f>
        <v/>
      </c>
      <c r="AY450" s="254" t="str">
        <f>IF(AV450="Yes",SUMIF(AU$4:AU498,AW450,AI$4:AI498),"")</f>
        <v/>
      </c>
      <c r="AZ450" s="254" t="str">
        <f>IF(AY450="","",SUMIF(AX$4:AX498,"&lt;="&amp;AX450,AY$4:AY498))</f>
        <v/>
      </c>
      <c r="BA450" s="221"/>
      <c r="BB450" s="223"/>
      <c r="BC450" s="217"/>
      <c r="BD450" s="223"/>
      <c r="BE450" s="217"/>
      <c r="BF450" s="223"/>
      <c r="BG450" s="217"/>
      <c r="BH450" s="219"/>
      <c r="BI450" s="219"/>
      <c r="BJ450" s="219" t="str">
        <f t="shared" si="381"/>
        <v/>
      </c>
      <c r="BK450" s="217"/>
      <c r="BL450" s="223"/>
      <c r="BM450" s="224"/>
      <c r="BN450" s="217"/>
      <c r="BO450" s="218" t="str">
        <f t="shared" si="382"/>
        <v/>
      </c>
      <c r="BP450" s="219">
        <f t="shared" si="383"/>
        <v>12.364425162689807</v>
      </c>
      <c r="BQ450" s="219">
        <f t="shared" si="384"/>
        <v>87.635574837310187</v>
      </c>
      <c r="BR450" s="225">
        <f t="shared" si="385"/>
        <v>100</v>
      </c>
      <c r="BS450" s="218"/>
      <c r="BT450" s="219"/>
      <c r="BU450" s="219"/>
      <c r="BV450" s="225" t="str">
        <f t="shared" si="374"/>
        <v/>
      </c>
      <c r="BW450" s="218" t="str">
        <f t="shared" si="375"/>
        <v/>
      </c>
      <c r="BX450" s="219" t="str">
        <f t="shared" si="376"/>
        <v/>
      </c>
      <c r="BY450" s="219" t="str">
        <f t="shared" si="377"/>
        <v/>
      </c>
      <c r="BZ450" s="219" t="str">
        <f t="shared" si="378"/>
        <v/>
      </c>
      <c r="CA450" s="16"/>
      <c r="CB450" s="16"/>
      <c r="CC450" s="16"/>
      <c r="CD450" s="16"/>
    </row>
    <row r="451" spans="1:82" x14ac:dyDescent="0.25">
      <c r="A451" s="16">
        <v>1</v>
      </c>
      <c r="C451" s="241">
        <v>448</v>
      </c>
      <c r="D451" s="242"/>
      <c r="E451" s="346" t="s">
        <v>149</v>
      </c>
      <c r="F451" s="243"/>
      <c r="G451" s="244"/>
      <c r="H451" s="245"/>
      <c r="I451" s="246"/>
      <c r="J451" s="246"/>
      <c r="K451" s="246" t="str">
        <f t="shared" ref="K451:K457" si="387">IF(SUM(H451:J451)=0,"",SUM(H451:J451))</f>
        <v/>
      </c>
      <c r="L451" s="245"/>
      <c r="M451" s="246"/>
      <c r="N451" s="246"/>
      <c r="O451" s="246" t="str">
        <f t="shared" ref="O451:O457" si="388">IF(SUM(L451:N451)=0,"",SUM(L451:N451))</f>
        <v/>
      </c>
      <c r="P451" s="245"/>
      <c r="Q451" s="246"/>
      <c r="R451" s="246"/>
      <c r="S451" s="246" t="str">
        <f t="shared" ref="S451:S457" si="389">IF(SUM(P451:R451)=0,"",SUM(P451:R451))</f>
        <v/>
      </c>
      <c r="T451" s="245"/>
      <c r="U451" s="246"/>
      <c r="V451" s="246"/>
      <c r="W451" s="246" t="str">
        <f t="shared" ref="W451:W457" si="390">IF(SUM(T451:V451)=0,"",SUM(T451:V451))</f>
        <v/>
      </c>
      <c r="X451" s="245"/>
      <c r="Y451" s="246"/>
      <c r="Z451" s="246"/>
      <c r="AA451" s="246" t="str">
        <f t="shared" ref="AA451:AA457" si="391">IF(SUM(X451:Z451)=0,"",SUM(X451:Z451))</f>
        <v/>
      </c>
      <c r="AB451" s="245"/>
      <c r="AC451" s="246"/>
      <c r="AD451" s="246"/>
      <c r="AE451" s="246" t="str">
        <f t="shared" si="386"/>
        <v/>
      </c>
      <c r="AF451" s="245"/>
      <c r="AG451" s="246"/>
      <c r="AH451" s="246"/>
      <c r="AI451" s="246" t="str">
        <f t="shared" si="299"/>
        <v/>
      </c>
      <c r="AJ451" s="246"/>
      <c r="AK451" s="247"/>
      <c r="AL451" s="248"/>
      <c r="AM451" s="244" t="str">
        <f t="shared" si="300"/>
        <v/>
      </c>
      <c r="AN451" s="244" t="s">
        <v>149</v>
      </c>
      <c r="AO451" s="244"/>
      <c r="AP451" s="244"/>
      <c r="AQ451" s="244"/>
      <c r="AR451" s="244" t="s">
        <v>509</v>
      </c>
      <c r="AS451" s="244"/>
      <c r="AT451" s="244"/>
      <c r="AU451" s="249" t="str">
        <f t="shared" si="301"/>
        <v/>
      </c>
      <c r="AV451" s="416" t="str">
        <f t="shared" si="380"/>
        <v/>
      </c>
      <c r="AW451" s="417"/>
      <c r="AX451" s="417" t="str">
        <f>IF(AW451="","",RANK(AW451,AW$4:AW498,1))</f>
        <v/>
      </c>
      <c r="AY451" s="416" t="str">
        <f>IF(AV451="Yes",SUMIF(AU$4:AU498,AW451,AI$4:AI498),"")</f>
        <v/>
      </c>
      <c r="AZ451" s="416" t="str">
        <f>IF(AY451="","",SUMIF(AX$4:AX498,"&lt;="&amp;AX451,AY$4:AY498))</f>
        <v/>
      </c>
      <c r="BA451" s="248"/>
      <c r="BB451" s="250"/>
      <c r="BC451" s="244"/>
      <c r="BD451" s="250"/>
      <c r="BE451" s="244"/>
      <c r="BF451" s="250"/>
      <c r="BG451" s="244"/>
      <c r="BH451" s="246"/>
      <c r="BI451" s="246"/>
      <c r="BJ451" s="246" t="str">
        <f t="shared" si="381"/>
        <v/>
      </c>
      <c r="BK451" s="244"/>
      <c r="BL451" s="250"/>
      <c r="BM451" s="251"/>
      <c r="BN451" s="244"/>
      <c r="BO451" s="245" t="str">
        <f t="shared" si="382"/>
        <v/>
      </c>
      <c r="BP451" s="246" t="str">
        <f t="shared" si="383"/>
        <v/>
      </c>
      <c r="BQ451" s="246" t="str">
        <f t="shared" si="384"/>
        <v/>
      </c>
      <c r="BR451" s="252" t="str">
        <f t="shared" si="385"/>
        <v/>
      </c>
      <c r="BS451" s="245"/>
      <c r="BT451" s="246"/>
      <c r="BU451" s="246"/>
      <c r="BV451" s="252" t="str">
        <f t="shared" si="374"/>
        <v/>
      </c>
      <c r="BW451" s="245" t="str">
        <f t="shared" si="375"/>
        <v/>
      </c>
      <c r="BX451" s="246" t="str">
        <f t="shared" si="376"/>
        <v/>
      </c>
      <c r="BY451" s="246" t="str">
        <f t="shared" si="377"/>
        <v/>
      </c>
      <c r="BZ451" s="246" t="str">
        <f t="shared" si="378"/>
        <v/>
      </c>
      <c r="CA451" s="16"/>
      <c r="CB451" s="16"/>
      <c r="CC451" s="16"/>
      <c r="CD451" s="16"/>
    </row>
    <row r="452" spans="1:82" x14ac:dyDescent="0.25">
      <c r="A452" s="16">
        <v>1</v>
      </c>
      <c r="C452" s="194">
        <v>449</v>
      </c>
      <c r="D452" s="195" t="s">
        <v>540</v>
      </c>
      <c r="E452" s="212" t="s">
        <v>600</v>
      </c>
      <c r="F452" s="197" t="s">
        <v>3</v>
      </c>
      <c r="G452" s="198" t="s">
        <v>3</v>
      </c>
      <c r="H452" s="199"/>
      <c r="I452" s="200"/>
      <c r="J452" s="200"/>
      <c r="K452" s="200" t="str">
        <f t="shared" si="387"/>
        <v/>
      </c>
      <c r="L452" s="199"/>
      <c r="M452" s="200"/>
      <c r="N452" s="200"/>
      <c r="O452" s="200" t="str">
        <f t="shared" si="388"/>
        <v/>
      </c>
      <c r="P452" s="199"/>
      <c r="Q452" s="200"/>
      <c r="R452" s="200"/>
      <c r="S452" s="200" t="str">
        <f t="shared" si="389"/>
        <v/>
      </c>
      <c r="T452" s="199"/>
      <c r="U452" s="200">
        <v>1.2</v>
      </c>
      <c r="V452" s="200">
        <v>0.9</v>
      </c>
      <c r="W452" s="200">
        <f t="shared" si="390"/>
        <v>2.1</v>
      </c>
      <c r="X452" s="199"/>
      <c r="Y452" s="200"/>
      <c r="Z452" s="200"/>
      <c r="AA452" s="200" t="str">
        <f t="shared" si="391"/>
        <v/>
      </c>
      <c r="AB452" s="199" t="str">
        <f t="shared" ref="AB452:AD454" si="392">IF(H452+L452+P452+T452+X452=0,"",H452+L452+P452+T452+X452)</f>
        <v/>
      </c>
      <c r="AC452" s="200">
        <f t="shared" si="392"/>
        <v>1.2</v>
      </c>
      <c r="AD452" s="200">
        <f t="shared" si="392"/>
        <v>0.9</v>
      </c>
      <c r="AE452" s="200">
        <f t="shared" si="386"/>
        <v>2.1</v>
      </c>
      <c r="AF452" s="199" t="s">
        <v>509</v>
      </c>
      <c r="AG452" s="200">
        <v>1.2</v>
      </c>
      <c r="AH452" s="200">
        <v>0.9</v>
      </c>
      <c r="AI452" s="200">
        <f t="shared" ref="AI452:AI498" si="393">IF(SUM(AF452:AH452)=0,"",SUM(AF452:AH452))</f>
        <v>2.1</v>
      </c>
      <c r="AJ452" s="200" t="s">
        <v>600</v>
      </c>
      <c r="AK452" s="201">
        <v>248</v>
      </c>
      <c r="AL452" s="202"/>
      <c r="AM452" s="198" t="str">
        <f t="shared" ref="AM452:AM499" si="394">IF(ISBLANK(AL452),"",IF(AL452=0,"Study Only",""))</f>
        <v/>
      </c>
      <c r="AN452" s="198"/>
      <c r="AO452" s="198" t="s">
        <v>1028</v>
      </c>
      <c r="AP452" s="213" t="s">
        <v>735</v>
      </c>
      <c r="AQ452" s="198" t="s">
        <v>68</v>
      </c>
      <c r="AR452" s="198" t="s">
        <v>324</v>
      </c>
      <c r="AS452" s="198"/>
      <c r="AT452" s="198" t="s">
        <v>509</v>
      </c>
      <c r="AU452" s="203">
        <f t="shared" ref="AU452:AU499" si="395">IF(AND(ISBLANK(BK452),ISBLANK(BK452)),"",YEAR(BL452))</f>
        <v>2002</v>
      </c>
      <c r="AV452" s="204" t="str">
        <f t="shared" si="380"/>
        <v/>
      </c>
      <c r="AW452" s="205" t="str">
        <f>IF(AV452="Yes",AU452,"")</f>
        <v/>
      </c>
      <c r="AX452" s="205" t="str">
        <f>IF(AW452="","",RANK(AW452,AW$4:AW498,1))</f>
        <v/>
      </c>
      <c r="AY452" s="204" t="str">
        <f>IF(AV452="Yes",SUMIF(AU$4:AU498,AW452,AI$4:AI498),"")</f>
        <v/>
      </c>
      <c r="AZ452" s="204" t="str">
        <f>IF(AY452="","",SUMIF(AX$4:AX498,"&lt;="&amp;AX452,AY$4:AY498))</f>
        <v/>
      </c>
      <c r="BA452" s="202"/>
      <c r="BB452" s="206"/>
      <c r="BC452" s="198"/>
      <c r="BD452" s="206"/>
      <c r="BE452" s="198"/>
      <c r="BF452" s="206"/>
      <c r="BG452" s="198"/>
      <c r="BH452" s="200"/>
      <c r="BI452" s="200"/>
      <c r="BJ452" s="200" t="str">
        <f t="shared" si="381"/>
        <v/>
      </c>
      <c r="BK452" s="198" t="s">
        <v>445</v>
      </c>
      <c r="BL452" s="206">
        <v>37609</v>
      </c>
      <c r="BM452" s="207"/>
      <c r="BN452" s="198"/>
      <c r="BO452" s="199" t="str">
        <f t="shared" si="382"/>
        <v/>
      </c>
      <c r="BP452" s="200">
        <f t="shared" si="383"/>
        <v>57.142857142857139</v>
      </c>
      <c r="BQ452" s="200">
        <f t="shared" si="384"/>
        <v>42.857142857142854</v>
      </c>
      <c r="BR452" s="211">
        <f t="shared" si="385"/>
        <v>100</v>
      </c>
      <c r="BS452" s="199"/>
      <c r="BT452" s="200"/>
      <c r="BU452" s="200"/>
      <c r="BV452" s="211" t="str">
        <f t="shared" si="374"/>
        <v/>
      </c>
      <c r="BW452" s="199" t="str">
        <f t="shared" si="375"/>
        <v/>
      </c>
      <c r="BX452" s="200" t="str">
        <f t="shared" si="376"/>
        <v/>
      </c>
      <c r="BY452" s="200" t="str">
        <f t="shared" si="377"/>
        <v/>
      </c>
      <c r="BZ452" s="200" t="str">
        <f t="shared" si="378"/>
        <v/>
      </c>
      <c r="CA452" s="16"/>
      <c r="CB452" s="16"/>
      <c r="CC452" s="16"/>
      <c r="CD452" s="16"/>
    </row>
    <row r="453" spans="1:82" x14ac:dyDescent="0.25">
      <c r="A453" s="16">
        <v>1</v>
      </c>
      <c r="C453" s="194">
        <v>450</v>
      </c>
      <c r="D453" s="195" t="s">
        <v>541</v>
      </c>
      <c r="E453" s="212" t="s">
        <v>601</v>
      </c>
      <c r="F453" s="197" t="s">
        <v>3</v>
      </c>
      <c r="G453" s="198" t="s">
        <v>3</v>
      </c>
      <c r="H453" s="199"/>
      <c r="I453" s="200"/>
      <c r="J453" s="200"/>
      <c r="K453" s="200" t="str">
        <f t="shared" si="387"/>
        <v/>
      </c>
      <c r="L453" s="199"/>
      <c r="M453" s="200"/>
      <c r="N453" s="200"/>
      <c r="O453" s="200" t="str">
        <f t="shared" si="388"/>
        <v/>
      </c>
      <c r="P453" s="199"/>
      <c r="Q453" s="200"/>
      <c r="R453" s="200"/>
      <c r="S453" s="200" t="str">
        <f t="shared" si="389"/>
        <v/>
      </c>
      <c r="T453" s="199"/>
      <c r="U453" s="200">
        <v>2.2999999999999998</v>
      </c>
      <c r="V453" s="200"/>
      <c r="W453" s="200">
        <f t="shared" si="390"/>
        <v>2.2999999999999998</v>
      </c>
      <c r="X453" s="199"/>
      <c r="Y453" s="200"/>
      <c r="Z453" s="200"/>
      <c r="AA453" s="200" t="str">
        <f t="shared" si="391"/>
        <v/>
      </c>
      <c r="AB453" s="199" t="str">
        <f t="shared" si="392"/>
        <v/>
      </c>
      <c r="AC453" s="200">
        <f t="shared" si="392"/>
        <v>2.2999999999999998</v>
      </c>
      <c r="AD453" s="200" t="str">
        <f t="shared" si="392"/>
        <v/>
      </c>
      <c r="AE453" s="200">
        <f t="shared" si="386"/>
        <v>2.2999999999999998</v>
      </c>
      <c r="AF453" s="199" t="s">
        <v>509</v>
      </c>
      <c r="AG453" s="200">
        <v>2.2999999999999998</v>
      </c>
      <c r="AH453" s="200" t="s">
        <v>509</v>
      </c>
      <c r="AI453" s="200">
        <f t="shared" si="393"/>
        <v>2.2999999999999998</v>
      </c>
      <c r="AJ453" s="200" t="s">
        <v>601</v>
      </c>
      <c r="AK453" s="201">
        <v>250</v>
      </c>
      <c r="AL453" s="202"/>
      <c r="AM453" s="198" t="str">
        <f t="shared" si="394"/>
        <v/>
      </c>
      <c r="AN453" s="198"/>
      <c r="AO453" s="198" t="s">
        <v>1029</v>
      </c>
      <c r="AP453" s="213" t="s">
        <v>826</v>
      </c>
      <c r="AQ453" s="198" t="s">
        <v>68</v>
      </c>
      <c r="AR453" s="198" t="s">
        <v>324</v>
      </c>
      <c r="AS453" s="198"/>
      <c r="AT453" s="198" t="s">
        <v>509</v>
      </c>
      <c r="AU453" s="203">
        <f t="shared" si="395"/>
        <v>2002</v>
      </c>
      <c r="AV453" s="204" t="str">
        <f t="shared" si="380"/>
        <v/>
      </c>
      <c r="AW453" s="205" t="str">
        <f>IF(AV453="Yes",AU453,"")</f>
        <v/>
      </c>
      <c r="AX453" s="205" t="str">
        <f>IF(AW453="","",RANK(AW453,AW$4:AW498,1))</f>
        <v/>
      </c>
      <c r="AY453" s="204" t="str">
        <f>IF(AV453="Yes",SUMIF(AU$4:AU498,AW453,AI$4:AI498),"")</f>
        <v/>
      </c>
      <c r="AZ453" s="204" t="str">
        <f>IF(AY453="","",SUMIF(AX$4:AX498,"&lt;="&amp;AX453,AY$4:AY498))</f>
        <v/>
      </c>
      <c r="BA453" s="202"/>
      <c r="BB453" s="206"/>
      <c r="BC453" s="198"/>
      <c r="BD453" s="206"/>
      <c r="BE453" s="198"/>
      <c r="BF453" s="206"/>
      <c r="BG453" s="198"/>
      <c r="BH453" s="200"/>
      <c r="BI453" s="200"/>
      <c r="BJ453" s="200" t="str">
        <f t="shared" si="381"/>
        <v/>
      </c>
      <c r="BK453" s="198" t="s">
        <v>445</v>
      </c>
      <c r="BL453" s="206">
        <v>37609</v>
      </c>
      <c r="BM453" s="207"/>
      <c r="BN453" s="198"/>
      <c r="BO453" s="199" t="str">
        <f t="shared" si="382"/>
        <v/>
      </c>
      <c r="BP453" s="200">
        <f t="shared" si="383"/>
        <v>100</v>
      </c>
      <c r="BQ453" s="200" t="str">
        <f t="shared" si="384"/>
        <v/>
      </c>
      <c r="BR453" s="211">
        <f t="shared" si="385"/>
        <v>100</v>
      </c>
      <c r="BS453" s="199"/>
      <c r="BT453" s="200"/>
      <c r="BU453" s="200"/>
      <c r="BV453" s="211" t="str">
        <f t="shared" si="374"/>
        <v/>
      </c>
      <c r="BW453" s="199" t="str">
        <f t="shared" si="375"/>
        <v/>
      </c>
      <c r="BX453" s="200" t="str">
        <f t="shared" si="376"/>
        <v/>
      </c>
      <c r="BY453" s="200" t="str">
        <f t="shared" si="377"/>
        <v/>
      </c>
      <c r="BZ453" s="200" t="str">
        <f t="shared" si="378"/>
        <v/>
      </c>
      <c r="CA453" s="16"/>
      <c r="CB453" s="16"/>
      <c r="CC453" s="16"/>
      <c r="CD453" s="16"/>
    </row>
    <row r="454" spans="1:82" x14ac:dyDescent="0.25">
      <c r="A454" s="16">
        <v>1</v>
      </c>
      <c r="C454" s="194">
        <v>451</v>
      </c>
      <c r="D454" s="195" t="s">
        <v>539</v>
      </c>
      <c r="E454" s="212" t="s">
        <v>602</v>
      </c>
      <c r="F454" s="197" t="s">
        <v>3</v>
      </c>
      <c r="G454" s="198" t="s">
        <v>3</v>
      </c>
      <c r="H454" s="199"/>
      <c r="I454" s="200"/>
      <c r="J454" s="200"/>
      <c r="K454" s="200" t="str">
        <f t="shared" si="387"/>
        <v/>
      </c>
      <c r="L454" s="199"/>
      <c r="M454" s="200"/>
      <c r="N454" s="200"/>
      <c r="O454" s="200" t="str">
        <f t="shared" si="388"/>
        <v/>
      </c>
      <c r="P454" s="199"/>
      <c r="Q454" s="200"/>
      <c r="R454" s="200"/>
      <c r="S454" s="200" t="str">
        <f t="shared" si="389"/>
        <v/>
      </c>
      <c r="T454" s="199">
        <v>2.1</v>
      </c>
      <c r="U454" s="200">
        <v>1.4</v>
      </c>
      <c r="V454" s="200">
        <v>1</v>
      </c>
      <c r="W454" s="200">
        <f t="shared" si="390"/>
        <v>4.5</v>
      </c>
      <c r="X454" s="199"/>
      <c r="Y454" s="200"/>
      <c r="Z454" s="200"/>
      <c r="AA454" s="200" t="str">
        <f t="shared" si="391"/>
        <v/>
      </c>
      <c r="AB454" s="199">
        <f t="shared" si="392"/>
        <v>2.1</v>
      </c>
      <c r="AC454" s="200">
        <f t="shared" si="392"/>
        <v>1.4</v>
      </c>
      <c r="AD454" s="200">
        <f t="shared" si="392"/>
        <v>1</v>
      </c>
      <c r="AE454" s="200">
        <f t="shared" si="386"/>
        <v>4.5</v>
      </c>
      <c r="AF454" s="199">
        <v>2.1</v>
      </c>
      <c r="AG454" s="200">
        <v>1.4</v>
      </c>
      <c r="AH454" s="200">
        <v>1</v>
      </c>
      <c r="AI454" s="200">
        <f t="shared" si="393"/>
        <v>4.5</v>
      </c>
      <c r="AJ454" s="200" t="s">
        <v>602</v>
      </c>
      <c r="AK454" s="201">
        <v>249</v>
      </c>
      <c r="AL454" s="202"/>
      <c r="AM454" s="198" t="str">
        <f t="shared" si="394"/>
        <v/>
      </c>
      <c r="AN454" s="198"/>
      <c r="AO454" s="198" t="s">
        <v>1028</v>
      </c>
      <c r="AP454" s="213" t="s">
        <v>825</v>
      </c>
      <c r="AQ454" s="198" t="s">
        <v>68</v>
      </c>
      <c r="AR454" s="198" t="s">
        <v>324</v>
      </c>
      <c r="AS454" s="198"/>
      <c r="AT454" s="198" t="s">
        <v>509</v>
      </c>
      <c r="AU454" s="203">
        <f t="shared" si="395"/>
        <v>2002</v>
      </c>
      <c r="AV454" s="204" t="str">
        <f t="shared" si="380"/>
        <v>Yes</v>
      </c>
      <c r="AW454" s="205">
        <f>IF(AV454="Yes",AU454,"")</f>
        <v>2002</v>
      </c>
      <c r="AX454" s="205">
        <f>IF(AW454="","",RANK(AW454,AW$4:AW498,1))</f>
        <v>26</v>
      </c>
      <c r="AY454" s="204">
        <f>IF(AV454="Yes",SUMIF(AU$4:AU498,AW454,AI$4:AI498),"")</f>
        <v>8.9</v>
      </c>
      <c r="AZ454" s="204">
        <f>IF(AY454="","",SUMIF(AX$4:AX498,"&lt;="&amp;AX454,AY$4:AY498))</f>
        <v>11350.800000000001</v>
      </c>
      <c r="BA454" s="202"/>
      <c r="BB454" s="206"/>
      <c r="BC454" s="198"/>
      <c r="BD454" s="206"/>
      <c r="BE454" s="198"/>
      <c r="BF454" s="206"/>
      <c r="BG454" s="198"/>
      <c r="BH454" s="200"/>
      <c r="BI454" s="200"/>
      <c r="BJ454" s="200" t="str">
        <f t="shared" si="381"/>
        <v/>
      </c>
      <c r="BK454" s="198" t="s">
        <v>445</v>
      </c>
      <c r="BL454" s="206">
        <v>37609</v>
      </c>
      <c r="BM454" s="207"/>
      <c r="BN454" s="198"/>
      <c r="BO454" s="199">
        <f t="shared" si="382"/>
        <v>46.666666666666664</v>
      </c>
      <c r="BP454" s="200">
        <f t="shared" si="383"/>
        <v>31.111111111111111</v>
      </c>
      <c r="BQ454" s="200">
        <f t="shared" si="384"/>
        <v>22.222222222222221</v>
      </c>
      <c r="BR454" s="211">
        <f t="shared" si="385"/>
        <v>100</v>
      </c>
      <c r="BS454" s="199"/>
      <c r="BT454" s="200"/>
      <c r="BU454" s="200"/>
      <c r="BV454" s="211" t="str">
        <f t="shared" si="374"/>
        <v/>
      </c>
      <c r="BW454" s="199" t="str">
        <f t="shared" si="375"/>
        <v/>
      </c>
      <c r="BX454" s="200" t="str">
        <f t="shared" si="376"/>
        <v/>
      </c>
      <c r="BY454" s="200" t="str">
        <f t="shared" si="377"/>
        <v/>
      </c>
      <c r="BZ454" s="200" t="str">
        <f t="shared" si="378"/>
        <v/>
      </c>
      <c r="CA454" s="16"/>
      <c r="CB454" s="16"/>
      <c r="CC454" s="16"/>
      <c r="CD454" s="16"/>
    </row>
    <row r="455" spans="1:82" x14ac:dyDescent="0.25">
      <c r="A455" s="16">
        <v>1</v>
      </c>
      <c r="C455" s="415">
        <v>452</v>
      </c>
      <c r="D455" s="216"/>
      <c r="E455" s="216" t="s">
        <v>5</v>
      </c>
      <c r="F455" s="180"/>
      <c r="G455" s="217"/>
      <c r="H455" s="218"/>
      <c r="I455" s="219"/>
      <c r="J455" s="219"/>
      <c r="K455" s="219" t="str">
        <f t="shared" si="387"/>
        <v/>
      </c>
      <c r="L455" s="218"/>
      <c r="M455" s="219"/>
      <c r="N455" s="219"/>
      <c r="O455" s="219" t="str">
        <f t="shared" si="388"/>
        <v/>
      </c>
      <c r="P455" s="218"/>
      <c r="Q455" s="219"/>
      <c r="R455" s="219"/>
      <c r="S455" s="219" t="str">
        <f t="shared" si="389"/>
        <v/>
      </c>
      <c r="T455" s="218"/>
      <c r="U455" s="219"/>
      <c r="V455" s="219"/>
      <c r="W455" s="219" t="str">
        <f t="shared" si="390"/>
        <v/>
      </c>
      <c r="X455" s="218"/>
      <c r="Y455" s="219"/>
      <c r="Z455" s="219"/>
      <c r="AA455" s="219" t="str">
        <f t="shared" si="391"/>
        <v/>
      </c>
      <c r="AB455" s="218">
        <f>IF(SUM(AB452:AB454)=0,"",SUM(AB452:AB454))</f>
        <v>2.1</v>
      </c>
      <c r="AC455" s="219">
        <f>IF(SUM(AC452:AC454)=0,"",SUM(AC452:AC454))</f>
        <v>4.9000000000000004</v>
      </c>
      <c r="AD455" s="219">
        <f>IF(SUM(AD452:AD454)=0,"",SUM(AD452:AD454))</f>
        <v>1.9</v>
      </c>
      <c r="AE455" s="219">
        <f t="shared" si="386"/>
        <v>8.9</v>
      </c>
      <c r="AF455" s="218"/>
      <c r="AG455" s="219"/>
      <c r="AH455" s="219"/>
      <c r="AI455" s="219" t="str">
        <f t="shared" si="393"/>
        <v/>
      </c>
      <c r="AJ455" s="219"/>
      <c r="AK455" s="220"/>
      <c r="AL455" s="221">
        <f>COUNT(AE452:AE454)</f>
        <v>3</v>
      </c>
      <c r="AM455" s="217" t="str">
        <f t="shared" si="394"/>
        <v/>
      </c>
      <c r="AN455" s="217" t="s">
        <v>149</v>
      </c>
      <c r="AO455" s="217"/>
      <c r="AP455" s="217"/>
      <c r="AQ455" s="217"/>
      <c r="AR455" s="217" t="s">
        <v>509</v>
      </c>
      <c r="AS455" s="217"/>
      <c r="AT455" s="217"/>
      <c r="AU455" s="222" t="str">
        <f t="shared" si="395"/>
        <v/>
      </c>
      <c r="AV455" s="254" t="str">
        <f t="shared" si="380"/>
        <v/>
      </c>
      <c r="AW455" s="255"/>
      <c r="AX455" s="255" t="str">
        <f>IF(AW455="","",RANK(AW455,AW$4:AW498,1))</f>
        <v/>
      </c>
      <c r="AY455" s="254" t="str">
        <f>IF(AV455="Yes",SUMIF(AU$4:AU498,AW455,AI$4:AI498),"")</f>
        <v/>
      </c>
      <c r="AZ455" s="254" t="str">
        <f>IF(AY455="","",SUMIF(AX$4:AX498,"&lt;="&amp;AX455,AY$4:AY498))</f>
        <v/>
      </c>
      <c r="BA455" s="221"/>
      <c r="BB455" s="223"/>
      <c r="BC455" s="217"/>
      <c r="BD455" s="223"/>
      <c r="BE455" s="217"/>
      <c r="BF455" s="223"/>
      <c r="BG455" s="217"/>
      <c r="BH455" s="219"/>
      <c r="BI455" s="219"/>
      <c r="BJ455" s="219" t="str">
        <f t="shared" si="381"/>
        <v/>
      </c>
      <c r="BK455" s="217"/>
      <c r="BL455" s="223"/>
      <c r="BM455" s="224"/>
      <c r="BN455" s="217"/>
      <c r="BO455" s="218">
        <f t="shared" si="382"/>
        <v>23.595505617977526</v>
      </c>
      <c r="BP455" s="219">
        <f t="shared" si="383"/>
        <v>55.056179775280903</v>
      </c>
      <c r="BQ455" s="219">
        <f t="shared" si="384"/>
        <v>21.348314606741571</v>
      </c>
      <c r="BR455" s="225">
        <f t="shared" si="385"/>
        <v>100</v>
      </c>
      <c r="BS455" s="218"/>
      <c r="BT455" s="219"/>
      <c r="BU455" s="219"/>
      <c r="BV455" s="225" t="str">
        <f t="shared" si="374"/>
        <v/>
      </c>
      <c r="BW455" s="218" t="str">
        <f t="shared" si="375"/>
        <v/>
      </c>
      <c r="BX455" s="219" t="str">
        <f t="shared" si="376"/>
        <v/>
      </c>
      <c r="BY455" s="219" t="str">
        <f t="shared" si="377"/>
        <v/>
      </c>
      <c r="BZ455" s="219" t="str">
        <f t="shared" si="378"/>
        <v/>
      </c>
      <c r="CA455" s="16"/>
      <c r="CB455" s="16"/>
      <c r="CC455" s="16"/>
      <c r="CD455" s="16"/>
    </row>
    <row r="456" spans="1:82" x14ac:dyDescent="0.25">
      <c r="A456" s="16">
        <v>1</v>
      </c>
      <c r="C456" s="241">
        <v>453</v>
      </c>
      <c r="D456" s="242"/>
      <c r="E456" s="346" t="s">
        <v>150</v>
      </c>
      <c r="F456" s="243"/>
      <c r="G456" s="244"/>
      <c r="H456" s="245"/>
      <c r="I456" s="246"/>
      <c r="J456" s="246"/>
      <c r="K456" s="246" t="str">
        <f t="shared" si="387"/>
        <v/>
      </c>
      <c r="L456" s="245"/>
      <c r="M456" s="246"/>
      <c r="N456" s="246"/>
      <c r="O456" s="246" t="str">
        <f t="shared" si="388"/>
        <v/>
      </c>
      <c r="P456" s="245"/>
      <c r="Q456" s="246"/>
      <c r="R456" s="246"/>
      <c r="S456" s="246" t="str">
        <f t="shared" si="389"/>
        <v/>
      </c>
      <c r="T456" s="245"/>
      <c r="U456" s="246"/>
      <c r="V456" s="246"/>
      <c r="W456" s="246" t="str">
        <f t="shared" si="390"/>
        <v/>
      </c>
      <c r="X456" s="245"/>
      <c r="Y456" s="246"/>
      <c r="Z456" s="246"/>
      <c r="AA456" s="246" t="str">
        <f t="shared" si="391"/>
        <v/>
      </c>
      <c r="AB456" s="245"/>
      <c r="AC456" s="246"/>
      <c r="AD456" s="246"/>
      <c r="AE456" s="246" t="str">
        <f t="shared" si="386"/>
        <v/>
      </c>
      <c r="AF456" s="245"/>
      <c r="AG456" s="246"/>
      <c r="AH456" s="246"/>
      <c r="AI456" s="246" t="str">
        <f t="shared" si="393"/>
        <v/>
      </c>
      <c r="AJ456" s="246"/>
      <c r="AK456" s="247"/>
      <c r="AL456" s="248"/>
      <c r="AM456" s="244" t="str">
        <f t="shared" si="394"/>
        <v/>
      </c>
      <c r="AN456" s="244" t="s">
        <v>150</v>
      </c>
      <c r="AO456" s="244"/>
      <c r="AP456" s="244"/>
      <c r="AQ456" s="244"/>
      <c r="AR456" s="244" t="s">
        <v>509</v>
      </c>
      <c r="AS456" s="244"/>
      <c r="AT456" s="244"/>
      <c r="AU456" s="249" t="str">
        <f t="shared" si="395"/>
        <v/>
      </c>
      <c r="AV456" s="416" t="str">
        <f t="shared" si="380"/>
        <v/>
      </c>
      <c r="AW456" s="417"/>
      <c r="AX456" s="417" t="str">
        <f>IF(AW456="","",RANK(AW456,AW$4:AW498,1))</f>
        <v/>
      </c>
      <c r="AY456" s="416" t="str">
        <f>IF(AV456="Yes",SUMIF(AU$4:AU498,AW456,AI$4:AI498),"")</f>
        <v/>
      </c>
      <c r="AZ456" s="416" t="str">
        <f>IF(AY456="","",SUMIF(AX$4:AX498,"&lt;="&amp;AX456,AY$4:AY498))</f>
        <v/>
      </c>
      <c r="BA456" s="248"/>
      <c r="BB456" s="250"/>
      <c r="BC456" s="244"/>
      <c r="BD456" s="250"/>
      <c r="BE456" s="244"/>
      <c r="BF456" s="250"/>
      <c r="BG456" s="244"/>
      <c r="BH456" s="246"/>
      <c r="BI456" s="246"/>
      <c r="BJ456" s="246" t="str">
        <f t="shared" si="381"/>
        <v/>
      </c>
      <c r="BK456" s="244"/>
      <c r="BL456" s="250"/>
      <c r="BM456" s="251"/>
      <c r="BN456" s="244"/>
      <c r="BO456" s="245" t="str">
        <f t="shared" si="382"/>
        <v/>
      </c>
      <c r="BP456" s="246" t="str">
        <f t="shared" si="383"/>
        <v/>
      </c>
      <c r="BQ456" s="246" t="str">
        <f t="shared" si="384"/>
        <v/>
      </c>
      <c r="BR456" s="252" t="str">
        <f t="shared" si="385"/>
        <v/>
      </c>
      <c r="BS456" s="245"/>
      <c r="BT456" s="246"/>
      <c r="BU456" s="246"/>
      <c r="BV456" s="252" t="str">
        <f t="shared" si="374"/>
        <v/>
      </c>
      <c r="BW456" s="245" t="str">
        <f t="shared" si="375"/>
        <v/>
      </c>
      <c r="BX456" s="246" t="str">
        <f t="shared" si="376"/>
        <v/>
      </c>
      <c r="BY456" s="246" t="str">
        <f t="shared" si="377"/>
        <v/>
      </c>
      <c r="BZ456" s="246" t="str">
        <f t="shared" si="378"/>
        <v/>
      </c>
      <c r="CA456" s="16"/>
      <c r="CB456" s="16"/>
      <c r="CC456" s="16"/>
      <c r="CD456" s="16"/>
    </row>
    <row r="457" spans="1:82" x14ac:dyDescent="0.25">
      <c r="A457" s="16">
        <v>1</v>
      </c>
      <c r="C457" s="194">
        <v>454</v>
      </c>
      <c r="D457" s="195">
        <v>15</v>
      </c>
      <c r="E457" s="212" t="s">
        <v>182</v>
      </c>
      <c r="F457" s="197" t="s">
        <v>2</v>
      </c>
      <c r="G457" s="198" t="s">
        <v>2</v>
      </c>
      <c r="H457" s="199"/>
      <c r="I457" s="200"/>
      <c r="J457" s="200"/>
      <c r="K457" s="200" t="str">
        <f t="shared" si="387"/>
        <v/>
      </c>
      <c r="L457" s="199"/>
      <c r="M457" s="200"/>
      <c r="N457" s="200"/>
      <c r="O457" s="200" t="str">
        <f t="shared" si="388"/>
        <v/>
      </c>
      <c r="P457" s="199">
        <v>43.3</v>
      </c>
      <c r="Q457" s="200">
        <v>2</v>
      </c>
      <c r="R457" s="200"/>
      <c r="S457" s="200">
        <f t="shared" si="389"/>
        <v>45.3</v>
      </c>
      <c r="T457" s="199"/>
      <c r="U457" s="200"/>
      <c r="V457" s="200"/>
      <c r="W457" s="200" t="str">
        <f t="shared" si="390"/>
        <v/>
      </c>
      <c r="X457" s="199"/>
      <c r="Y457" s="200"/>
      <c r="Z457" s="200"/>
      <c r="AA457" s="200" t="str">
        <f t="shared" si="391"/>
        <v/>
      </c>
      <c r="AB457" s="199">
        <f t="shared" ref="AB457:AD458" si="396">IF(H457+L457+P457+T457+X457=0,"",H457+L457+P457+T457+X457)</f>
        <v>43.3</v>
      </c>
      <c r="AC457" s="200">
        <f t="shared" si="396"/>
        <v>2</v>
      </c>
      <c r="AD457" s="200" t="str">
        <f t="shared" si="396"/>
        <v/>
      </c>
      <c r="AE457" s="200">
        <f t="shared" si="386"/>
        <v>45.3</v>
      </c>
      <c r="AF457" s="199">
        <v>43.3</v>
      </c>
      <c r="AG457" s="200">
        <v>2</v>
      </c>
      <c r="AH457" s="200" t="s">
        <v>509</v>
      </c>
      <c r="AI457" s="200">
        <f t="shared" si="393"/>
        <v>45.3</v>
      </c>
      <c r="AJ457" s="200" t="s">
        <v>182</v>
      </c>
      <c r="AK457" s="201">
        <v>34</v>
      </c>
      <c r="AL457" s="202"/>
      <c r="AM457" s="198" t="str">
        <f t="shared" si="394"/>
        <v/>
      </c>
      <c r="AN457" s="198"/>
      <c r="AO457" s="198"/>
      <c r="AP457" s="213" t="s">
        <v>827</v>
      </c>
      <c r="AQ457" s="198" t="s">
        <v>69</v>
      </c>
      <c r="AR457" s="198" t="s">
        <v>17</v>
      </c>
      <c r="AS457" s="198"/>
      <c r="AT457" s="198" t="s">
        <v>509</v>
      </c>
      <c r="AU457" s="203">
        <f t="shared" si="395"/>
        <v>1976</v>
      </c>
      <c r="AV457" s="204" t="str">
        <f t="shared" si="380"/>
        <v>Yes</v>
      </c>
      <c r="AW457" s="205">
        <f>IF(AV457="Yes",AU457,"")</f>
        <v>1976</v>
      </c>
      <c r="AX457" s="205">
        <f>IF(AW457="","",RANK(AW457,AW$4:AW497,1))</f>
        <v>7</v>
      </c>
      <c r="AY457" s="204">
        <f>IF(AV457="Yes",SUMIF(AU$4:AU497,AW457,AI$4:AI497),"")</f>
        <v>464.8</v>
      </c>
      <c r="AZ457" s="204">
        <f>IF(AY457="","",SUMIF(AX$4:AX497,"&lt;="&amp;AX457,AY$4:AY497))</f>
        <v>1611.5</v>
      </c>
      <c r="BA457" s="202" t="s">
        <v>165</v>
      </c>
      <c r="BB457" s="206">
        <v>25113</v>
      </c>
      <c r="BC457" s="198" t="s">
        <v>183</v>
      </c>
      <c r="BD457" s="206">
        <v>28765</v>
      </c>
      <c r="BE457" s="198" t="s">
        <v>171</v>
      </c>
      <c r="BF457" s="206">
        <v>31163</v>
      </c>
      <c r="BG457" s="198" t="s">
        <v>184</v>
      </c>
      <c r="BH457" s="200">
        <v>100</v>
      </c>
      <c r="BI457" s="200">
        <v>45</v>
      </c>
      <c r="BJ457" s="200">
        <f t="shared" si="381"/>
        <v>45</v>
      </c>
      <c r="BK457" s="198" t="s">
        <v>178</v>
      </c>
      <c r="BL457" s="206">
        <v>28045</v>
      </c>
      <c r="BM457" s="207">
        <v>1</v>
      </c>
      <c r="BN457" s="198" t="s">
        <v>783</v>
      </c>
      <c r="BO457" s="199">
        <f t="shared" si="382"/>
        <v>95.584988962472409</v>
      </c>
      <c r="BP457" s="200">
        <f t="shared" si="383"/>
        <v>4.4150110375275942</v>
      </c>
      <c r="BQ457" s="200" t="str">
        <f t="shared" si="384"/>
        <v/>
      </c>
      <c r="BR457" s="211">
        <f t="shared" si="385"/>
        <v>100</v>
      </c>
      <c r="BS457" s="199"/>
      <c r="BT457" s="200"/>
      <c r="BU457" s="200"/>
      <c r="BV457" s="211" t="str">
        <f t="shared" si="374"/>
        <v/>
      </c>
      <c r="BW457" s="199" t="str">
        <f t="shared" si="375"/>
        <v/>
      </c>
      <c r="BX457" s="200" t="str">
        <f t="shared" si="376"/>
        <v/>
      </c>
      <c r="BY457" s="200" t="str">
        <f t="shared" si="377"/>
        <v/>
      </c>
      <c r="BZ457" s="200" t="str">
        <f t="shared" si="378"/>
        <v/>
      </c>
      <c r="CA457" s="16"/>
      <c r="CB457" s="16"/>
      <c r="CC457" s="16"/>
      <c r="CD457" s="16"/>
    </row>
    <row r="458" spans="1:82" x14ac:dyDescent="0.25">
      <c r="A458" s="16">
        <v>1</v>
      </c>
      <c r="C458" s="194">
        <v>455</v>
      </c>
      <c r="D458" s="195"/>
      <c r="E458" s="212" t="s">
        <v>636</v>
      </c>
      <c r="F458" s="197"/>
      <c r="G458" s="198" t="s">
        <v>2</v>
      </c>
      <c r="H458" s="199"/>
      <c r="I458" s="200"/>
      <c r="J458" s="200"/>
      <c r="K458" s="200"/>
      <c r="L458" s="199"/>
      <c r="M458" s="200"/>
      <c r="N458" s="200"/>
      <c r="O458" s="200"/>
      <c r="P458" s="199"/>
      <c r="Q458" s="200"/>
      <c r="R458" s="200"/>
      <c r="S458" s="200"/>
      <c r="T458" s="199"/>
      <c r="U458" s="200"/>
      <c r="V458" s="200"/>
      <c r="W458" s="200"/>
      <c r="X458" s="199"/>
      <c r="Y458" s="200"/>
      <c r="Z458" s="200"/>
      <c r="AA458" s="200"/>
      <c r="AB458" s="199" t="str">
        <f t="shared" si="396"/>
        <v/>
      </c>
      <c r="AC458" s="200" t="str">
        <f t="shared" si="396"/>
        <v/>
      </c>
      <c r="AD458" s="200" t="str">
        <f t="shared" si="396"/>
        <v/>
      </c>
      <c r="AE458" s="200" t="str">
        <f t="shared" si="386"/>
        <v/>
      </c>
      <c r="AF458" s="199" t="s">
        <v>509</v>
      </c>
      <c r="AG458" s="200" t="s">
        <v>509</v>
      </c>
      <c r="AH458" s="200" t="s">
        <v>509</v>
      </c>
      <c r="AI458" s="200" t="str">
        <f t="shared" si="393"/>
        <v/>
      </c>
      <c r="AJ458" s="200"/>
      <c r="AK458" s="201"/>
      <c r="AL458" s="202"/>
      <c r="AM458" s="198" t="str">
        <f t="shared" si="394"/>
        <v/>
      </c>
      <c r="AN458" s="198"/>
      <c r="AO458" s="198"/>
      <c r="AP458" s="198"/>
      <c r="AQ458" s="198" t="s">
        <v>69</v>
      </c>
      <c r="AR458" s="198" t="s">
        <v>509</v>
      </c>
      <c r="AS458" s="198"/>
      <c r="AT458" s="198"/>
      <c r="AU458" s="203" t="str">
        <f t="shared" si="395"/>
        <v/>
      </c>
      <c r="AV458" s="204" t="str">
        <f t="shared" si="380"/>
        <v/>
      </c>
      <c r="AW458" s="205"/>
      <c r="AX458" s="205" t="str">
        <f>IF(AW458="","",RANK(AW458,AW$4:AW498,1))</f>
        <v/>
      </c>
      <c r="AY458" s="204" t="str">
        <f>IF(AV458="Yes",SUMIF(AU$4:AU498,AW458,AI$4:AI498),"")</f>
        <v/>
      </c>
      <c r="AZ458" s="204" t="str">
        <f>IF(AY458="","",SUMIF(AX$4:AX498,"&lt;="&amp;AX458,AY$4:AY498))</f>
        <v/>
      </c>
      <c r="BA458" s="202" t="s">
        <v>165</v>
      </c>
      <c r="BB458" s="206">
        <v>25113</v>
      </c>
      <c r="BC458" s="198" t="s">
        <v>2</v>
      </c>
      <c r="BD458" s="206">
        <v>28765</v>
      </c>
      <c r="BE458" s="198" t="s">
        <v>171</v>
      </c>
      <c r="BF458" s="206">
        <v>29130</v>
      </c>
      <c r="BG458" s="198" t="s">
        <v>683</v>
      </c>
      <c r="BH458" s="200">
        <v>117</v>
      </c>
      <c r="BI458" s="200"/>
      <c r="BJ458" s="200" t="str">
        <f t="shared" si="381"/>
        <v/>
      </c>
      <c r="BK458" s="198"/>
      <c r="BL458" s="206"/>
      <c r="BM458" s="207">
        <v>2</v>
      </c>
      <c r="BN458" s="198"/>
      <c r="BO458" s="199" t="str">
        <f t="shared" si="382"/>
        <v/>
      </c>
      <c r="BP458" s="200" t="str">
        <f t="shared" si="383"/>
        <v/>
      </c>
      <c r="BQ458" s="200" t="str">
        <f t="shared" si="384"/>
        <v/>
      </c>
      <c r="BR458" s="211" t="str">
        <f t="shared" si="385"/>
        <v/>
      </c>
      <c r="BS458" s="199"/>
      <c r="BT458" s="200"/>
      <c r="BU458" s="200"/>
      <c r="BV458" s="211" t="str">
        <f t="shared" si="374"/>
        <v/>
      </c>
      <c r="BW458" s="199" t="str">
        <f t="shared" si="375"/>
        <v/>
      </c>
      <c r="BX458" s="200" t="str">
        <f t="shared" si="376"/>
        <v/>
      </c>
      <c r="BY458" s="200" t="str">
        <f t="shared" si="377"/>
        <v/>
      </c>
      <c r="BZ458" s="200" t="str">
        <f t="shared" si="378"/>
        <v/>
      </c>
      <c r="CA458" s="16"/>
      <c r="CB458" s="16"/>
      <c r="CC458" s="16"/>
      <c r="CD458" s="16"/>
    </row>
    <row r="459" spans="1:82" x14ac:dyDescent="0.25">
      <c r="A459" s="16">
        <v>1</v>
      </c>
      <c r="C459" s="415">
        <v>456</v>
      </c>
      <c r="D459" s="216"/>
      <c r="E459" s="216" t="s">
        <v>5</v>
      </c>
      <c r="F459" s="180"/>
      <c r="G459" s="217"/>
      <c r="H459" s="218"/>
      <c r="I459" s="219"/>
      <c r="J459" s="219"/>
      <c r="K459" s="219" t="str">
        <f>IF(SUM(H459:J459)=0,"",SUM(H459:J459))</f>
        <v/>
      </c>
      <c r="L459" s="218"/>
      <c r="M459" s="219"/>
      <c r="N459" s="219"/>
      <c r="O459" s="219" t="str">
        <f>IF(SUM(L459:N459)=0,"",SUM(L459:N459))</f>
        <v/>
      </c>
      <c r="P459" s="218"/>
      <c r="Q459" s="219"/>
      <c r="R459" s="219"/>
      <c r="S459" s="219" t="str">
        <f>IF(SUM(P459:R459)=0,"",SUM(P459:R459))</f>
        <v/>
      </c>
      <c r="T459" s="218"/>
      <c r="U459" s="219"/>
      <c r="V459" s="219"/>
      <c r="W459" s="219" t="str">
        <f>IF(SUM(T459:V459)=0,"",SUM(T459:V459))</f>
        <v/>
      </c>
      <c r="X459" s="218"/>
      <c r="Y459" s="219"/>
      <c r="Z459" s="219"/>
      <c r="AA459" s="219" t="str">
        <f>IF(SUM(X459:Z459)=0,"",SUM(X459:Z459))</f>
        <v/>
      </c>
      <c r="AB459" s="218">
        <f>IF(SUM(AB457:AB457)=0,"",SUM(AB457:AB457))</f>
        <v>43.3</v>
      </c>
      <c r="AC459" s="219">
        <f>IF(SUM(AC457:AC457)=0,"",SUM(AC457:AC457))</f>
        <v>2</v>
      </c>
      <c r="AD459" s="219" t="str">
        <f>IF(SUM(AD457:AD457)=0,"",SUM(AD457:AD457))</f>
        <v/>
      </c>
      <c r="AE459" s="219">
        <f t="shared" si="386"/>
        <v>45.3</v>
      </c>
      <c r="AF459" s="218"/>
      <c r="AG459" s="219"/>
      <c r="AH459" s="219"/>
      <c r="AI459" s="219" t="str">
        <f t="shared" si="393"/>
        <v/>
      </c>
      <c r="AJ459" s="219"/>
      <c r="AK459" s="220"/>
      <c r="AL459" s="221">
        <f>COUNT(AE457:AE458)</f>
        <v>1</v>
      </c>
      <c r="AM459" s="217" t="str">
        <f t="shared" si="394"/>
        <v/>
      </c>
      <c r="AN459" s="217" t="s">
        <v>150</v>
      </c>
      <c r="AO459" s="217"/>
      <c r="AP459" s="217"/>
      <c r="AQ459" s="217"/>
      <c r="AR459" s="217" t="s">
        <v>509</v>
      </c>
      <c r="AS459" s="217"/>
      <c r="AT459" s="217"/>
      <c r="AU459" s="222" t="str">
        <f t="shared" si="395"/>
        <v/>
      </c>
      <c r="AV459" s="254" t="str">
        <f t="shared" si="380"/>
        <v/>
      </c>
      <c r="AW459" s="255"/>
      <c r="AX459" s="255" t="str">
        <f>IF(AW459="","",RANK(AW459,AW$4:AW498,1))</f>
        <v/>
      </c>
      <c r="AY459" s="254" t="str">
        <f>IF(AV459="Yes",SUMIF(AU$4:AU498,AW459,AI$4:AI498),"")</f>
        <v/>
      </c>
      <c r="AZ459" s="254" t="str">
        <f>IF(AY459="","",SUMIF(AX$4:AX498,"&lt;="&amp;AX459,AY$4:AY498))</f>
        <v/>
      </c>
      <c r="BA459" s="221"/>
      <c r="BB459" s="223"/>
      <c r="BC459" s="217"/>
      <c r="BD459" s="223"/>
      <c r="BE459" s="217"/>
      <c r="BF459" s="223"/>
      <c r="BG459" s="217"/>
      <c r="BH459" s="219"/>
      <c r="BI459" s="219"/>
      <c r="BJ459" s="219" t="str">
        <f t="shared" si="381"/>
        <v/>
      </c>
      <c r="BK459" s="217"/>
      <c r="BL459" s="223"/>
      <c r="BM459" s="224"/>
      <c r="BN459" s="217"/>
      <c r="BO459" s="218">
        <f t="shared" si="382"/>
        <v>95.584988962472409</v>
      </c>
      <c r="BP459" s="219">
        <f t="shared" si="383"/>
        <v>4.4150110375275942</v>
      </c>
      <c r="BQ459" s="219" t="str">
        <f t="shared" si="384"/>
        <v/>
      </c>
      <c r="BR459" s="225">
        <f t="shared" si="385"/>
        <v>100</v>
      </c>
      <c r="BS459" s="218"/>
      <c r="BT459" s="219"/>
      <c r="BU459" s="219"/>
      <c r="BV459" s="225" t="str">
        <f t="shared" si="374"/>
        <v/>
      </c>
      <c r="BW459" s="218" t="str">
        <f t="shared" si="375"/>
        <v/>
      </c>
      <c r="BX459" s="219" t="str">
        <f t="shared" si="376"/>
        <v/>
      </c>
      <c r="BY459" s="219" t="str">
        <f t="shared" si="377"/>
        <v/>
      </c>
      <c r="BZ459" s="219" t="str">
        <f t="shared" si="378"/>
        <v/>
      </c>
      <c r="CA459" s="16"/>
      <c r="CB459" s="16"/>
      <c r="CC459" s="16"/>
      <c r="CD459" s="16"/>
    </row>
    <row r="460" spans="1:82" x14ac:dyDescent="0.25">
      <c r="A460" s="16">
        <v>1</v>
      </c>
      <c r="C460" s="241">
        <v>457</v>
      </c>
      <c r="D460" s="242"/>
      <c r="E460" s="346" t="s">
        <v>151</v>
      </c>
      <c r="F460" s="243"/>
      <c r="G460" s="244"/>
      <c r="H460" s="245"/>
      <c r="I460" s="246"/>
      <c r="J460" s="246"/>
      <c r="K460" s="246" t="str">
        <f>IF(SUM(H460:J460)=0,"",SUM(H460:J460))</f>
        <v/>
      </c>
      <c r="L460" s="245"/>
      <c r="M460" s="246"/>
      <c r="N460" s="246"/>
      <c r="O460" s="246" t="str">
        <f>IF(SUM(L460:N460)=0,"",SUM(L460:N460))</f>
        <v/>
      </c>
      <c r="P460" s="245"/>
      <c r="Q460" s="246"/>
      <c r="R460" s="246"/>
      <c r="S460" s="246" t="str">
        <f>IF(SUM(P460:R460)=0,"",SUM(P460:R460))</f>
        <v/>
      </c>
      <c r="T460" s="245"/>
      <c r="U460" s="246"/>
      <c r="V460" s="246"/>
      <c r="W460" s="246" t="str">
        <f>IF(SUM(T460:V460)=0,"",SUM(T460:V460))</f>
        <v/>
      </c>
      <c r="X460" s="245"/>
      <c r="Y460" s="246"/>
      <c r="Z460" s="246"/>
      <c r="AA460" s="246" t="str">
        <f>IF(SUM(X460:Z460)=0,"",SUM(X460:Z460))</f>
        <v/>
      </c>
      <c r="AB460" s="245"/>
      <c r="AC460" s="246"/>
      <c r="AD460" s="246"/>
      <c r="AE460" s="246" t="str">
        <f t="shared" si="386"/>
        <v/>
      </c>
      <c r="AF460" s="245"/>
      <c r="AG460" s="246"/>
      <c r="AH460" s="246"/>
      <c r="AI460" s="246" t="str">
        <f t="shared" si="393"/>
        <v/>
      </c>
      <c r="AJ460" s="246"/>
      <c r="AK460" s="247"/>
      <c r="AL460" s="248"/>
      <c r="AM460" s="244" t="str">
        <f t="shared" si="394"/>
        <v/>
      </c>
      <c r="AN460" s="244" t="s">
        <v>151</v>
      </c>
      <c r="AO460" s="244"/>
      <c r="AP460" s="244"/>
      <c r="AQ460" s="244"/>
      <c r="AR460" s="244" t="s">
        <v>509</v>
      </c>
      <c r="AS460" s="244"/>
      <c r="AT460" s="244"/>
      <c r="AU460" s="249" t="str">
        <f t="shared" si="395"/>
        <v/>
      </c>
      <c r="AV460" s="416" t="str">
        <f t="shared" si="380"/>
        <v/>
      </c>
      <c r="AW460" s="417"/>
      <c r="AX460" s="417" t="str">
        <f>IF(AW460="","",RANK(AW460,AW$4:AW498,1))</f>
        <v/>
      </c>
      <c r="AY460" s="416" t="str">
        <f>IF(AV460="Yes",SUMIF(AU$4:AU498,AW460,AI$4:AI498),"")</f>
        <v/>
      </c>
      <c r="AZ460" s="416" t="str">
        <f>IF(AY460="","",SUMIF(AX$4:AX498,"&lt;="&amp;AX460,AY$4:AY498))</f>
        <v/>
      </c>
      <c r="BA460" s="248"/>
      <c r="BB460" s="250"/>
      <c r="BC460" s="244"/>
      <c r="BD460" s="250"/>
      <c r="BE460" s="244"/>
      <c r="BF460" s="250"/>
      <c r="BG460" s="244"/>
      <c r="BH460" s="246"/>
      <c r="BI460" s="246"/>
      <c r="BJ460" s="246" t="str">
        <f t="shared" si="381"/>
        <v/>
      </c>
      <c r="BK460" s="244"/>
      <c r="BL460" s="250"/>
      <c r="BM460" s="251"/>
      <c r="BN460" s="244"/>
      <c r="BO460" s="245" t="str">
        <f t="shared" si="382"/>
        <v/>
      </c>
      <c r="BP460" s="246" t="str">
        <f t="shared" si="383"/>
        <v/>
      </c>
      <c r="BQ460" s="246" t="str">
        <f t="shared" si="384"/>
        <v/>
      </c>
      <c r="BR460" s="252" t="str">
        <f t="shared" si="385"/>
        <v/>
      </c>
      <c r="BS460" s="245"/>
      <c r="BT460" s="246"/>
      <c r="BU460" s="246"/>
      <c r="BV460" s="252" t="str">
        <f t="shared" si="374"/>
        <v/>
      </c>
      <c r="BW460" s="245" t="str">
        <f t="shared" si="375"/>
        <v/>
      </c>
      <c r="BX460" s="246" t="str">
        <f t="shared" si="376"/>
        <v/>
      </c>
      <c r="BY460" s="246" t="str">
        <f t="shared" si="377"/>
        <v/>
      </c>
      <c r="BZ460" s="246" t="str">
        <f t="shared" si="378"/>
        <v/>
      </c>
      <c r="CA460" s="16"/>
      <c r="CB460" s="16"/>
      <c r="CC460" s="16"/>
      <c r="CD460" s="16"/>
    </row>
    <row r="461" spans="1:82" x14ac:dyDescent="0.25">
      <c r="A461" s="16">
        <v>1</v>
      </c>
      <c r="C461" s="194">
        <v>458</v>
      </c>
      <c r="D461" s="195">
        <v>204</v>
      </c>
      <c r="E461" s="212" t="s">
        <v>463</v>
      </c>
      <c r="F461" s="197" t="s">
        <v>22</v>
      </c>
      <c r="G461" s="198" t="s">
        <v>1</v>
      </c>
      <c r="H461" s="199">
        <v>21.8</v>
      </c>
      <c r="I461" s="200"/>
      <c r="J461" s="200"/>
      <c r="K461" s="200">
        <f>IF(SUM(H461:J461)=0,"",SUM(H461:J461))</f>
        <v>21.8</v>
      </c>
      <c r="L461" s="199"/>
      <c r="M461" s="200"/>
      <c r="N461" s="200"/>
      <c r="O461" s="200" t="str">
        <f>IF(SUM(L461:N461)=0,"",SUM(L461:N461))</f>
        <v/>
      </c>
      <c r="P461" s="199">
        <v>123.6</v>
      </c>
      <c r="Q461" s="200">
        <v>11.3</v>
      </c>
      <c r="R461" s="200">
        <v>12.6</v>
      </c>
      <c r="S461" s="200">
        <f>IF(SUM(P461:R461)=0,"",SUM(P461:R461))</f>
        <v>147.5</v>
      </c>
      <c r="T461" s="199"/>
      <c r="U461" s="200"/>
      <c r="V461" s="200"/>
      <c r="W461" s="200" t="str">
        <f>IF(SUM(T461:V461)=0,"",SUM(T461:V461))</f>
        <v/>
      </c>
      <c r="X461" s="199"/>
      <c r="Y461" s="200"/>
      <c r="Z461" s="200"/>
      <c r="AA461" s="200" t="str">
        <f>IF(SUM(X461:Z461)=0,"",SUM(X461:Z461))</f>
        <v/>
      </c>
      <c r="AB461" s="199">
        <f t="shared" ref="AB461:AD462" si="397">IF(H461+L461+P461+T461+X461=0,"",H461+L461+P461+T461+X461)</f>
        <v>145.4</v>
      </c>
      <c r="AC461" s="200">
        <f t="shared" si="397"/>
        <v>11.3</v>
      </c>
      <c r="AD461" s="200">
        <f t="shared" si="397"/>
        <v>12.6</v>
      </c>
      <c r="AE461" s="200">
        <f t="shared" si="386"/>
        <v>169.3</v>
      </c>
      <c r="AF461" s="199">
        <v>21.8</v>
      </c>
      <c r="AG461" s="200"/>
      <c r="AH461" s="200"/>
      <c r="AI461" s="200">
        <f t="shared" si="393"/>
        <v>21.8</v>
      </c>
      <c r="AJ461" s="200" t="s">
        <v>463</v>
      </c>
      <c r="AK461" s="201">
        <v>291</v>
      </c>
      <c r="AL461" s="202"/>
      <c r="AM461" s="198" t="str">
        <f t="shared" si="394"/>
        <v/>
      </c>
      <c r="AN461" s="198"/>
      <c r="AO461" s="198"/>
      <c r="AP461" s="213" t="s">
        <v>828</v>
      </c>
      <c r="AQ461" s="198" t="s">
        <v>70</v>
      </c>
      <c r="AR461" s="198" t="s">
        <v>16</v>
      </c>
      <c r="AS461" s="198"/>
      <c r="AT461" s="198" t="s">
        <v>509</v>
      </c>
      <c r="AU461" s="203">
        <f t="shared" si="395"/>
        <v>2009</v>
      </c>
      <c r="AV461" s="204" t="str">
        <f t="shared" si="380"/>
        <v/>
      </c>
      <c r="AW461" s="205" t="str">
        <f>IF(AV461="Yes",AU461,"")</f>
        <v/>
      </c>
      <c r="AX461" s="205" t="str">
        <f>IF(AW461="","",RANK(AW461,AW$4:AW498,1))</f>
        <v/>
      </c>
      <c r="AY461" s="204" t="str">
        <f>IF(AV461="Yes",SUMIF(AU$4:AU498,AW461,AI$4:AI498),"")</f>
        <v/>
      </c>
      <c r="AZ461" s="204" t="str">
        <f>IF(AY461="","",SUMIF(AX$4:AX498,"&lt;="&amp;AX461,AY$4:AY498))</f>
        <v/>
      </c>
      <c r="BA461" s="202"/>
      <c r="BB461" s="206"/>
      <c r="BC461" s="198"/>
      <c r="BD461" s="206"/>
      <c r="BE461" s="198"/>
      <c r="BF461" s="206"/>
      <c r="BG461" s="198"/>
      <c r="BH461" s="200"/>
      <c r="BI461" s="200"/>
      <c r="BJ461" s="200" t="str">
        <f t="shared" si="381"/>
        <v/>
      </c>
      <c r="BK461" s="198" t="s">
        <v>299</v>
      </c>
      <c r="BL461" s="206">
        <v>39902</v>
      </c>
      <c r="BM461" s="207"/>
      <c r="BN461" s="198"/>
      <c r="BO461" s="199">
        <f t="shared" si="382"/>
        <v>85.883047844063782</v>
      </c>
      <c r="BP461" s="200">
        <f t="shared" si="383"/>
        <v>6.6745422327229766</v>
      </c>
      <c r="BQ461" s="200">
        <f t="shared" si="384"/>
        <v>7.4424099232132308</v>
      </c>
      <c r="BR461" s="211">
        <f t="shared" si="385"/>
        <v>99.999999999999986</v>
      </c>
      <c r="BS461" s="199"/>
      <c r="BT461" s="200"/>
      <c r="BU461" s="200"/>
      <c r="BV461" s="211" t="str">
        <f t="shared" si="374"/>
        <v/>
      </c>
      <c r="BW461" s="199" t="str">
        <f t="shared" si="375"/>
        <v/>
      </c>
      <c r="BX461" s="200" t="str">
        <f t="shared" si="376"/>
        <v/>
      </c>
      <c r="BY461" s="200" t="str">
        <f t="shared" si="377"/>
        <v/>
      </c>
      <c r="BZ461" s="200" t="str">
        <f t="shared" si="378"/>
        <v/>
      </c>
      <c r="CA461" s="16"/>
      <c r="CB461" s="16"/>
      <c r="CC461" s="16"/>
      <c r="CD461" s="16"/>
    </row>
    <row r="462" spans="1:82" ht="15" customHeight="1" x14ac:dyDescent="0.25">
      <c r="A462" s="16">
        <v>1</v>
      </c>
      <c r="C462" s="194">
        <v>459</v>
      </c>
      <c r="D462" s="195"/>
      <c r="E462" s="212" t="s">
        <v>463</v>
      </c>
      <c r="F462" s="197"/>
      <c r="G462" s="198" t="s">
        <v>2</v>
      </c>
      <c r="H462" s="199"/>
      <c r="I462" s="200"/>
      <c r="J462" s="200"/>
      <c r="K462" s="200"/>
      <c r="L462" s="199"/>
      <c r="M462" s="200"/>
      <c r="N462" s="200"/>
      <c r="O462" s="200"/>
      <c r="P462" s="199"/>
      <c r="Q462" s="200"/>
      <c r="R462" s="200"/>
      <c r="S462" s="200"/>
      <c r="T462" s="199"/>
      <c r="U462" s="200"/>
      <c r="V462" s="200"/>
      <c r="W462" s="200"/>
      <c r="X462" s="199"/>
      <c r="Y462" s="200"/>
      <c r="Z462" s="200"/>
      <c r="AA462" s="200"/>
      <c r="AB462" s="199" t="str">
        <f t="shared" si="397"/>
        <v/>
      </c>
      <c r="AC462" s="200" t="str">
        <f t="shared" si="397"/>
        <v/>
      </c>
      <c r="AD462" s="200" t="str">
        <f t="shared" si="397"/>
        <v/>
      </c>
      <c r="AE462" s="200" t="str">
        <f t="shared" si="386"/>
        <v/>
      </c>
      <c r="AF462" s="199">
        <v>123.6</v>
      </c>
      <c r="AG462" s="200">
        <v>11.3</v>
      </c>
      <c r="AH462" s="200">
        <v>12.6</v>
      </c>
      <c r="AI462" s="200">
        <f t="shared" si="393"/>
        <v>147.5</v>
      </c>
      <c r="AJ462" s="200"/>
      <c r="AK462" s="201">
        <v>292</v>
      </c>
      <c r="AL462" s="202"/>
      <c r="AM462" s="198" t="str">
        <f t="shared" si="394"/>
        <v/>
      </c>
      <c r="AN462" s="198"/>
      <c r="AO462" s="198"/>
      <c r="AP462" s="213" t="s">
        <v>828</v>
      </c>
      <c r="AQ462" s="198" t="s">
        <v>70</v>
      </c>
      <c r="AR462" s="198" t="s">
        <v>17</v>
      </c>
      <c r="AS462" s="198"/>
      <c r="AT462" s="198"/>
      <c r="AU462" s="203">
        <f t="shared" si="395"/>
        <v>2009</v>
      </c>
      <c r="AV462" s="204" t="str">
        <f t="shared" si="380"/>
        <v/>
      </c>
      <c r="AW462" s="205" t="str">
        <f>IF(AV462="Yes",AU462,"")</f>
        <v/>
      </c>
      <c r="AX462" s="205" t="str">
        <f>IF(AW462="","",RANK(AW462,AW$4:AW498,1))</f>
        <v/>
      </c>
      <c r="AY462" s="204" t="str">
        <f>IF(AV462="Yes",SUMIF(AU$4:AU498,AW462,AI$4:AI498),"")</f>
        <v/>
      </c>
      <c r="AZ462" s="204" t="str">
        <f>IF(AY462="","",SUMIF(AX$4:AX498,"&lt;="&amp;AX462,AY$4:AY498))</f>
        <v/>
      </c>
      <c r="BA462" s="202"/>
      <c r="BB462" s="206"/>
      <c r="BC462" s="198"/>
      <c r="BD462" s="206"/>
      <c r="BE462" s="198"/>
      <c r="BF462" s="206"/>
      <c r="BG462" s="198"/>
      <c r="BH462" s="200"/>
      <c r="BI462" s="200"/>
      <c r="BJ462" s="200" t="str">
        <f t="shared" si="381"/>
        <v/>
      </c>
      <c r="BK462" s="198" t="s">
        <v>299</v>
      </c>
      <c r="BL462" s="206">
        <v>39902</v>
      </c>
      <c r="BM462" s="207"/>
      <c r="BN462" s="198"/>
      <c r="BO462" s="199" t="str">
        <f t="shared" si="382"/>
        <v/>
      </c>
      <c r="BP462" s="200" t="str">
        <f t="shared" si="383"/>
        <v/>
      </c>
      <c r="BQ462" s="200" t="str">
        <f t="shared" si="384"/>
        <v/>
      </c>
      <c r="BR462" s="211" t="str">
        <f t="shared" si="385"/>
        <v/>
      </c>
      <c r="BS462" s="199"/>
      <c r="BT462" s="200"/>
      <c r="BU462" s="200"/>
      <c r="BV462" s="211" t="str">
        <f t="shared" si="374"/>
        <v/>
      </c>
      <c r="BW462" s="199" t="str">
        <f t="shared" si="375"/>
        <v/>
      </c>
      <c r="BX462" s="200" t="str">
        <f t="shared" si="376"/>
        <v/>
      </c>
      <c r="BY462" s="200" t="str">
        <f t="shared" si="377"/>
        <v/>
      </c>
      <c r="BZ462" s="200" t="str">
        <f t="shared" si="378"/>
        <v/>
      </c>
      <c r="CA462" s="16"/>
      <c r="CB462" s="16"/>
      <c r="CC462" s="16"/>
      <c r="CD462" s="16"/>
    </row>
    <row r="463" spans="1:82" x14ac:dyDescent="0.25">
      <c r="A463" s="16">
        <v>1</v>
      </c>
      <c r="C463" s="194">
        <v>460</v>
      </c>
      <c r="D463" s="195"/>
      <c r="E463" s="197" t="s">
        <v>895</v>
      </c>
      <c r="F463" s="197"/>
      <c r="G463" s="198"/>
      <c r="H463" s="199"/>
      <c r="I463" s="200"/>
      <c r="J463" s="200"/>
      <c r="K463" s="200"/>
      <c r="L463" s="199"/>
      <c r="M463" s="200"/>
      <c r="N463" s="200"/>
      <c r="O463" s="200"/>
      <c r="P463" s="199"/>
      <c r="Q463" s="200"/>
      <c r="R463" s="200"/>
      <c r="S463" s="200"/>
      <c r="T463" s="199"/>
      <c r="U463" s="200"/>
      <c r="V463" s="200"/>
      <c r="W463" s="200"/>
      <c r="X463" s="199"/>
      <c r="Y463" s="200"/>
      <c r="Z463" s="200"/>
      <c r="AA463" s="200"/>
      <c r="AB463" s="199"/>
      <c r="AC463" s="200"/>
      <c r="AD463" s="200"/>
      <c r="AE463" s="200"/>
      <c r="AF463" s="199">
        <v>145.4</v>
      </c>
      <c r="AG463" s="200">
        <v>11.3</v>
      </c>
      <c r="AH463" s="200">
        <v>12.6</v>
      </c>
      <c r="AI463" s="200">
        <f t="shared" si="393"/>
        <v>169.3</v>
      </c>
      <c r="AJ463" s="200" t="s">
        <v>895</v>
      </c>
      <c r="AK463" s="201">
        <v>293</v>
      </c>
      <c r="AL463" s="202"/>
      <c r="AM463" s="198" t="str">
        <f t="shared" si="394"/>
        <v/>
      </c>
      <c r="AN463" s="198"/>
      <c r="AO463" s="198"/>
      <c r="AP463" s="198"/>
      <c r="AQ463" s="198"/>
      <c r="AR463" s="198"/>
      <c r="AS463" s="198"/>
      <c r="AT463" s="198"/>
      <c r="AU463" s="203" t="str">
        <f t="shared" si="395"/>
        <v/>
      </c>
      <c r="AV463" s="204" t="str">
        <f t="shared" si="380"/>
        <v/>
      </c>
      <c r="AW463" s="205"/>
      <c r="AX463" s="205" t="str">
        <f>IF(AW463="","",RANK(AW463,AW$4:AW498,1))</f>
        <v/>
      </c>
      <c r="AY463" s="204" t="str">
        <f>IF(AV463="Yes",SUMIF(AU$4:AU498,AW463,AI$4:AI498),"")</f>
        <v/>
      </c>
      <c r="AZ463" s="204" t="str">
        <f>IF(AY463="","",SUMIF(AX$4:AX498,"&lt;="&amp;AX463,AY$4:AY498))</f>
        <v/>
      </c>
      <c r="BA463" s="202"/>
      <c r="BB463" s="206"/>
      <c r="BC463" s="198"/>
      <c r="BD463" s="206"/>
      <c r="BE463" s="198"/>
      <c r="BF463" s="206"/>
      <c r="BG463" s="198"/>
      <c r="BH463" s="200"/>
      <c r="BI463" s="200"/>
      <c r="BJ463" s="200" t="str">
        <f t="shared" si="381"/>
        <v/>
      </c>
      <c r="BK463" s="198"/>
      <c r="BL463" s="206"/>
      <c r="BM463" s="207"/>
      <c r="BN463" s="198"/>
      <c r="BO463" s="199"/>
      <c r="BP463" s="200"/>
      <c r="BQ463" s="200"/>
      <c r="BR463" s="211"/>
      <c r="BS463" s="199"/>
      <c r="BT463" s="200"/>
      <c r="BU463" s="200"/>
      <c r="BV463" s="211"/>
      <c r="BW463" s="199"/>
      <c r="BX463" s="200"/>
      <c r="BY463" s="200"/>
      <c r="BZ463" s="200"/>
      <c r="CA463" s="16"/>
      <c r="CB463" s="16"/>
      <c r="CC463" s="16"/>
      <c r="CD463" s="16"/>
    </row>
    <row r="464" spans="1:82" x14ac:dyDescent="0.25">
      <c r="A464" s="16">
        <v>1</v>
      </c>
      <c r="C464" s="415">
        <v>461</v>
      </c>
      <c r="D464" s="216"/>
      <c r="E464" s="216" t="s">
        <v>5</v>
      </c>
      <c r="F464" s="180"/>
      <c r="G464" s="217"/>
      <c r="H464" s="218"/>
      <c r="I464" s="219"/>
      <c r="J464" s="219"/>
      <c r="K464" s="219" t="str">
        <f>IF(SUM(H464:J464)=0,"",SUM(H464:J464))</f>
        <v/>
      </c>
      <c r="L464" s="218"/>
      <c r="M464" s="219"/>
      <c r="N464" s="219"/>
      <c r="O464" s="219" t="str">
        <f>IF(SUM(L464:N464)=0,"",SUM(L464:N464))</f>
        <v/>
      </c>
      <c r="P464" s="218"/>
      <c r="Q464" s="219"/>
      <c r="R464" s="219"/>
      <c r="S464" s="219" t="str">
        <f>IF(SUM(P464:R464)=0,"",SUM(P464:R464))</f>
        <v/>
      </c>
      <c r="T464" s="218"/>
      <c r="U464" s="219"/>
      <c r="V464" s="219"/>
      <c r="W464" s="219" t="str">
        <f>IF(SUM(T464:V464)=0,"",SUM(T464:V464))</f>
        <v/>
      </c>
      <c r="X464" s="218"/>
      <c r="Y464" s="219"/>
      <c r="Z464" s="219"/>
      <c r="AA464" s="219" t="str">
        <f>IF(SUM(X464:Z464)=0,"",SUM(X464:Z464))</f>
        <v/>
      </c>
      <c r="AB464" s="218">
        <f>IF(SUM(AB461:AB461)=0,"",SUM(AB461:AB461))</f>
        <v>145.4</v>
      </c>
      <c r="AC464" s="219">
        <f>IF(SUM(AC461:AC461)=0,"",SUM(AC461:AC461))</f>
        <v>11.3</v>
      </c>
      <c r="AD464" s="219">
        <f>IF(SUM(AD461:AD461)=0,"",SUM(AD461:AD461))</f>
        <v>12.6</v>
      </c>
      <c r="AE464" s="219">
        <f>IF(SUM(AB464:AD464)=0,"",SUM(AB464:AD464))</f>
        <v>169.3</v>
      </c>
      <c r="AF464" s="218"/>
      <c r="AG464" s="219"/>
      <c r="AH464" s="219"/>
      <c r="AI464" s="219" t="str">
        <f t="shared" si="393"/>
        <v/>
      </c>
      <c r="AJ464" s="219"/>
      <c r="AK464" s="220"/>
      <c r="AL464" s="221">
        <f>COUNT(AE461:AE462)</f>
        <v>1</v>
      </c>
      <c r="AM464" s="217" t="str">
        <f t="shared" si="394"/>
        <v/>
      </c>
      <c r="AN464" s="217" t="s">
        <v>151</v>
      </c>
      <c r="AO464" s="217"/>
      <c r="AP464" s="217"/>
      <c r="AQ464" s="217"/>
      <c r="AR464" s="217" t="s">
        <v>509</v>
      </c>
      <c r="AS464" s="217"/>
      <c r="AT464" s="217"/>
      <c r="AU464" s="222" t="str">
        <f t="shared" si="395"/>
        <v/>
      </c>
      <c r="AV464" s="254" t="str">
        <f t="shared" si="380"/>
        <v/>
      </c>
      <c r="AW464" s="255"/>
      <c r="AX464" s="255" t="str">
        <f>IF(AW464="","",RANK(AW464,AW$4:AW498,1))</f>
        <v/>
      </c>
      <c r="AY464" s="254" t="str">
        <f>IF(AV464="Yes",SUMIF(AU$4:AU498,AW464,AI$4:AI498),"")</f>
        <v/>
      </c>
      <c r="AZ464" s="254" t="str">
        <f>IF(AY464="","",SUMIF(AX$4:AX498,"&lt;="&amp;AX464,AY$4:AY498))</f>
        <v/>
      </c>
      <c r="BA464" s="221"/>
      <c r="BB464" s="223"/>
      <c r="BC464" s="217"/>
      <c r="BD464" s="223"/>
      <c r="BE464" s="217"/>
      <c r="BF464" s="223"/>
      <c r="BG464" s="217"/>
      <c r="BH464" s="219"/>
      <c r="BI464" s="219"/>
      <c r="BJ464" s="219" t="str">
        <f t="shared" si="381"/>
        <v/>
      </c>
      <c r="BK464" s="217"/>
      <c r="BL464" s="223"/>
      <c r="BM464" s="224"/>
      <c r="BN464" s="217"/>
      <c r="BO464" s="218">
        <f t="shared" ref="BO464:BO478" si="398">IF(AB464="","",(AB464/AE464)*100)</f>
        <v>85.883047844063782</v>
      </c>
      <c r="BP464" s="219">
        <f t="shared" ref="BP464:BP478" si="399">IF(AC464="","",(AC464/AE464)*100)</f>
        <v>6.6745422327229766</v>
      </c>
      <c r="BQ464" s="219">
        <f t="shared" ref="BQ464:BQ478" si="400">IF(AD464="","",(AD464/AE464)*100)</f>
        <v>7.4424099232132308</v>
      </c>
      <c r="BR464" s="225">
        <f t="shared" ref="BR464:BR478" si="401">IF(AE464="","",SUM(BO464:BQ464))</f>
        <v>99.999999999999986</v>
      </c>
      <c r="BS464" s="218"/>
      <c r="BT464" s="219"/>
      <c r="BU464" s="219"/>
      <c r="BV464" s="225" t="str">
        <f t="shared" ref="BV464:BV478" si="402">IF(SUM(BS464:BU464)=0,"",SUM(BS464:BU464))</f>
        <v/>
      </c>
      <c r="BW464" s="218" t="str">
        <f t="shared" ref="BW464:BW478" si="403">IF(ISBLANK(BS464),"",BS464/BV464*100)</f>
        <v/>
      </c>
      <c r="BX464" s="219" t="str">
        <f t="shared" ref="BX464:BX478" si="404">IF(ISBLANK(BT464),"",BT464/BV464*100)</f>
        <v/>
      </c>
      <c r="BY464" s="219" t="str">
        <f t="shared" ref="BY464:BY478" si="405">IF(ISBLANK(BU464),"",BU464/BV464*100)</f>
        <v/>
      </c>
      <c r="BZ464" s="219" t="str">
        <f t="shared" ref="BZ464:BZ478" si="406">IF(BV464="","",SUM(BW464:BY464))</f>
        <v/>
      </c>
      <c r="CA464" s="16"/>
      <c r="CB464" s="16"/>
      <c r="CC464" s="16"/>
      <c r="CD464" s="16"/>
    </row>
    <row r="465" spans="1:82" x14ac:dyDescent="0.25">
      <c r="A465" s="16">
        <v>1</v>
      </c>
      <c r="C465" s="241">
        <v>462</v>
      </c>
      <c r="D465" s="242"/>
      <c r="E465" s="346" t="s">
        <v>531</v>
      </c>
      <c r="F465" s="243"/>
      <c r="G465" s="244"/>
      <c r="H465" s="245"/>
      <c r="I465" s="246"/>
      <c r="J465" s="246"/>
      <c r="K465" s="246"/>
      <c r="L465" s="245"/>
      <c r="M465" s="246"/>
      <c r="N465" s="246"/>
      <c r="O465" s="246"/>
      <c r="P465" s="245"/>
      <c r="Q465" s="246"/>
      <c r="R465" s="246"/>
      <c r="S465" s="246"/>
      <c r="T465" s="245"/>
      <c r="U465" s="246"/>
      <c r="V465" s="246"/>
      <c r="W465" s="246"/>
      <c r="X465" s="245"/>
      <c r="Y465" s="246"/>
      <c r="Z465" s="246"/>
      <c r="AA465" s="246"/>
      <c r="AB465" s="245"/>
      <c r="AC465" s="246"/>
      <c r="AD465" s="246"/>
      <c r="AE465" s="246"/>
      <c r="AF465" s="245"/>
      <c r="AG465" s="246"/>
      <c r="AH465" s="246"/>
      <c r="AI465" s="246" t="str">
        <f t="shared" si="393"/>
        <v/>
      </c>
      <c r="AJ465" s="246"/>
      <c r="AK465" s="247"/>
      <c r="AL465" s="248"/>
      <c r="AM465" s="244" t="str">
        <f t="shared" si="394"/>
        <v/>
      </c>
      <c r="AN465" s="244"/>
      <c r="AO465" s="244"/>
      <c r="AP465" s="244"/>
      <c r="AQ465" s="244"/>
      <c r="AR465" s="244" t="s">
        <v>509</v>
      </c>
      <c r="AS465" s="244"/>
      <c r="AT465" s="244"/>
      <c r="AU465" s="249" t="str">
        <f t="shared" si="395"/>
        <v/>
      </c>
      <c r="AV465" s="416" t="str">
        <f t="shared" si="380"/>
        <v/>
      </c>
      <c r="AW465" s="417"/>
      <c r="AX465" s="417" t="str">
        <f>IF(AW465="","",RANK(AW465,AW$4:AW498,1))</f>
        <v/>
      </c>
      <c r="AY465" s="416" t="str">
        <f>IF(AV465="Yes",SUMIF(AU$4:AU498,AW465,AI$4:AI498),"")</f>
        <v/>
      </c>
      <c r="AZ465" s="416" t="str">
        <f>IF(AY465="","",SUMIF(AX$4:AX498,"&lt;="&amp;AX465,AY$4:AY498))</f>
        <v/>
      </c>
      <c r="BA465" s="248"/>
      <c r="BB465" s="250"/>
      <c r="BC465" s="244"/>
      <c r="BD465" s="250"/>
      <c r="BE465" s="244"/>
      <c r="BF465" s="250"/>
      <c r="BG465" s="244"/>
      <c r="BH465" s="246"/>
      <c r="BI465" s="246"/>
      <c r="BJ465" s="246" t="str">
        <f t="shared" si="381"/>
        <v/>
      </c>
      <c r="BK465" s="244"/>
      <c r="BL465" s="250"/>
      <c r="BM465" s="251"/>
      <c r="BN465" s="244"/>
      <c r="BO465" s="245" t="str">
        <f t="shared" si="398"/>
        <v/>
      </c>
      <c r="BP465" s="246" t="str">
        <f t="shared" si="399"/>
        <v/>
      </c>
      <c r="BQ465" s="246" t="str">
        <f t="shared" si="400"/>
        <v/>
      </c>
      <c r="BR465" s="252" t="str">
        <f t="shared" si="401"/>
        <v/>
      </c>
      <c r="BS465" s="245"/>
      <c r="BT465" s="246"/>
      <c r="BU465" s="246"/>
      <c r="BV465" s="252" t="str">
        <f t="shared" si="402"/>
        <v/>
      </c>
      <c r="BW465" s="245" t="str">
        <f t="shared" si="403"/>
        <v/>
      </c>
      <c r="BX465" s="246" t="str">
        <f t="shared" si="404"/>
        <v/>
      </c>
      <c r="BY465" s="246" t="str">
        <f t="shared" si="405"/>
        <v/>
      </c>
      <c r="BZ465" s="246" t="str">
        <f t="shared" si="406"/>
        <v/>
      </c>
      <c r="CA465" s="16"/>
      <c r="CB465" s="16"/>
      <c r="CC465" s="16"/>
      <c r="CD465" s="16"/>
    </row>
    <row r="466" spans="1:82" x14ac:dyDescent="0.25">
      <c r="A466" s="16">
        <v>1</v>
      </c>
      <c r="C466" s="194">
        <v>463</v>
      </c>
      <c r="D466" s="195"/>
      <c r="E466" s="212" t="s">
        <v>610</v>
      </c>
      <c r="F466" s="197"/>
      <c r="G466" s="198" t="s">
        <v>2</v>
      </c>
      <c r="H466" s="199"/>
      <c r="I466" s="200"/>
      <c r="J466" s="200"/>
      <c r="K466" s="200"/>
      <c r="L466" s="199"/>
      <c r="M466" s="200"/>
      <c r="N466" s="200"/>
      <c r="O466" s="200"/>
      <c r="P466" s="199"/>
      <c r="Q466" s="200"/>
      <c r="R466" s="200"/>
      <c r="S466" s="200"/>
      <c r="T466" s="199"/>
      <c r="U466" s="200"/>
      <c r="V466" s="200"/>
      <c r="W466" s="200"/>
      <c r="X466" s="199"/>
      <c r="Y466" s="200"/>
      <c r="Z466" s="200"/>
      <c r="AA466" s="200"/>
      <c r="AB466" s="199"/>
      <c r="AC466" s="200"/>
      <c r="AD466" s="200"/>
      <c r="AE466" s="200"/>
      <c r="AF466" s="199"/>
      <c r="AG466" s="200"/>
      <c r="AH466" s="200"/>
      <c r="AI466" s="200" t="str">
        <f t="shared" si="393"/>
        <v/>
      </c>
      <c r="AJ466" s="200"/>
      <c r="AK466" s="201"/>
      <c r="AL466" s="202"/>
      <c r="AM466" s="198" t="str">
        <f t="shared" si="394"/>
        <v/>
      </c>
      <c r="AN466" s="198"/>
      <c r="AO466" s="198"/>
      <c r="AP466" s="198"/>
      <c r="AQ466" s="198" t="s">
        <v>678</v>
      </c>
      <c r="AR466" s="198" t="s">
        <v>509</v>
      </c>
      <c r="AS466" s="198"/>
      <c r="AT466" s="198"/>
      <c r="AU466" s="203" t="str">
        <f t="shared" si="395"/>
        <v/>
      </c>
      <c r="AV466" s="204" t="str">
        <f t="shared" si="380"/>
        <v/>
      </c>
      <c r="AW466" s="205"/>
      <c r="AX466" s="205" t="str">
        <f>IF(AW466="","",RANK(AW466,AW$4:AW498,1))</f>
        <v/>
      </c>
      <c r="AY466" s="204" t="str">
        <f>IF(AV466="Yes",SUMIF(AU$4:AU498,AW466,AI$4:AI498),"")</f>
        <v/>
      </c>
      <c r="AZ466" s="204" t="str">
        <f>IF(AY466="","",SUMIF(AX$4:AX498,"&lt;="&amp;AX466,AY$4:AY498))</f>
        <v/>
      </c>
      <c r="BA466" s="202" t="s">
        <v>306</v>
      </c>
      <c r="BB466" s="206">
        <v>33903</v>
      </c>
      <c r="BC466" s="198" t="s">
        <v>2</v>
      </c>
      <c r="BD466" s="206">
        <v>34268</v>
      </c>
      <c r="BE466" s="198" t="s">
        <v>171</v>
      </c>
      <c r="BF466" s="206">
        <v>40641</v>
      </c>
      <c r="BG466" s="198" t="s">
        <v>181</v>
      </c>
      <c r="BH466" s="200">
        <v>20</v>
      </c>
      <c r="BI466" s="200"/>
      <c r="BJ466" s="200" t="str">
        <f t="shared" si="381"/>
        <v/>
      </c>
      <c r="BK466" s="198"/>
      <c r="BL466" s="206"/>
      <c r="BM466" s="207">
        <v>2</v>
      </c>
      <c r="BN466" s="198"/>
      <c r="BO466" s="199" t="str">
        <f t="shared" si="398"/>
        <v/>
      </c>
      <c r="BP466" s="200" t="str">
        <f t="shared" si="399"/>
        <v/>
      </c>
      <c r="BQ466" s="200" t="str">
        <f t="shared" si="400"/>
        <v/>
      </c>
      <c r="BR466" s="211" t="str">
        <f t="shared" si="401"/>
        <v/>
      </c>
      <c r="BS466" s="199"/>
      <c r="BT466" s="200"/>
      <c r="BU466" s="200"/>
      <c r="BV466" s="211" t="str">
        <f t="shared" si="402"/>
        <v/>
      </c>
      <c r="BW466" s="199" t="str">
        <f t="shared" si="403"/>
        <v/>
      </c>
      <c r="BX466" s="200" t="str">
        <f t="shared" si="404"/>
        <v/>
      </c>
      <c r="BY466" s="200" t="str">
        <f t="shared" si="405"/>
        <v/>
      </c>
      <c r="BZ466" s="200" t="str">
        <f t="shared" si="406"/>
        <v/>
      </c>
      <c r="CA466" s="16"/>
      <c r="CB466" s="16"/>
      <c r="CC466" s="16"/>
      <c r="CD466" s="16"/>
    </row>
    <row r="467" spans="1:82" x14ac:dyDescent="0.25">
      <c r="A467" s="16">
        <v>1</v>
      </c>
      <c r="C467" s="415">
        <v>464</v>
      </c>
      <c r="D467" s="216"/>
      <c r="E467" s="216" t="s">
        <v>5</v>
      </c>
      <c r="F467" s="180"/>
      <c r="G467" s="217"/>
      <c r="H467" s="218"/>
      <c r="I467" s="219"/>
      <c r="J467" s="219"/>
      <c r="K467" s="219"/>
      <c r="L467" s="218"/>
      <c r="M467" s="219"/>
      <c r="N467" s="219"/>
      <c r="O467" s="219"/>
      <c r="P467" s="218"/>
      <c r="Q467" s="219"/>
      <c r="R467" s="219"/>
      <c r="S467" s="219"/>
      <c r="T467" s="218"/>
      <c r="U467" s="219"/>
      <c r="V467" s="219"/>
      <c r="W467" s="219"/>
      <c r="X467" s="218"/>
      <c r="Y467" s="219"/>
      <c r="Z467" s="219"/>
      <c r="AA467" s="219"/>
      <c r="AB467" s="218"/>
      <c r="AC467" s="219"/>
      <c r="AD467" s="219"/>
      <c r="AE467" s="219"/>
      <c r="AF467" s="218"/>
      <c r="AG467" s="219"/>
      <c r="AH467" s="219"/>
      <c r="AI467" s="219" t="str">
        <f t="shared" si="393"/>
        <v/>
      </c>
      <c r="AJ467" s="219"/>
      <c r="AK467" s="220"/>
      <c r="AL467" s="221">
        <f>COUNT(AE466:AE466)</f>
        <v>0</v>
      </c>
      <c r="AM467" s="217" t="str">
        <f t="shared" si="394"/>
        <v>Study Only</v>
      </c>
      <c r="AN467" s="217" t="s">
        <v>531</v>
      </c>
      <c r="AO467" s="217"/>
      <c r="AP467" s="217"/>
      <c r="AQ467" s="217"/>
      <c r="AR467" s="217" t="s">
        <v>509</v>
      </c>
      <c r="AS467" s="217"/>
      <c r="AT467" s="217"/>
      <c r="AU467" s="222" t="str">
        <f t="shared" si="395"/>
        <v/>
      </c>
      <c r="AV467" s="254" t="str">
        <f t="shared" si="380"/>
        <v/>
      </c>
      <c r="AW467" s="255"/>
      <c r="AX467" s="255" t="str">
        <f>IF(AW467="","",RANK(AW467,AW$4:AW498,1))</f>
        <v/>
      </c>
      <c r="AY467" s="254" t="str">
        <f>IF(AV467="Yes",SUMIF(AU$4:AU498,AW467,AI$4:AI498),"")</f>
        <v/>
      </c>
      <c r="AZ467" s="254" t="str">
        <f>IF(AY467="","",SUMIF(AX$4:AX498,"&lt;="&amp;AX467,AY$4:AY498))</f>
        <v/>
      </c>
      <c r="BA467" s="221"/>
      <c r="BB467" s="223"/>
      <c r="BC467" s="217"/>
      <c r="BD467" s="223"/>
      <c r="BE467" s="217"/>
      <c r="BF467" s="223"/>
      <c r="BG467" s="217"/>
      <c r="BH467" s="219"/>
      <c r="BI467" s="219"/>
      <c r="BJ467" s="219" t="str">
        <f t="shared" si="381"/>
        <v/>
      </c>
      <c r="BK467" s="217"/>
      <c r="BL467" s="223"/>
      <c r="BM467" s="224"/>
      <c r="BN467" s="217"/>
      <c r="BO467" s="218" t="str">
        <f t="shared" si="398"/>
        <v/>
      </c>
      <c r="BP467" s="219" t="str">
        <f t="shared" si="399"/>
        <v/>
      </c>
      <c r="BQ467" s="219" t="str">
        <f t="shared" si="400"/>
        <v/>
      </c>
      <c r="BR467" s="225" t="str">
        <f t="shared" si="401"/>
        <v/>
      </c>
      <c r="BS467" s="218"/>
      <c r="BT467" s="219"/>
      <c r="BU467" s="219"/>
      <c r="BV467" s="225" t="str">
        <f t="shared" si="402"/>
        <v/>
      </c>
      <c r="BW467" s="218" t="str">
        <f t="shared" si="403"/>
        <v/>
      </c>
      <c r="BX467" s="219" t="str">
        <f t="shared" si="404"/>
        <v/>
      </c>
      <c r="BY467" s="219" t="str">
        <f t="shared" si="405"/>
        <v/>
      </c>
      <c r="BZ467" s="219" t="str">
        <f t="shared" si="406"/>
        <v/>
      </c>
      <c r="CA467" s="16"/>
      <c r="CB467" s="16"/>
      <c r="CC467" s="16"/>
      <c r="CD467" s="16"/>
    </row>
    <row r="468" spans="1:82" x14ac:dyDescent="0.25">
      <c r="A468" s="16">
        <v>1</v>
      </c>
      <c r="C468" s="241">
        <v>465</v>
      </c>
      <c r="D468" s="242"/>
      <c r="E468" s="346" t="s">
        <v>152</v>
      </c>
      <c r="F468" s="243"/>
      <c r="G468" s="244"/>
      <c r="H468" s="245"/>
      <c r="I468" s="246"/>
      <c r="J468" s="246"/>
      <c r="K468" s="246" t="str">
        <f t="shared" ref="K468:K477" si="407">IF(SUM(H468:J468)=0,"",SUM(H468:J468))</f>
        <v/>
      </c>
      <c r="L468" s="245"/>
      <c r="M468" s="246"/>
      <c r="N468" s="246"/>
      <c r="O468" s="246" t="str">
        <f t="shared" ref="O468:O477" si="408">IF(SUM(L468:N468)=0,"",SUM(L468:N468))</f>
        <v/>
      </c>
      <c r="P468" s="245"/>
      <c r="Q468" s="246"/>
      <c r="R468" s="246"/>
      <c r="S468" s="246" t="str">
        <f t="shared" ref="S468:S477" si="409">IF(SUM(P468:R468)=0,"",SUM(P468:R468))</f>
        <v/>
      </c>
      <c r="T468" s="245"/>
      <c r="U468" s="246"/>
      <c r="V468" s="246"/>
      <c r="W468" s="246" t="str">
        <f t="shared" ref="W468:W477" si="410">IF(SUM(T468:V468)=0,"",SUM(T468:V468))</f>
        <v/>
      </c>
      <c r="X468" s="245"/>
      <c r="Y468" s="246"/>
      <c r="Z468" s="246"/>
      <c r="AA468" s="246" t="str">
        <f t="shared" ref="AA468:AA477" si="411">IF(SUM(X468:Z468)=0,"",SUM(X468:Z468))</f>
        <v/>
      </c>
      <c r="AB468" s="245"/>
      <c r="AC468" s="246"/>
      <c r="AD468" s="246"/>
      <c r="AE468" s="246" t="str">
        <f t="shared" ref="AE468:AE478" si="412">IF(SUM(AB468:AD468)=0,"",SUM(AB468:AD468))</f>
        <v/>
      </c>
      <c r="AF468" s="245"/>
      <c r="AG468" s="246"/>
      <c r="AH468" s="246"/>
      <c r="AI468" s="246" t="str">
        <f t="shared" si="393"/>
        <v/>
      </c>
      <c r="AJ468" s="246"/>
      <c r="AK468" s="247"/>
      <c r="AL468" s="248"/>
      <c r="AM468" s="244" t="str">
        <f t="shared" si="394"/>
        <v/>
      </c>
      <c r="AN468" s="244" t="s">
        <v>152</v>
      </c>
      <c r="AO468" s="244"/>
      <c r="AP468" s="244"/>
      <c r="AQ468" s="244"/>
      <c r="AR468" s="244" t="s">
        <v>509</v>
      </c>
      <c r="AS468" s="244"/>
      <c r="AT468" s="244"/>
      <c r="AU468" s="249" t="str">
        <f t="shared" si="395"/>
        <v/>
      </c>
      <c r="AV468" s="416" t="str">
        <f t="shared" si="380"/>
        <v/>
      </c>
      <c r="AW468" s="417"/>
      <c r="AX468" s="417" t="str">
        <f>IF(AW468="","",RANK(AW468,AW$4:AW498,1))</f>
        <v/>
      </c>
      <c r="AY468" s="416" t="str">
        <f>IF(AV468="Yes",SUMIF(AU$4:AU498,AW468,AI$4:AI498),"")</f>
        <v/>
      </c>
      <c r="AZ468" s="416" t="str">
        <f>IF(AY468="","",SUMIF(AX$4:AX498,"&lt;="&amp;AX468,AY$4:AY498))</f>
        <v/>
      </c>
      <c r="BA468" s="248"/>
      <c r="BB468" s="250"/>
      <c r="BC468" s="244"/>
      <c r="BD468" s="250"/>
      <c r="BE468" s="244"/>
      <c r="BF468" s="250"/>
      <c r="BG468" s="244"/>
      <c r="BH468" s="246"/>
      <c r="BI468" s="246"/>
      <c r="BJ468" s="246" t="str">
        <f t="shared" si="381"/>
        <v/>
      </c>
      <c r="BK468" s="244"/>
      <c r="BL468" s="250"/>
      <c r="BM468" s="251"/>
      <c r="BN468" s="244"/>
      <c r="BO468" s="245" t="str">
        <f t="shared" si="398"/>
        <v/>
      </c>
      <c r="BP468" s="246" t="str">
        <f t="shared" si="399"/>
        <v/>
      </c>
      <c r="BQ468" s="246" t="str">
        <f t="shared" si="400"/>
        <v/>
      </c>
      <c r="BR468" s="252" t="str">
        <f t="shared" si="401"/>
        <v/>
      </c>
      <c r="BS468" s="245"/>
      <c r="BT468" s="246"/>
      <c r="BU468" s="246"/>
      <c r="BV468" s="252" t="str">
        <f t="shared" si="402"/>
        <v/>
      </c>
      <c r="BW468" s="245" t="str">
        <f t="shared" si="403"/>
        <v/>
      </c>
      <c r="BX468" s="246" t="str">
        <f t="shared" si="404"/>
        <v/>
      </c>
      <c r="BY468" s="246" t="str">
        <f t="shared" si="405"/>
        <v/>
      </c>
      <c r="BZ468" s="246" t="str">
        <f t="shared" si="406"/>
        <v/>
      </c>
      <c r="CA468" s="16"/>
      <c r="CB468" s="16"/>
      <c r="CC468" s="16"/>
      <c r="CD468" s="16"/>
    </row>
    <row r="469" spans="1:82" x14ac:dyDescent="0.25">
      <c r="A469" s="16">
        <v>1</v>
      </c>
      <c r="C469" s="194">
        <v>466</v>
      </c>
      <c r="D469" s="195">
        <v>212</v>
      </c>
      <c r="E469" s="212" t="s">
        <v>317</v>
      </c>
      <c r="F469" s="197" t="s">
        <v>2</v>
      </c>
      <c r="G469" s="198" t="s">
        <v>2</v>
      </c>
      <c r="H469" s="199"/>
      <c r="I469" s="200"/>
      <c r="J469" s="200"/>
      <c r="K469" s="200" t="str">
        <f t="shared" si="407"/>
        <v/>
      </c>
      <c r="L469" s="199"/>
      <c r="M469" s="200"/>
      <c r="N469" s="200"/>
      <c r="O469" s="200" t="str">
        <f t="shared" si="408"/>
        <v/>
      </c>
      <c r="P469" s="199"/>
      <c r="Q469" s="200"/>
      <c r="R469" s="200">
        <v>46.1</v>
      </c>
      <c r="S469" s="200">
        <f t="shared" si="409"/>
        <v>46.1</v>
      </c>
      <c r="T469" s="199"/>
      <c r="U469" s="200"/>
      <c r="V469" s="200"/>
      <c r="W469" s="200" t="str">
        <f t="shared" si="410"/>
        <v/>
      </c>
      <c r="X469" s="199"/>
      <c r="Y469" s="200"/>
      <c r="Z469" s="200"/>
      <c r="AA469" s="200" t="str">
        <f t="shared" si="411"/>
        <v/>
      </c>
      <c r="AB469" s="199" t="str">
        <f>IF(H469+L469+P469+T469+X469=0,"",H469+L469+P469+T469+X469)</f>
        <v/>
      </c>
      <c r="AC469" s="200" t="str">
        <f>IF(I469+M469+Q469+U469+Y469=0,"",I469+M469+Q469+U469+Y469)</f>
        <v/>
      </c>
      <c r="AD469" s="200">
        <f>IF(J469+N469+R469+V469+Z469=0,"",J469+N469+R469+V469+Z469)</f>
        <v>46.1</v>
      </c>
      <c r="AE469" s="200">
        <f t="shared" si="412"/>
        <v>46.1</v>
      </c>
      <c r="AF469" s="199" t="s">
        <v>509</v>
      </c>
      <c r="AG469" s="200" t="s">
        <v>509</v>
      </c>
      <c r="AH469" s="200">
        <v>46.1</v>
      </c>
      <c r="AI469" s="200">
        <f t="shared" si="393"/>
        <v>46.1</v>
      </c>
      <c r="AJ469" s="200" t="s">
        <v>317</v>
      </c>
      <c r="AK469" s="201">
        <v>299</v>
      </c>
      <c r="AL469" s="202"/>
      <c r="AM469" s="198" t="str">
        <f t="shared" si="394"/>
        <v/>
      </c>
      <c r="AN469" s="198"/>
      <c r="AO469" s="198"/>
      <c r="AP469" s="213" t="s">
        <v>829</v>
      </c>
      <c r="AQ469" s="198" t="s">
        <v>71</v>
      </c>
      <c r="AR469" s="198" t="s">
        <v>341</v>
      </c>
      <c r="AS469" s="198"/>
      <c r="AT469" s="198" t="s">
        <v>509</v>
      </c>
      <c r="AU469" s="203">
        <f t="shared" si="395"/>
        <v>2014</v>
      </c>
      <c r="AV469" s="204" t="str">
        <f t="shared" si="380"/>
        <v/>
      </c>
      <c r="AW469" s="205" t="str">
        <f>IF(AV469="Yes",AU469,"")</f>
        <v/>
      </c>
      <c r="AX469" s="205" t="str">
        <f>IF(AW469="","",RANK(AW469,AW$4:AW498,1))</f>
        <v/>
      </c>
      <c r="AY469" s="204" t="str">
        <f>IF(AV469="Yes",SUMIF(AU$4:AU498,AW469,AI$4:AI498),"")</f>
        <v/>
      </c>
      <c r="AZ469" s="204" t="str">
        <f>IF(AY469="","",SUMIF(AX$4:AX498,"&lt;="&amp;AX469,AY$4:AY498))</f>
        <v/>
      </c>
      <c r="BA469" s="202" t="s">
        <v>299</v>
      </c>
      <c r="BB469" s="206">
        <v>39875</v>
      </c>
      <c r="BC469" s="198" t="s">
        <v>2</v>
      </c>
      <c r="BD469" s="206">
        <v>40998</v>
      </c>
      <c r="BE469" s="198" t="s">
        <v>171</v>
      </c>
      <c r="BF469" s="206">
        <v>42978</v>
      </c>
      <c r="BG469" s="198"/>
      <c r="BH469" s="200">
        <v>70</v>
      </c>
      <c r="BI469" s="200">
        <v>46.1</v>
      </c>
      <c r="BJ469" s="200">
        <f t="shared" si="381"/>
        <v>65.857142857142861</v>
      </c>
      <c r="BK469" s="198" t="s">
        <v>318</v>
      </c>
      <c r="BL469" s="206">
        <v>41992</v>
      </c>
      <c r="BM469" s="207">
        <v>1</v>
      </c>
      <c r="BN469" s="198"/>
      <c r="BO469" s="208" t="str">
        <f t="shared" si="398"/>
        <v/>
      </c>
      <c r="BP469" s="209" t="str">
        <f t="shared" si="399"/>
        <v/>
      </c>
      <c r="BQ469" s="209">
        <f t="shared" si="400"/>
        <v>100</v>
      </c>
      <c r="BR469" s="210">
        <f t="shared" si="401"/>
        <v>100</v>
      </c>
      <c r="BS469" s="199"/>
      <c r="BT469" s="200"/>
      <c r="BU469" s="200">
        <v>46.1</v>
      </c>
      <c r="BV469" s="211">
        <f t="shared" si="402"/>
        <v>46.1</v>
      </c>
      <c r="BW469" s="208" t="str">
        <f t="shared" si="403"/>
        <v/>
      </c>
      <c r="BX469" s="209" t="str">
        <f t="shared" si="404"/>
        <v/>
      </c>
      <c r="BY469" s="209">
        <f t="shared" si="405"/>
        <v>100</v>
      </c>
      <c r="BZ469" s="209">
        <f t="shared" si="406"/>
        <v>100</v>
      </c>
      <c r="CA469" s="16"/>
      <c r="CB469" s="16"/>
      <c r="CC469" s="16"/>
      <c r="CD469" s="16"/>
    </row>
    <row r="470" spans="1:82" x14ac:dyDescent="0.25">
      <c r="A470" s="16">
        <v>1</v>
      </c>
      <c r="C470" s="415">
        <v>467</v>
      </c>
      <c r="D470" s="216"/>
      <c r="E470" s="216" t="s">
        <v>5</v>
      </c>
      <c r="F470" s="180"/>
      <c r="G470" s="217"/>
      <c r="H470" s="218"/>
      <c r="I470" s="219"/>
      <c r="J470" s="219"/>
      <c r="K470" s="219" t="str">
        <f t="shared" si="407"/>
        <v/>
      </c>
      <c r="L470" s="218"/>
      <c r="M470" s="219"/>
      <c r="N470" s="219"/>
      <c r="O470" s="219" t="str">
        <f t="shared" si="408"/>
        <v/>
      </c>
      <c r="P470" s="218"/>
      <c r="Q470" s="219"/>
      <c r="R470" s="219"/>
      <c r="S470" s="219" t="str">
        <f t="shared" si="409"/>
        <v/>
      </c>
      <c r="T470" s="218"/>
      <c r="U470" s="219"/>
      <c r="V470" s="219"/>
      <c r="W470" s="219" t="str">
        <f t="shared" si="410"/>
        <v/>
      </c>
      <c r="X470" s="218"/>
      <c r="Y470" s="219"/>
      <c r="Z470" s="219"/>
      <c r="AA470" s="219" t="str">
        <f t="shared" si="411"/>
        <v/>
      </c>
      <c r="AB470" s="218" t="str">
        <f>IF(SUM(AB469:AB469)=0,"",SUM(AB469:AB469))</f>
        <v/>
      </c>
      <c r="AC470" s="219" t="str">
        <f>IF(SUM(AC469:AC469)=0,"",SUM(AC469:AC469))</f>
        <v/>
      </c>
      <c r="AD470" s="219">
        <f>IF(SUM(AD469:AD469)=0,"",SUM(AD469:AD469))</f>
        <v>46.1</v>
      </c>
      <c r="AE470" s="219">
        <f t="shared" si="412"/>
        <v>46.1</v>
      </c>
      <c r="AF470" s="218"/>
      <c r="AG470" s="219"/>
      <c r="AH470" s="219"/>
      <c r="AI470" s="219" t="str">
        <f t="shared" si="393"/>
        <v/>
      </c>
      <c r="AJ470" s="219"/>
      <c r="AK470" s="220"/>
      <c r="AL470" s="221">
        <f>COUNT(AE469:AE469)</f>
        <v>1</v>
      </c>
      <c r="AM470" s="217" t="str">
        <f t="shared" si="394"/>
        <v/>
      </c>
      <c r="AN470" s="217" t="s">
        <v>152</v>
      </c>
      <c r="AO470" s="217"/>
      <c r="AP470" s="217"/>
      <c r="AQ470" s="217"/>
      <c r="AR470" s="217" t="s">
        <v>509</v>
      </c>
      <c r="AS470" s="217"/>
      <c r="AT470" s="217"/>
      <c r="AU470" s="222" t="str">
        <f t="shared" si="395"/>
        <v/>
      </c>
      <c r="AV470" s="254" t="str">
        <f t="shared" si="380"/>
        <v/>
      </c>
      <c r="AW470" s="255"/>
      <c r="AX470" s="255" t="str">
        <f>IF(AW470="","",RANK(AW470,AW$4:AW498,1))</f>
        <v/>
      </c>
      <c r="AY470" s="254" t="str">
        <f>IF(AV470="Yes",SUMIF(AU$4:AU498,AW470,AI$4:AI498),"")</f>
        <v/>
      </c>
      <c r="AZ470" s="254" t="str">
        <f>IF(AY470="","",SUMIF(AX$4:AX498,"&lt;="&amp;AX470,AY$4:AY498))</f>
        <v/>
      </c>
      <c r="BA470" s="221"/>
      <c r="BB470" s="223"/>
      <c r="BC470" s="217"/>
      <c r="BD470" s="223"/>
      <c r="BE470" s="217"/>
      <c r="BF470" s="223"/>
      <c r="BG470" s="217"/>
      <c r="BH470" s="219"/>
      <c r="BI470" s="219"/>
      <c r="BJ470" s="219" t="str">
        <f t="shared" si="381"/>
        <v/>
      </c>
      <c r="BK470" s="217"/>
      <c r="BL470" s="223"/>
      <c r="BM470" s="224"/>
      <c r="BN470" s="217"/>
      <c r="BO470" s="218" t="str">
        <f t="shared" si="398"/>
        <v/>
      </c>
      <c r="BP470" s="219" t="str">
        <f t="shared" si="399"/>
        <v/>
      </c>
      <c r="BQ470" s="219">
        <f t="shared" si="400"/>
        <v>100</v>
      </c>
      <c r="BR470" s="225">
        <f t="shared" si="401"/>
        <v>100</v>
      </c>
      <c r="BS470" s="218"/>
      <c r="BT470" s="219"/>
      <c r="BU470" s="219"/>
      <c r="BV470" s="225" t="str">
        <f t="shared" si="402"/>
        <v/>
      </c>
      <c r="BW470" s="218" t="str">
        <f t="shared" si="403"/>
        <v/>
      </c>
      <c r="BX470" s="219" t="str">
        <f t="shared" si="404"/>
        <v/>
      </c>
      <c r="BY470" s="219" t="str">
        <f t="shared" si="405"/>
        <v/>
      </c>
      <c r="BZ470" s="219" t="str">
        <f t="shared" si="406"/>
        <v/>
      </c>
      <c r="CA470" s="16"/>
      <c r="CB470" s="16"/>
      <c r="CC470" s="16"/>
      <c r="CD470" s="16"/>
    </row>
    <row r="471" spans="1:82" x14ac:dyDescent="0.25">
      <c r="A471" s="16">
        <v>1</v>
      </c>
      <c r="C471" s="241">
        <v>468</v>
      </c>
      <c r="D471" s="242"/>
      <c r="E471" s="346" t="s">
        <v>153</v>
      </c>
      <c r="F471" s="243"/>
      <c r="G471" s="244"/>
      <c r="H471" s="245"/>
      <c r="I471" s="246"/>
      <c r="J471" s="246"/>
      <c r="K471" s="246" t="str">
        <f t="shared" si="407"/>
        <v/>
      </c>
      <c r="L471" s="245"/>
      <c r="M471" s="246"/>
      <c r="N471" s="246"/>
      <c r="O471" s="246" t="str">
        <f t="shared" si="408"/>
        <v/>
      </c>
      <c r="P471" s="245"/>
      <c r="Q471" s="246"/>
      <c r="R471" s="246"/>
      <c r="S471" s="246" t="str">
        <f t="shared" si="409"/>
        <v/>
      </c>
      <c r="T471" s="245"/>
      <c r="U471" s="246"/>
      <c r="V471" s="246"/>
      <c r="W471" s="246" t="str">
        <f t="shared" si="410"/>
        <v/>
      </c>
      <c r="X471" s="245"/>
      <c r="Y471" s="246"/>
      <c r="Z471" s="246"/>
      <c r="AA471" s="246" t="str">
        <f t="shared" si="411"/>
        <v/>
      </c>
      <c r="AB471" s="245"/>
      <c r="AC471" s="246"/>
      <c r="AD471" s="246"/>
      <c r="AE471" s="246" t="str">
        <f t="shared" si="412"/>
        <v/>
      </c>
      <c r="AF471" s="245"/>
      <c r="AG471" s="246"/>
      <c r="AH471" s="246"/>
      <c r="AI471" s="246" t="str">
        <f t="shared" si="393"/>
        <v/>
      </c>
      <c r="AJ471" s="246"/>
      <c r="AK471" s="247"/>
      <c r="AL471" s="248"/>
      <c r="AM471" s="244" t="str">
        <f t="shared" si="394"/>
        <v/>
      </c>
      <c r="AN471" s="244" t="s">
        <v>153</v>
      </c>
      <c r="AO471" s="244"/>
      <c r="AP471" s="244"/>
      <c r="AQ471" s="244"/>
      <c r="AR471" s="244" t="s">
        <v>509</v>
      </c>
      <c r="AS471" s="244"/>
      <c r="AT471" s="244"/>
      <c r="AU471" s="249" t="str">
        <f t="shared" si="395"/>
        <v/>
      </c>
      <c r="AV471" s="416" t="str">
        <f t="shared" si="380"/>
        <v/>
      </c>
      <c r="AW471" s="417"/>
      <c r="AX471" s="417" t="str">
        <f>IF(AW471="","",RANK(AW471,AW$4:AW498,1))</f>
        <v/>
      </c>
      <c r="AY471" s="416" t="str">
        <f>IF(AV471="Yes",SUMIF(AU$4:AU498,AW471,AI$4:AI498),"")</f>
        <v/>
      </c>
      <c r="AZ471" s="416" t="str">
        <f>IF(AY471="","",SUMIF(AX$4:AX498,"&lt;="&amp;AX471,AY$4:AY498))</f>
        <v/>
      </c>
      <c r="BA471" s="248"/>
      <c r="BB471" s="250"/>
      <c r="BC471" s="244"/>
      <c r="BD471" s="250"/>
      <c r="BE471" s="244"/>
      <c r="BF471" s="250"/>
      <c r="BG471" s="244"/>
      <c r="BH471" s="246"/>
      <c r="BI471" s="246"/>
      <c r="BJ471" s="246" t="str">
        <f t="shared" si="381"/>
        <v/>
      </c>
      <c r="BK471" s="244"/>
      <c r="BL471" s="250"/>
      <c r="BM471" s="251"/>
      <c r="BN471" s="244"/>
      <c r="BO471" s="245" t="str">
        <f t="shared" si="398"/>
        <v/>
      </c>
      <c r="BP471" s="246" t="str">
        <f t="shared" si="399"/>
        <v/>
      </c>
      <c r="BQ471" s="246" t="str">
        <f t="shared" si="400"/>
        <v/>
      </c>
      <c r="BR471" s="252" t="str">
        <f t="shared" si="401"/>
        <v/>
      </c>
      <c r="BS471" s="245"/>
      <c r="BT471" s="246"/>
      <c r="BU471" s="246"/>
      <c r="BV471" s="252" t="str">
        <f t="shared" si="402"/>
        <v/>
      </c>
      <c r="BW471" s="245" t="str">
        <f t="shared" si="403"/>
        <v/>
      </c>
      <c r="BX471" s="246" t="str">
        <f t="shared" si="404"/>
        <v/>
      </c>
      <c r="BY471" s="246" t="str">
        <f t="shared" si="405"/>
        <v/>
      </c>
      <c r="BZ471" s="246" t="str">
        <f t="shared" si="406"/>
        <v/>
      </c>
      <c r="CA471" s="16"/>
      <c r="CB471" s="16"/>
      <c r="CC471" s="16"/>
      <c r="CD471" s="16"/>
    </row>
    <row r="472" spans="1:82" x14ac:dyDescent="0.25">
      <c r="A472" s="16">
        <v>1</v>
      </c>
      <c r="C472" s="194">
        <v>469</v>
      </c>
      <c r="D472" s="195">
        <v>211</v>
      </c>
      <c r="E472" s="212" t="s">
        <v>466</v>
      </c>
      <c r="F472" s="197" t="s">
        <v>3</v>
      </c>
      <c r="G472" s="198" t="s">
        <v>3</v>
      </c>
      <c r="H472" s="199"/>
      <c r="I472" s="200"/>
      <c r="J472" s="200"/>
      <c r="K472" s="200" t="str">
        <f t="shared" si="407"/>
        <v/>
      </c>
      <c r="L472" s="199"/>
      <c r="M472" s="200"/>
      <c r="N472" s="200"/>
      <c r="O472" s="200" t="str">
        <f t="shared" si="408"/>
        <v/>
      </c>
      <c r="P472" s="199"/>
      <c r="Q472" s="200"/>
      <c r="R472" s="200"/>
      <c r="S472" s="200" t="str">
        <f t="shared" si="409"/>
        <v/>
      </c>
      <c r="T472" s="199">
        <v>4.3</v>
      </c>
      <c r="U472" s="200"/>
      <c r="V472" s="200">
        <v>10</v>
      </c>
      <c r="W472" s="200">
        <f t="shared" si="410"/>
        <v>14.3</v>
      </c>
      <c r="X472" s="199"/>
      <c r="Y472" s="200"/>
      <c r="Z472" s="200"/>
      <c r="AA472" s="200" t="str">
        <f t="shared" si="411"/>
        <v/>
      </c>
      <c r="AB472" s="199">
        <f t="shared" ref="AB472:AD478" si="413">IF(H472+L472+P472+T472+X472=0,"",H472+L472+P472+T472+X472)</f>
        <v>4.3</v>
      </c>
      <c r="AC472" s="200" t="str">
        <f t="shared" si="413"/>
        <v/>
      </c>
      <c r="AD472" s="200">
        <f t="shared" si="413"/>
        <v>10</v>
      </c>
      <c r="AE472" s="200">
        <f t="shared" si="412"/>
        <v>14.3</v>
      </c>
      <c r="AF472" s="199">
        <v>4.3</v>
      </c>
      <c r="AG472" s="200" t="s">
        <v>509</v>
      </c>
      <c r="AH472" s="200">
        <v>10</v>
      </c>
      <c r="AI472" s="200">
        <f t="shared" si="393"/>
        <v>14.3</v>
      </c>
      <c r="AJ472" s="200" t="s">
        <v>466</v>
      </c>
      <c r="AK472" s="201">
        <v>297</v>
      </c>
      <c r="AL472" s="202"/>
      <c r="AM472" s="198" t="str">
        <f t="shared" si="394"/>
        <v/>
      </c>
      <c r="AN472" s="198"/>
      <c r="AO472" s="198"/>
      <c r="AP472" s="198"/>
      <c r="AQ472" s="198" t="s">
        <v>73</v>
      </c>
      <c r="AR472" s="198" t="s">
        <v>324</v>
      </c>
      <c r="AS472" s="198"/>
      <c r="AT472" s="198" t="s">
        <v>509</v>
      </c>
      <c r="AU472" s="203">
        <f t="shared" si="395"/>
        <v>2014</v>
      </c>
      <c r="AV472" s="204" t="str">
        <f t="shared" si="380"/>
        <v/>
      </c>
      <c r="AW472" s="205" t="str">
        <f t="shared" ref="AW472:AW478" si="414">IF(AV472="Yes",AU472,"")</f>
        <v/>
      </c>
      <c r="AX472" s="205" t="str">
        <f>IF(AW472="","",RANK(AW472,AW$4:AW498,1))</f>
        <v/>
      </c>
      <c r="AY472" s="204" t="str">
        <f>IF(AV472="Yes",SUMIF(AU$4:AU498,AW472,AI$4:AI498),"")</f>
        <v/>
      </c>
      <c r="AZ472" s="204" t="str">
        <f>IF(AY472="","",SUMIF(AX$4:AX498,"&lt;="&amp;AX472,AY$4:AY498))</f>
        <v/>
      </c>
      <c r="BA472" s="202"/>
      <c r="BB472" s="206"/>
      <c r="BC472" s="198"/>
      <c r="BD472" s="206"/>
      <c r="BE472" s="198"/>
      <c r="BF472" s="206"/>
      <c r="BG472" s="198"/>
      <c r="BH472" s="200"/>
      <c r="BI472" s="200"/>
      <c r="BJ472" s="200" t="str">
        <f t="shared" si="381"/>
        <v/>
      </c>
      <c r="BK472" s="198" t="s">
        <v>318</v>
      </c>
      <c r="BL472" s="206">
        <v>41992</v>
      </c>
      <c r="BM472" s="207"/>
      <c r="BN472" s="198"/>
      <c r="BO472" s="199">
        <f t="shared" si="398"/>
        <v>30.069930069930066</v>
      </c>
      <c r="BP472" s="200" t="str">
        <f t="shared" si="399"/>
        <v/>
      </c>
      <c r="BQ472" s="200">
        <f t="shared" si="400"/>
        <v>69.930069930069934</v>
      </c>
      <c r="BR472" s="211">
        <f t="shared" si="401"/>
        <v>100</v>
      </c>
      <c r="BS472" s="199"/>
      <c r="BT472" s="200"/>
      <c r="BU472" s="200"/>
      <c r="BV472" s="211" t="str">
        <f t="shared" si="402"/>
        <v/>
      </c>
      <c r="BW472" s="199" t="str">
        <f t="shared" si="403"/>
        <v/>
      </c>
      <c r="BX472" s="200" t="str">
        <f t="shared" si="404"/>
        <v/>
      </c>
      <c r="BY472" s="200" t="str">
        <f t="shared" si="405"/>
        <v/>
      </c>
      <c r="BZ472" s="200" t="str">
        <f t="shared" si="406"/>
        <v/>
      </c>
      <c r="CA472" s="16"/>
      <c r="CB472" s="16"/>
      <c r="CC472" s="16"/>
      <c r="CD472" s="16"/>
    </row>
    <row r="473" spans="1:82" x14ac:dyDescent="0.25">
      <c r="A473" s="16">
        <v>1</v>
      </c>
      <c r="C473" s="194">
        <v>470</v>
      </c>
      <c r="D473" s="195">
        <v>60</v>
      </c>
      <c r="E473" s="212" t="s">
        <v>249</v>
      </c>
      <c r="F473" s="197" t="s">
        <v>3</v>
      </c>
      <c r="G473" s="198" t="s">
        <v>3</v>
      </c>
      <c r="H473" s="199"/>
      <c r="I473" s="200"/>
      <c r="J473" s="200"/>
      <c r="K473" s="200" t="str">
        <f t="shared" si="407"/>
        <v/>
      </c>
      <c r="L473" s="199"/>
      <c r="M473" s="200"/>
      <c r="N473" s="200"/>
      <c r="O473" s="200" t="str">
        <f t="shared" si="408"/>
        <v/>
      </c>
      <c r="P473" s="199"/>
      <c r="Q473" s="200"/>
      <c r="R473" s="200"/>
      <c r="S473" s="200" t="str">
        <f t="shared" si="409"/>
        <v/>
      </c>
      <c r="T473" s="199"/>
      <c r="U473" s="200"/>
      <c r="V473" s="200">
        <v>10.8</v>
      </c>
      <c r="W473" s="200">
        <f t="shared" si="410"/>
        <v>10.8</v>
      </c>
      <c r="X473" s="199"/>
      <c r="Y473" s="200"/>
      <c r="Z473" s="200"/>
      <c r="AA473" s="200" t="str">
        <f t="shared" si="411"/>
        <v/>
      </c>
      <c r="AB473" s="199" t="str">
        <f t="shared" si="413"/>
        <v/>
      </c>
      <c r="AC473" s="200" t="str">
        <f t="shared" si="413"/>
        <v/>
      </c>
      <c r="AD473" s="200">
        <f t="shared" si="413"/>
        <v>10.8</v>
      </c>
      <c r="AE473" s="200">
        <f t="shared" si="412"/>
        <v>10.8</v>
      </c>
      <c r="AF473" s="199" t="s">
        <v>509</v>
      </c>
      <c r="AG473" s="200" t="s">
        <v>509</v>
      </c>
      <c r="AH473" s="200">
        <v>10.8</v>
      </c>
      <c r="AI473" s="200">
        <f t="shared" si="393"/>
        <v>10.8</v>
      </c>
      <c r="AJ473" s="200" t="s">
        <v>249</v>
      </c>
      <c r="AK473" s="201">
        <v>109</v>
      </c>
      <c r="AL473" s="202"/>
      <c r="AM473" s="198" t="str">
        <f t="shared" si="394"/>
        <v/>
      </c>
      <c r="AN473" s="198"/>
      <c r="AO473" s="198"/>
      <c r="AP473" s="213" t="s">
        <v>830</v>
      </c>
      <c r="AQ473" s="198" t="s">
        <v>73</v>
      </c>
      <c r="AR473" s="198" t="s">
        <v>324</v>
      </c>
      <c r="AS473" s="198"/>
      <c r="AT473" s="198" t="s">
        <v>509</v>
      </c>
      <c r="AU473" s="203">
        <f t="shared" si="395"/>
        <v>1986</v>
      </c>
      <c r="AV473" s="204" t="str">
        <f t="shared" si="380"/>
        <v/>
      </c>
      <c r="AW473" s="205" t="str">
        <f t="shared" si="414"/>
        <v/>
      </c>
      <c r="AX473" s="205" t="str">
        <f>IF(AW473="","",RANK(AW473,AW$4:AW498,1))</f>
        <v/>
      </c>
      <c r="AY473" s="204" t="str">
        <f>IF(AV473="Yes",SUMIF(AU$4:AU498,AW473,AI$4:AI498),"")</f>
        <v/>
      </c>
      <c r="AZ473" s="204" t="str">
        <f>IF(AY473="","",SUMIF(AX$4:AX498,"&lt;="&amp;AX473,AY$4:AY498))</f>
        <v/>
      </c>
      <c r="BA473" s="202" t="s">
        <v>248</v>
      </c>
      <c r="BB473" s="206">
        <v>31733</v>
      </c>
      <c r="BC473" s="198" t="s">
        <v>3</v>
      </c>
      <c r="BD473" s="206">
        <v>33147</v>
      </c>
      <c r="BE473" s="198" t="s">
        <v>469</v>
      </c>
      <c r="BF473" s="206">
        <v>33025</v>
      </c>
      <c r="BG473" s="198"/>
      <c r="BH473" s="200">
        <v>30</v>
      </c>
      <c r="BI473" s="200">
        <v>10.8</v>
      </c>
      <c r="BJ473" s="200">
        <f t="shared" si="381"/>
        <v>36.000000000000007</v>
      </c>
      <c r="BK473" s="198" t="s">
        <v>248</v>
      </c>
      <c r="BL473" s="206">
        <v>31733</v>
      </c>
      <c r="BM473" s="207">
        <v>1</v>
      </c>
      <c r="BN473" s="198" t="s">
        <v>467</v>
      </c>
      <c r="BO473" s="199" t="str">
        <f t="shared" si="398"/>
        <v/>
      </c>
      <c r="BP473" s="200" t="str">
        <f t="shared" si="399"/>
        <v/>
      </c>
      <c r="BQ473" s="200">
        <f t="shared" si="400"/>
        <v>100</v>
      </c>
      <c r="BR473" s="211">
        <f t="shared" si="401"/>
        <v>100</v>
      </c>
      <c r="BS473" s="199"/>
      <c r="BT473" s="200"/>
      <c r="BU473" s="200"/>
      <c r="BV473" s="211" t="str">
        <f t="shared" si="402"/>
        <v/>
      </c>
      <c r="BW473" s="199" t="str">
        <f t="shared" si="403"/>
        <v/>
      </c>
      <c r="BX473" s="200" t="str">
        <f t="shared" si="404"/>
        <v/>
      </c>
      <c r="BY473" s="200" t="str">
        <f t="shared" si="405"/>
        <v/>
      </c>
      <c r="BZ473" s="200" t="str">
        <f t="shared" si="406"/>
        <v/>
      </c>
      <c r="CA473" s="16"/>
      <c r="CB473" s="16"/>
      <c r="CC473" s="16"/>
      <c r="CD473" s="16"/>
    </row>
    <row r="474" spans="1:82" x14ac:dyDescent="0.25">
      <c r="A474" s="16">
        <v>1</v>
      </c>
      <c r="C474" s="194">
        <v>471</v>
      </c>
      <c r="D474" s="195">
        <v>210</v>
      </c>
      <c r="E474" s="212" t="s">
        <v>465</v>
      </c>
      <c r="F474" s="197" t="s">
        <v>3</v>
      </c>
      <c r="G474" s="198" t="s">
        <v>3</v>
      </c>
      <c r="H474" s="199"/>
      <c r="I474" s="200"/>
      <c r="J474" s="200"/>
      <c r="K474" s="200" t="str">
        <f t="shared" si="407"/>
        <v/>
      </c>
      <c r="L474" s="199"/>
      <c r="M474" s="200"/>
      <c r="N474" s="200"/>
      <c r="O474" s="200" t="str">
        <f t="shared" si="408"/>
        <v/>
      </c>
      <c r="P474" s="199"/>
      <c r="Q474" s="200"/>
      <c r="R474" s="200"/>
      <c r="S474" s="200" t="str">
        <f t="shared" si="409"/>
        <v/>
      </c>
      <c r="T474" s="199">
        <v>9.5</v>
      </c>
      <c r="U474" s="200"/>
      <c r="V474" s="200"/>
      <c r="W474" s="200">
        <f t="shared" si="410"/>
        <v>9.5</v>
      </c>
      <c r="X474" s="199"/>
      <c r="Y474" s="200"/>
      <c r="Z474" s="200"/>
      <c r="AA474" s="200" t="str">
        <f t="shared" si="411"/>
        <v/>
      </c>
      <c r="AB474" s="199">
        <f t="shared" si="413"/>
        <v>9.5</v>
      </c>
      <c r="AC474" s="200" t="str">
        <f t="shared" si="413"/>
        <v/>
      </c>
      <c r="AD474" s="200" t="str">
        <f t="shared" si="413"/>
        <v/>
      </c>
      <c r="AE474" s="200">
        <f t="shared" si="412"/>
        <v>9.5</v>
      </c>
      <c r="AF474" s="199">
        <v>9.5</v>
      </c>
      <c r="AG474" s="200" t="s">
        <v>509</v>
      </c>
      <c r="AH474" s="200" t="s">
        <v>509</v>
      </c>
      <c r="AI474" s="200">
        <f t="shared" si="393"/>
        <v>9.5</v>
      </c>
      <c r="AJ474" s="200" t="s">
        <v>465</v>
      </c>
      <c r="AK474" s="201">
        <v>300</v>
      </c>
      <c r="AL474" s="202"/>
      <c r="AM474" s="198" t="str">
        <f t="shared" si="394"/>
        <v/>
      </c>
      <c r="AN474" s="198"/>
      <c r="AO474" s="198"/>
      <c r="AP474" s="198"/>
      <c r="AQ474" s="198" t="s">
        <v>73</v>
      </c>
      <c r="AR474" s="198" t="s">
        <v>324</v>
      </c>
      <c r="AS474" s="198"/>
      <c r="AT474" s="198" t="s">
        <v>509</v>
      </c>
      <c r="AU474" s="203">
        <f t="shared" si="395"/>
        <v>2014</v>
      </c>
      <c r="AV474" s="204" t="str">
        <f t="shared" si="380"/>
        <v/>
      </c>
      <c r="AW474" s="205" t="str">
        <f t="shared" si="414"/>
        <v/>
      </c>
      <c r="AX474" s="205" t="str">
        <f>IF(AW474="","",RANK(AW474,AW$4:AW498,1))</f>
        <v/>
      </c>
      <c r="AY474" s="204" t="str">
        <f>IF(AV474="Yes",SUMIF(AU$4:AU498,AW474,AI$4:AI498),"")</f>
        <v/>
      </c>
      <c r="AZ474" s="204" t="str">
        <f>IF(AY474="","",SUMIF(AX$4:AX498,"&lt;="&amp;AX474,AY$4:AY498))</f>
        <v/>
      </c>
      <c r="BA474" s="202"/>
      <c r="BB474" s="206"/>
      <c r="BC474" s="198"/>
      <c r="BD474" s="206"/>
      <c r="BE474" s="198"/>
      <c r="BF474" s="206"/>
      <c r="BG474" s="198"/>
      <c r="BH474" s="200"/>
      <c r="BI474" s="200"/>
      <c r="BJ474" s="200" t="str">
        <f t="shared" si="381"/>
        <v/>
      </c>
      <c r="BK474" s="198" t="s">
        <v>318</v>
      </c>
      <c r="BL474" s="206">
        <v>41992</v>
      </c>
      <c r="BM474" s="207"/>
      <c r="BN474" s="198"/>
      <c r="BO474" s="199">
        <f t="shared" si="398"/>
        <v>100</v>
      </c>
      <c r="BP474" s="200" t="str">
        <f t="shared" si="399"/>
        <v/>
      </c>
      <c r="BQ474" s="200" t="str">
        <f t="shared" si="400"/>
        <v/>
      </c>
      <c r="BR474" s="211">
        <f t="shared" si="401"/>
        <v>100</v>
      </c>
      <c r="BS474" s="199"/>
      <c r="BT474" s="200"/>
      <c r="BU474" s="200"/>
      <c r="BV474" s="211" t="str">
        <f t="shared" si="402"/>
        <v/>
      </c>
      <c r="BW474" s="199" t="str">
        <f t="shared" si="403"/>
        <v/>
      </c>
      <c r="BX474" s="200" t="str">
        <f t="shared" si="404"/>
        <v/>
      </c>
      <c r="BY474" s="200" t="str">
        <f t="shared" si="405"/>
        <v/>
      </c>
      <c r="BZ474" s="200" t="str">
        <f t="shared" si="406"/>
        <v/>
      </c>
      <c r="CA474" s="16"/>
      <c r="CB474" s="16"/>
      <c r="CC474" s="16"/>
      <c r="CD474" s="16"/>
    </row>
    <row r="475" spans="1:82" x14ac:dyDescent="0.25">
      <c r="A475" s="16">
        <v>1</v>
      </c>
      <c r="C475" s="194">
        <v>472</v>
      </c>
      <c r="D475" s="195">
        <v>18</v>
      </c>
      <c r="E475" s="212" t="s">
        <v>192</v>
      </c>
      <c r="F475" s="197" t="s">
        <v>3</v>
      </c>
      <c r="G475" s="198" t="s">
        <v>3</v>
      </c>
      <c r="H475" s="199"/>
      <c r="I475" s="200"/>
      <c r="J475" s="200"/>
      <c r="K475" s="200" t="str">
        <f t="shared" si="407"/>
        <v/>
      </c>
      <c r="L475" s="199"/>
      <c r="M475" s="200"/>
      <c r="N475" s="200"/>
      <c r="O475" s="200" t="str">
        <f t="shared" si="408"/>
        <v/>
      </c>
      <c r="P475" s="199"/>
      <c r="Q475" s="200"/>
      <c r="R475" s="200"/>
      <c r="S475" s="200" t="str">
        <f t="shared" si="409"/>
        <v/>
      </c>
      <c r="T475" s="199"/>
      <c r="U475" s="200">
        <v>100</v>
      </c>
      <c r="V475" s="200">
        <v>58.5</v>
      </c>
      <c r="W475" s="200">
        <f t="shared" si="410"/>
        <v>158.5</v>
      </c>
      <c r="X475" s="199"/>
      <c r="Y475" s="200"/>
      <c r="Z475" s="200"/>
      <c r="AA475" s="200" t="str">
        <f t="shared" si="411"/>
        <v/>
      </c>
      <c r="AB475" s="199" t="str">
        <f t="shared" si="413"/>
        <v/>
      </c>
      <c r="AC475" s="200">
        <f t="shared" si="413"/>
        <v>100</v>
      </c>
      <c r="AD475" s="200">
        <f t="shared" si="413"/>
        <v>58.5</v>
      </c>
      <c r="AE475" s="200">
        <f t="shared" si="412"/>
        <v>158.5</v>
      </c>
      <c r="AF475" s="199" t="s">
        <v>509</v>
      </c>
      <c r="AG475" s="200">
        <v>100</v>
      </c>
      <c r="AH475" s="200">
        <v>58.5</v>
      </c>
      <c r="AI475" s="200">
        <f t="shared" si="393"/>
        <v>158.5</v>
      </c>
      <c r="AJ475" s="200" t="s">
        <v>192</v>
      </c>
      <c r="AK475" s="201">
        <v>44</v>
      </c>
      <c r="AL475" s="202"/>
      <c r="AM475" s="198" t="str">
        <f t="shared" si="394"/>
        <v/>
      </c>
      <c r="AN475" s="198"/>
      <c r="AO475" s="198"/>
      <c r="AP475" s="213" t="s">
        <v>825</v>
      </c>
      <c r="AQ475" s="198" t="s">
        <v>73</v>
      </c>
      <c r="AR475" s="198" t="s">
        <v>324</v>
      </c>
      <c r="AS475" s="198"/>
      <c r="AT475" s="198" t="s">
        <v>509</v>
      </c>
      <c r="AU475" s="203">
        <f t="shared" si="395"/>
        <v>1978</v>
      </c>
      <c r="AV475" s="204" t="str">
        <f t="shared" si="380"/>
        <v>Yes</v>
      </c>
      <c r="AW475" s="205">
        <f t="shared" si="414"/>
        <v>1978</v>
      </c>
      <c r="AX475" s="205">
        <f>IF(AW475="","",RANK(AW475,AW$4:AW498,1))</f>
        <v>8</v>
      </c>
      <c r="AY475" s="204">
        <f>IF(AV475="Yes",SUMIF(AU$4:AU498,AW475,AI$4:AI498),"")</f>
        <v>693.09999999999991</v>
      </c>
      <c r="AZ475" s="204">
        <f>IF(AY475="","",SUMIF(AX$4:AX498,"&lt;="&amp;AX475,AY$4:AY498))</f>
        <v>2304.6</v>
      </c>
      <c r="BA475" s="202" t="s">
        <v>165</v>
      </c>
      <c r="BB475" s="206">
        <v>25113</v>
      </c>
      <c r="BC475" s="198" t="s">
        <v>3</v>
      </c>
      <c r="BD475" s="206">
        <v>28765</v>
      </c>
      <c r="BE475" s="198"/>
      <c r="BF475" s="206"/>
      <c r="BG475" s="198"/>
      <c r="BH475" s="200">
        <v>166.3</v>
      </c>
      <c r="BI475" s="200">
        <v>157.5</v>
      </c>
      <c r="BJ475" s="200">
        <f t="shared" si="381"/>
        <v>94.708358388454599</v>
      </c>
      <c r="BK475" s="198" t="s">
        <v>176</v>
      </c>
      <c r="BL475" s="206">
        <v>28804</v>
      </c>
      <c r="BM475" s="207">
        <v>1</v>
      </c>
      <c r="BN475" s="198"/>
      <c r="BO475" s="199" t="str">
        <f t="shared" si="398"/>
        <v/>
      </c>
      <c r="BP475" s="200">
        <f t="shared" si="399"/>
        <v>63.09148264984227</v>
      </c>
      <c r="BQ475" s="200">
        <f t="shared" si="400"/>
        <v>36.90851735015773</v>
      </c>
      <c r="BR475" s="211">
        <f t="shared" si="401"/>
        <v>100</v>
      </c>
      <c r="BS475" s="199"/>
      <c r="BT475" s="200"/>
      <c r="BU475" s="200"/>
      <c r="BV475" s="211" t="str">
        <f t="shared" si="402"/>
        <v/>
      </c>
      <c r="BW475" s="199" t="str">
        <f t="shared" si="403"/>
        <v/>
      </c>
      <c r="BX475" s="200" t="str">
        <f t="shared" si="404"/>
        <v/>
      </c>
      <c r="BY475" s="200" t="str">
        <f t="shared" si="405"/>
        <v/>
      </c>
      <c r="BZ475" s="200" t="str">
        <f t="shared" si="406"/>
        <v/>
      </c>
      <c r="CA475" s="16"/>
      <c r="CB475" s="16"/>
      <c r="CC475" s="16"/>
      <c r="CD475" s="16"/>
    </row>
    <row r="476" spans="1:82" x14ac:dyDescent="0.25">
      <c r="A476" s="16">
        <v>1</v>
      </c>
      <c r="C476" s="194">
        <v>473</v>
      </c>
      <c r="D476" s="195">
        <v>209</v>
      </c>
      <c r="E476" s="212" t="s">
        <v>464</v>
      </c>
      <c r="F476" s="197" t="s">
        <v>3</v>
      </c>
      <c r="G476" s="198" t="s">
        <v>3</v>
      </c>
      <c r="H476" s="199"/>
      <c r="I476" s="200"/>
      <c r="J476" s="200"/>
      <c r="K476" s="200" t="str">
        <f t="shared" si="407"/>
        <v/>
      </c>
      <c r="L476" s="199"/>
      <c r="M476" s="200"/>
      <c r="N476" s="200"/>
      <c r="O476" s="200" t="str">
        <f t="shared" si="408"/>
        <v/>
      </c>
      <c r="P476" s="199"/>
      <c r="Q476" s="200"/>
      <c r="R476" s="200"/>
      <c r="S476" s="200" t="str">
        <f t="shared" si="409"/>
        <v/>
      </c>
      <c r="T476" s="199">
        <v>6.4</v>
      </c>
      <c r="U476" s="200">
        <v>21</v>
      </c>
      <c r="V476" s="200"/>
      <c r="W476" s="200">
        <f t="shared" si="410"/>
        <v>27.4</v>
      </c>
      <c r="X476" s="199"/>
      <c r="Y476" s="200"/>
      <c r="Z476" s="200"/>
      <c r="AA476" s="200" t="str">
        <f t="shared" si="411"/>
        <v/>
      </c>
      <c r="AB476" s="199">
        <f t="shared" si="413"/>
        <v>6.4</v>
      </c>
      <c r="AC476" s="200">
        <f t="shared" si="413"/>
        <v>21</v>
      </c>
      <c r="AD476" s="200" t="str">
        <f t="shared" si="413"/>
        <v/>
      </c>
      <c r="AE476" s="200">
        <f t="shared" si="412"/>
        <v>27.4</v>
      </c>
      <c r="AF476" s="199">
        <v>6.4</v>
      </c>
      <c r="AG476" s="200">
        <v>21</v>
      </c>
      <c r="AH476" s="200" t="s">
        <v>509</v>
      </c>
      <c r="AI476" s="200">
        <f t="shared" si="393"/>
        <v>27.4</v>
      </c>
      <c r="AJ476" s="200" t="s">
        <v>464</v>
      </c>
      <c r="AK476" s="201">
        <v>298</v>
      </c>
      <c r="AL476" s="202"/>
      <c r="AM476" s="198" t="str">
        <f t="shared" si="394"/>
        <v/>
      </c>
      <c r="AN476" s="198"/>
      <c r="AO476" s="198"/>
      <c r="AP476" s="198"/>
      <c r="AQ476" s="198" t="s">
        <v>73</v>
      </c>
      <c r="AR476" s="198" t="s">
        <v>324</v>
      </c>
      <c r="AS476" s="198"/>
      <c r="AT476" s="198" t="s">
        <v>509</v>
      </c>
      <c r="AU476" s="203">
        <f t="shared" si="395"/>
        <v>2014</v>
      </c>
      <c r="AV476" s="204" t="str">
        <f t="shared" si="380"/>
        <v>Yes</v>
      </c>
      <c r="AW476" s="205">
        <f t="shared" si="414"/>
        <v>2014</v>
      </c>
      <c r="AX476" s="205">
        <f>IF(AW476="","",RANK(AW476,AW$4:AW498,1))</f>
        <v>32</v>
      </c>
      <c r="AY476" s="204">
        <f>IF(AV476="Yes",SUMIF(AU$4:AU498,AW476,AI$4:AI498),"")</f>
        <v>106.69999999999999</v>
      </c>
      <c r="AZ476" s="204">
        <f>IF(AY476="","",SUMIF(AX$4:AX498,"&lt;="&amp;AX476,AY$4:AY498))</f>
        <v>12733.500000000002</v>
      </c>
      <c r="BA476" s="202"/>
      <c r="BB476" s="206"/>
      <c r="BC476" s="198"/>
      <c r="BD476" s="206"/>
      <c r="BE476" s="198"/>
      <c r="BF476" s="206"/>
      <c r="BG476" s="198"/>
      <c r="BH476" s="200"/>
      <c r="BI476" s="200"/>
      <c r="BJ476" s="200" t="str">
        <f t="shared" si="381"/>
        <v/>
      </c>
      <c r="BK476" s="198" t="s">
        <v>318</v>
      </c>
      <c r="BL476" s="206">
        <v>41992</v>
      </c>
      <c r="BM476" s="207"/>
      <c r="BN476" s="198"/>
      <c r="BO476" s="199">
        <f t="shared" si="398"/>
        <v>23.357664233576646</v>
      </c>
      <c r="BP476" s="200">
        <f t="shared" si="399"/>
        <v>76.642335766423358</v>
      </c>
      <c r="BQ476" s="200" t="str">
        <f t="shared" si="400"/>
        <v/>
      </c>
      <c r="BR476" s="211">
        <f t="shared" si="401"/>
        <v>100</v>
      </c>
      <c r="BS476" s="199"/>
      <c r="BT476" s="200"/>
      <c r="BU476" s="200"/>
      <c r="BV476" s="211" t="str">
        <f t="shared" si="402"/>
        <v/>
      </c>
      <c r="BW476" s="199" t="str">
        <f t="shared" si="403"/>
        <v/>
      </c>
      <c r="BX476" s="200" t="str">
        <f t="shared" si="404"/>
        <v/>
      </c>
      <c r="BY476" s="200" t="str">
        <f t="shared" si="405"/>
        <v/>
      </c>
      <c r="BZ476" s="200" t="str">
        <f t="shared" si="406"/>
        <v/>
      </c>
      <c r="CA476" s="16"/>
      <c r="CB476" s="16"/>
      <c r="CC476" s="16"/>
      <c r="CD476" s="16"/>
    </row>
    <row r="477" spans="1:82" x14ac:dyDescent="0.25">
      <c r="A477" s="16">
        <v>1</v>
      </c>
      <c r="C477" s="194">
        <v>474</v>
      </c>
      <c r="D477" s="195">
        <v>61</v>
      </c>
      <c r="E477" s="212" t="s">
        <v>252</v>
      </c>
      <c r="F477" s="197" t="s">
        <v>3</v>
      </c>
      <c r="G477" s="198" t="s">
        <v>3</v>
      </c>
      <c r="H477" s="199"/>
      <c r="I477" s="200"/>
      <c r="J477" s="200"/>
      <c r="K477" s="200" t="str">
        <f t="shared" si="407"/>
        <v/>
      </c>
      <c r="L477" s="199"/>
      <c r="M477" s="200"/>
      <c r="N477" s="200"/>
      <c r="O477" s="200" t="str">
        <f t="shared" si="408"/>
        <v/>
      </c>
      <c r="P477" s="199"/>
      <c r="Q477" s="200"/>
      <c r="R477" s="200"/>
      <c r="S477" s="200" t="str">
        <f t="shared" si="409"/>
        <v/>
      </c>
      <c r="T477" s="199">
        <v>6.7</v>
      </c>
      <c r="U477" s="200">
        <v>21</v>
      </c>
      <c r="V477" s="200"/>
      <c r="W477" s="200">
        <f t="shared" si="410"/>
        <v>27.7</v>
      </c>
      <c r="X477" s="199"/>
      <c r="Y477" s="200"/>
      <c r="Z477" s="200"/>
      <c r="AA477" s="200" t="str">
        <f t="shared" si="411"/>
        <v/>
      </c>
      <c r="AB477" s="199">
        <f t="shared" si="413"/>
        <v>6.7</v>
      </c>
      <c r="AC477" s="200">
        <f t="shared" si="413"/>
        <v>21</v>
      </c>
      <c r="AD477" s="200" t="str">
        <f t="shared" si="413"/>
        <v/>
      </c>
      <c r="AE477" s="200">
        <f t="shared" si="412"/>
        <v>27.7</v>
      </c>
      <c r="AF477" s="199"/>
      <c r="AG477" s="200">
        <v>7.7</v>
      </c>
      <c r="AH477" s="200" t="s">
        <v>509</v>
      </c>
      <c r="AI477" s="200">
        <f t="shared" si="393"/>
        <v>7.7</v>
      </c>
      <c r="AJ477" s="200" t="s">
        <v>252</v>
      </c>
      <c r="AK477" s="201">
        <v>110</v>
      </c>
      <c r="AL477" s="202"/>
      <c r="AM477" s="198" t="str">
        <f t="shared" si="394"/>
        <v/>
      </c>
      <c r="AN477" s="198"/>
      <c r="AO477" s="198"/>
      <c r="AP477" s="213" t="s">
        <v>831</v>
      </c>
      <c r="AQ477" s="198" t="s">
        <v>73</v>
      </c>
      <c r="AR477" s="198" t="s">
        <v>324</v>
      </c>
      <c r="AS477" s="198"/>
      <c r="AT477" s="198" t="s">
        <v>509</v>
      </c>
      <c r="AU477" s="203">
        <f t="shared" si="395"/>
        <v>1986</v>
      </c>
      <c r="AV477" s="204" t="str">
        <f t="shared" si="380"/>
        <v>Yes</v>
      </c>
      <c r="AW477" s="205">
        <f t="shared" si="414"/>
        <v>1986</v>
      </c>
      <c r="AX477" s="205">
        <f>IF(AW477="","",RANK(AW477,AW$4:AW498,1))</f>
        <v>13</v>
      </c>
      <c r="AY477" s="204">
        <f>IF(AV477="Yes",SUMIF(AU$4:AU498,AW477,AI$4:AI498),"")</f>
        <v>138.69999999999999</v>
      </c>
      <c r="AZ477" s="204">
        <f>IF(AY477="","",SUMIF(AX$4:AX498,"&lt;="&amp;AX477,AY$4:AY498))</f>
        <v>7069.7999999999993</v>
      </c>
      <c r="BA477" s="202"/>
      <c r="BB477" s="206"/>
      <c r="BC477" s="198"/>
      <c r="BD477" s="206"/>
      <c r="BE477" s="198"/>
      <c r="BF477" s="206"/>
      <c r="BG477" s="198"/>
      <c r="BH477" s="200"/>
      <c r="BI477" s="200"/>
      <c r="BJ477" s="200" t="str">
        <f t="shared" si="381"/>
        <v/>
      </c>
      <c r="BK477" s="198" t="s">
        <v>248</v>
      </c>
      <c r="BL477" s="206">
        <v>31733</v>
      </c>
      <c r="BM477" s="207"/>
      <c r="BN477" s="198"/>
      <c r="BO477" s="199">
        <f t="shared" si="398"/>
        <v>24.187725631768956</v>
      </c>
      <c r="BP477" s="200">
        <f t="shared" si="399"/>
        <v>75.812274368231044</v>
      </c>
      <c r="BQ477" s="200" t="str">
        <f t="shared" si="400"/>
        <v/>
      </c>
      <c r="BR477" s="211">
        <f t="shared" si="401"/>
        <v>100</v>
      </c>
      <c r="BS477" s="199"/>
      <c r="BT477" s="200"/>
      <c r="BU477" s="200"/>
      <c r="BV477" s="211" t="str">
        <f t="shared" si="402"/>
        <v/>
      </c>
      <c r="BW477" s="199" t="str">
        <f t="shared" si="403"/>
        <v/>
      </c>
      <c r="BX477" s="200" t="str">
        <f t="shared" si="404"/>
        <v/>
      </c>
      <c r="BY477" s="200" t="str">
        <f t="shared" si="405"/>
        <v/>
      </c>
      <c r="BZ477" s="200" t="str">
        <f t="shared" si="406"/>
        <v/>
      </c>
      <c r="CA477" s="16"/>
      <c r="CB477" s="16"/>
      <c r="CC477" s="16"/>
      <c r="CD477" s="16"/>
    </row>
    <row r="478" spans="1:82" x14ac:dyDescent="0.25">
      <c r="A478" s="16">
        <v>1</v>
      </c>
      <c r="C478" s="194">
        <v>475</v>
      </c>
      <c r="D478" s="195">
        <v>167</v>
      </c>
      <c r="E478" s="212" t="s">
        <v>252</v>
      </c>
      <c r="F478" s="197"/>
      <c r="G478" s="198" t="s">
        <v>3</v>
      </c>
      <c r="H478" s="199"/>
      <c r="I478" s="200"/>
      <c r="J478" s="200"/>
      <c r="K478" s="200"/>
      <c r="L478" s="199"/>
      <c r="M478" s="200"/>
      <c r="N478" s="200"/>
      <c r="O478" s="200"/>
      <c r="P478" s="199"/>
      <c r="Q478" s="200"/>
      <c r="R478" s="200"/>
      <c r="S478" s="200"/>
      <c r="T478" s="199"/>
      <c r="U478" s="200"/>
      <c r="V478" s="200"/>
      <c r="W478" s="200"/>
      <c r="X478" s="199"/>
      <c r="Y478" s="200"/>
      <c r="Z478" s="200"/>
      <c r="AA478" s="200"/>
      <c r="AB478" s="199" t="str">
        <f t="shared" si="413"/>
        <v/>
      </c>
      <c r="AC478" s="200" t="str">
        <f t="shared" si="413"/>
        <v/>
      </c>
      <c r="AD478" s="200" t="str">
        <f t="shared" si="413"/>
        <v/>
      </c>
      <c r="AE478" s="200" t="str">
        <f t="shared" si="412"/>
        <v/>
      </c>
      <c r="AF478" s="199">
        <v>6.7</v>
      </c>
      <c r="AG478" s="200">
        <v>13.3</v>
      </c>
      <c r="AH478" s="200" t="s">
        <v>509</v>
      </c>
      <c r="AI478" s="200">
        <f t="shared" si="393"/>
        <v>20</v>
      </c>
      <c r="AJ478" s="200"/>
      <c r="AK478" s="201">
        <v>111</v>
      </c>
      <c r="AL478" s="202"/>
      <c r="AM478" s="198" t="str">
        <f t="shared" si="394"/>
        <v/>
      </c>
      <c r="AN478" s="198"/>
      <c r="AO478" s="198"/>
      <c r="AP478" s="198"/>
      <c r="AQ478" s="198" t="s">
        <v>73</v>
      </c>
      <c r="AR478" s="198" t="s">
        <v>324</v>
      </c>
      <c r="AS478" s="198"/>
      <c r="AT478" s="198"/>
      <c r="AU478" s="203">
        <f t="shared" si="395"/>
        <v>2005</v>
      </c>
      <c r="AV478" s="204" t="str">
        <f t="shared" si="380"/>
        <v>Yes</v>
      </c>
      <c r="AW478" s="205">
        <f t="shared" si="414"/>
        <v>2005</v>
      </c>
      <c r="AX478" s="205">
        <f>IF(AW478="","",RANK(AW478,AW$4:AW498,1))</f>
        <v>28</v>
      </c>
      <c r="AY478" s="204">
        <f>IF(AV478="Yes",SUMIF(AU$4:AU498,AW478,AI$4:AI498),"")</f>
        <v>20</v>
      </c>
      <c r="AZ478" s="204">
        <f>IF(AY478="","",SUMIF(AX$4:AX498,"&lt;="&amp;AX478,AY$4:AY498))</f>
        <v>11405.6</v>
      </c>
      <c r="BA478" s="202" t="s">
        <v>248</v>
      </c>
      <c r="BB478" s="206">
        <v>31733</v>
      </c>
      <c r="BC478" s="198" t="s">
        <v>3</v>
      </c>
      <c r="BD478" s="206">
        <v>33147</v>
      </c>
      <c r="BE478" s="198"/>
      <c r="BF478" s="206"/>
      <c r="BG478" s="198"/>
      <c r="BH478" s="200">
        <v>13.5</v>
      </c>
      <c r="BI478" s="200">
        <v>20</v>
      </c>
      <c r="BJ478" s="200">
        <f t="shared" si="381"/>
        <v>148.14814814814815</v>
      </c>
      <c r="BK478" s="198" t="s">
        <v>253</v>
      </c>
      <c r="BL478" s="206">
        <v>38566</v>
      </c>
      <c r="BM478" s="207">
        <v>1</v>
      </c>
      <c r="BN478" s="198" t="s">
        <v>502</v>
      </c>
      <c r="BO478" s="199" t="str">
        <f t="shared" si="398"/>
        <v/>
      </c>
      <c r="BP478" s="200" t="str">
        <f t="shared" si="399"/>
        <v/>
      </c>
      <c r="BQ478" s="200" t="str">
        <f t="shared" si="400"/>
        <v/>
      </c>
      <c r="BR478" s="211" t="str">
        <f t="shared" si="401"/>
        <v/>
      </c>
      <c r="BS478" s="199"/>
      <c r="BT478" s="200"/>
      <c r="BU478" s="200"/>
      <c r="BV478" s="211" t="str">
        <f t="shared" si="402"/>
        <v/>
      </c>
      <c r="BW478" s="199" t="str">
        <f t="shared" si="403"/>
        <v/>
      </c>
      <c r="BX478" s="200" t="str">
        <f t="shared" si="404"/>
        <v/>
      </c>
      <c r="BY478" s="200" t="str">
        <f t="shared" si="405"/>
        <v/>
      </c>
      <c r="BZ478" s="200" t="str">
        <f t="shared" si="406"/>
        <v/>
      </c>
      <c r="CA478" s="16"/>
      <c r="CB478" s="16"/>
      <c r="CC478" s="16"/>
      <c r="CD478" s="16"/>
    </row>
    <row r="479" spans="1:82" x14ac:dyDescent="0.25">
      <c r="A479" s="16">
        <v>1</v>
      </c>
      <c r="C479" s="194">
        <v>476</v>
      </c>
      <c r="D479" s="195"/>
      <c r="E479" s="197" t="s">
        <v>896</v>
      </c>
      <c r="F479" s="197"/>
      <c r="G479" s="198"/>
      <c r="H479" s="199"/>
      <c r="I479" s="200"/>
      <c r="J479" s="200"/>
      <c r="K479" s="200"/>
      <c r="L479" s="199"/>
      <c r="M479" s="200"/>
      <c r="N479" s="200"/>
      <c r="O479" s="200"/>
      <c r="P479" s="199"/>
      <c r="Q479" s="200"/>
      <c r="R479" s="200"/>
      <c r="S479" s="200"/>
      <c r="T479" s="199"/>
      <c r="U479" s="200"/>
      <c r="V479" s="200"/>
      <c r="W479" s="200"/>
      <c r="X479" s="199"/>
      <c r="Y479" s="200"/>
      <c r="Z479" s="200"/>
      <c r="AA479" s="200"/>
      <c r="AB479" s="199"/>
      <c r="AC479" s="200"/>
      <c r="AD479" s="200"/>
      <c r="AE479" s="200"/>
      <c r="AF479" s="199">
        <v>6.7</v>
      </c>
      <c r="AG479" s="200">
        <v>21</v>
      </c>
      <c r="AH479" s="200" t="s">
        <v>509</v>
      </c>
      <c r="AI479" s="200">
        <f t="shared" si="393"/>
        <v>27.7</v>
      </c>
      <c r="AJ479" s="200" t="s">
        <v>896</v>
      </c>
      <c r="AK479" s="201">
        <v>112</v>
      </c>
      <c r="AL479" s="202"/>
      <c r="AM479" s="198" t="str">
        <f t="shared" si="394"/>
        <v/>
      </c>
      <c r="AN479" s="198"/>
      <c r="AO479" s="198"/>
      <c r="AP479" s="198"/>
      <c r="AQ479" s="198"/>
      <c r="AR479" s="198"/>
      <c r="AS479" s="198"/>
      <c r="AT479" s="198"/>
      <c r="AU479" s="203" t="str">
        <f t="shared" si="395"/>
        <v/>
      </c>
      <c r="AV479" s="204" t="str">
        <f t="shared" si="380"/>
        <v/>
      </c>
      <c r="AW479" s="205"/>
      <c r="AX479" s="205" t="str">
        <f>IF(AW479="","",RANK(AW479,AW$4:AW498,1))</f>
        <v/>
      </c>
      <c r="AY479" s="204" t="str">
        <f>IF(AV479="Yes",SUMIF(AU$4:AU498,AW479,AI$4:AI498),"")</f>
        <v/>
      </c>
      <c r="AZ479" s="204" t="str">
        <f>IF(AY479="","",SUMIF(AX$4:AX498,"&lt;="&amp;AX479,AY$4:AY498))</f>
        <v/>
      </c>
      <c r="BA479" s="202"/>
      <c r="BB479" s="206"/>
      <c r="BC479" s="198"/>
      <c r="BD479" s="206"/>
      <c r="BE479" s="198"/>
      <c r="BF479" s="206"/>
      <c r="BG479" s="198"/>
      <c r="BH479" s="200"/>
      <c r="BI479" s="200"/>
      <c r="BJ479" s="200" t="str">
        <f t="shared" si="381"/>
        <v/>
      </c>
      <c r="BK479" s="198"/>
      <c r="BL479" s="206"/>
      <c r="BM479" s="207"/>
      <c r="BN479" s="198"/>
      <c r="BO479" s="199"/>
      <c r="BP479" s="200"/>
      <c r="BQ479" s="200"/>
      <c r="BR479" s="211"/>
      <c r="BS479" s="199"/>
      <c r="BT479" s="200"/>
      <c r="BU479" s="200"/>
      <c r="BV479" s="211"/>
      <c r="BW479" s="199"/>
      <c r="BX479" s="200"/>
      <c r="BY479" s="200"/>
      <c r="BZ479" s="200"/>
      <c r="CA479" s="16"/>
      <c r="CB479" s="16"/>
      <c r="CC479" s="16"/>
      <c r="CD479" s="16"/>
    </row>
    <row r="480" spans="1:82" x14ac:dyDescent="0.25">
      <c r="A480" s="16">
        <v>1</v>
      </c>
      <c r="C480" s="415">
        <v>477</v>
      </c>
      <c r="D480" s="216"/>
      <c r="E480" s="216" t="s">
        <v>5</v>
      </c>
      <c r="F480" s="180"/>
      <c r="G480" s="217"/>
      <c r="H480" s="218"/>
      <c r="I480" s="219"/>
      <c r="J480" s="219"/>
      <c r="K480" s="219" t="str">
        <f>IF(SUM(H480:J480)=0,"",SUM(H480:J480))</f>
        <v/>
      </c>
      <c r="L480" s="218"/>
      <c r="M480" s="219"/>
      <c r="N480" s="219"/>
      <c r="O480" s="219" t="str">
        <f>IF(SUM(L480:N480)=0,"",SUM(L480:N480))</f>
        <v/>
      </c>
      <c r="P480" s="218"/>
      <c r="Q480" s="219"/>
      <c r="R480" s="219"/>
      <c r="S480" s="219" t="str">
        <f>IF(SUM(P480:R480)=0,"",SUM(P480:R480))</f>
        <v/>
      </c>
      <c r="T480" s="218"/>
      <c r="U480" s="219"/>
      <c r="V480" s="219"/>
      <c r="W480" s="219" t="str">
        <f>IF(SUM(T480:V480)=0,"",SUM(T480:V480))</f>
        <v/>
      </c>
      <c r="X480" s="218"/>
      <c r="Y480" s="219"/>
      <c r="Z480" s="219"/>
      <c r="AA480" s="219" t="str">
        <f>IF(SUM(X480:Z480)=0,"",SUM(X480:Z480))</f>
        <v/>
      </c>
      <c r="AB480" s="218">
        <f>IF(SUM(AB472:AB477)=0,"",SUM(AB472:AB477))</f>
        <v>26.900000000000002</v>
      </c>
      <c r="AC480" s="219">
        <f>IF(SUM(AC472:AC477)=0,"",SUM(AC472:AC477))</f>
        <v>142</v>
      </c>
      <c r="AD480" s="219">
        <f>IF(SUM(AD472:AD477)=0,"",SUM(AD472:AD477))</f>
        <v>79.3</v>
      </c>
      <c r="AE480" s="219">
        <f>IF(SUM(AB480:AD480)=0,"",SUM(AB480:AD480))</f>
        <v>248.2</v>
      </c>
      <c r="AF480" s="218"/>
      <c r="AG480" s="219"/>
      <c r="AH480" s="219"/>
      <c r="AI480" s="219" t="str">
        <f t="shared" si="393"/>
        <v/>
      </c>
      <c r="AJ480" s="219"/>
      <c r="AK480" s="220"/>
      <c r="AL480" s="221">
        <f>COUNT(AE472:AE478)</f>
        <v>6</v>
      </c>
      <c r="AM480" s="217" t="str">
        <f t="shared" si="394"/>
        <v/>
      </c>
      <c r="AN480" s="217" t="s">
        <v>153</v>
      </c>
      <c r="AO480" s="217"/>
      <c r="AP480" s="217"/>
      <c r="AQ480" s="217"/>
      <c r="AR480" s="217" t="s">
        <v>509</v>
      </c>
      <c r="AS480" s="217"/>
      <c r="AT480" s="217"/>
      <c r="AU480" s="222" t="str">
        <f t="shared" si="395"/>
        <v/>
      </c>
      <c r="AV480" s="254" t="str">
        <f t="shared" ref="AV480:AV497" si="415">IF(MAX(INDEX((AU$4:AU$498=AU480)*ROW(AU$4:AU$498),0))=ROW(),"Yes","")</f>
        <v/>
      </c>
      <c r="AW480" s="255"/>
      <c r="AX480" s="255" t="str">
        <f>IF(AW480="","",RANK(AW480,AW$4:AW498,1))</f>
        <v/>
      </c>
      <c r="AY480" s="254" t="str">
        <f>IF(AV480="Yes",SUMIF(AU$4:AU498,AW480,AI$4:AI498),"")</f>
        <v/>
      </c>
      <c r="AZ480" s="254" t="str">
        <f>IF(AY480="","",SUMIF(AX$4:AX498,"&lt;="&amp;AX480,AY$4:AY498))</f>
        <v/>
      </c>
      <c r="BA480" s="221"/>
      <c r="BB480" s="223"/>
      <c r="BC480" s="217"/>
      <c r="BD480" s="223"/>
      <c r="BE480" s="217"/>
      <c r="BF480" s="223"/>
      <c r="BG480" s="217"/>
      <c r="BH480" s="219"/>
      <c r="BI480" s="219"/>
      <c r="BJ480" s="219" t="str">
        <f t="shared" ref="BJ480:BJ497" si="416">IF(BI480="","",(BI480/BH480)*100)</f>
        <v/>
      </c>
      <c r="BK480" s="217"/>
      <c r="BL480" s="223"/>
      <c r="BM480" s="224"/>
      <c r="BN480" s="217"/>
      <c r="BO480" s="218">
        <f t="shared" ref="BO480:BO495" si="417">IF(AB480="","",(AB480/AE480)*100)</f>
        <v>10.838033843674458</v>
      </c>
      <c r="BP480" s="219">
        <f t="shared" ref="BP480:BP495" si="418">IF(AC480="","",(AC480/AE480)*100)</f>
        <v>57.211925866236911</v>
      </c>
      <c r="BQ480" s="219">
        <f t="shared" ref="BQ480:BQ495" si="419">IF(AD480="","",(AD480/AE480)*100)</f>
        <v>31.950040290088637</v>
      </c>
      <c r="BR480" s="225">
        <f t="shared" ref="BR480:BR495" si="420">IF(AE480="","",SUM(BO480:BQ480))</f>
        <v>100</v>
      </c>
      <c r="BS480" s="218"/>
      <c r="BT480" s="219"/>
      <c r="BU480" s="219"/>
      <c r="BV480" s="225" t="str">
        <f t="shared" ref="BV480:BV495" si="421">IF(SUM(BS480:BU480)=0,"",SUM(BS480:BU480))</f>
        <v/>
      </c>
      <c r="BW480" s="218" t="str">
        <f t="shared" ref="BW480:BW495" si="422">IF(ISBLANK(BS480),"",BS480/BV480*100)</f>
        <v/>
      </c>
      <c r="BX480" s="219" t="str">
        <f t="shared" ref="BX480:BX495" si="423">IF(ISBLANK(BT480),"",BT480/BV480*100)</f>
        <v/>
      </c>
      <c r="BY480" s="219" t="str">
        <f t="shared" ref="BY480:BY495" si="424">IF(ISBLANK(BU480),"",BU480/BV480*100)</f>
        <v/>
      </c>
      <c r="BZ480" s="219" t="str">
        <f t="shared" ref="BZ480:BZ495" si="425">IF(BV480="","",SUM(BW480:BY480))</f>
        <v/>
      </c>
      <c r="CA480" s="16"/>
      <c r="CB480" s="16"/>
      <c r="CC480" s="16"/>
      <c r="CD480" s="16"/>
    </row>
    <row r="481" spans="1:82" x14ac:dyDescent="0.25">
      <c r="A481" s="16">
        <v>1</v>
      </c>
      <c r="C481" s="241">
        <v>478</v>
      </c>
      <c r="D481" s="242"/>
      <c r="E481" s="346" t="s">
        <v>154</v>
      </c>
      <c r="F481" s="243"/>
      <c r="G481" s="244"/>
      <c r="H481" s="245"/>
      <c r="I481" s="246"/>
      <c r="J481" s="246"/>
      <c r="K481" s="246" t="str">
        <f>IF(SUM(H481:J481)=0,"",SUM(H481:J481))</f>
        <v/>
      </c>
      <c r="L481" s="245"/>
      <c r="M481" s="246"/>
      <c r="N481" s="246"/>
      <c r="O481" s="246" t="str">
        <f>IF(SUM(L481:N481)=0,"",SUM(L481:N481))</f>
        <v/>
      </c>
      <c r="P481" s="245"/>
      <c r="Q481" s="246"/>
      <c r="R481" s="246"/>
      <c r="S481" s="246" t="str">
        <f>IF(SUM(P481:R481)=0,"",SUM(P481:R481))</f>
        <v/>
      </c>
      <c r="T481" s="245"/>
      <c r="U481" s="246"/>
      <c r="V481" s="246"/>
      <c r="W481" s="246" t="str">
        <f>IF(SUM(T481:V481)=0,"",SUM(T481:V481))</f>
        <v/>
      </c>
      <c r="X481" s="245"/>
      <c r="Y481" s="246"/>
      <c r="Z481" s="246"/>
      <c r="AA481" s="246" t="str">
        <f>IF(SUM(X481:Z481)=0,"",SUM(X481:Z481))</f>
        <v/>
      </c>
      <c r="AB481" s="245"/>
      <c r="AC481" s="246"/>
      <c r="AD481" s="246"/>
      <c r="AE481" s="246" t="str">
        <f>IF(SUM(AB481:AD481)=0,"",SUM(AB481:AD481))</f>
        <v/>
      </c>
      <c r="AF481" s="245"/>
      <c r="AG481" s="246"/>
      <c r="AH481" s="246"/>
      <c r="AI481" s="246" t="str">
        <f t="shared" si="393"/>
        <v/>
      </c>
      <c r="AJ481" s="246"/>
      <c r="AK481" s="247"/>
      <c r="AL481" s="248"/>
      <c r="AM481" s="244" t="str">
        <f t="shared" si="394"/>
        <v/>
      </c>
      <c r="AN481" s="244" t="s">
        <v>154</v>
      </c>
      <c r="AO481" s="244"/>
      <c r="AP481" s="244"/>
      <c r="AQ481" s="244"/>
      <c r="AR481" s="244" t="s">
        <v>509</v>
      </c>
      <c r="AS481" s="244"/>
      <c r="AT481" s="244"/>
      <c r="AU481" s="249" t="str">
        <f t="shared" si="395"/>
        <v/>
      </c>
      <c r="AV481" s="416" t="str">
        <f t="shared" si="415"/>
        <v/>
      </c>
      <c r="AW481" s="417"/>
      <c r="AX481" s="417" t="str">
        <f>IF(AW481="","",RANK(AW481,AW$4:AW498,1))</f>
        <v/>
      </c>
      <c r="AY481" s="416" t="str">
        <f>IF(AV481="Yes",SUMIF(AU$4:AU498,AW481,AI$4:AI498),"")</f>
        <v/>
      </c>
      <c r="AZ481" s="416" t="str">
        <f>IF(AY481="","",SUMIF(AX$4:AX498,"&lt;="&amp;AX481,AY$4:AY498))</f>
        <v/>
      </c>
      <c r="BA481" s="248"/>
      <c r="BB481" s="250"/>
      <c r="BC481" s="244"/>
      <c r="BD481" s="250"/>
      <c r="BE481" s="244"/>
      <c r="BF481" s="250"/>
      <c r="BG481" s="244"/>
      <c r="BH481" s="246"/>
      <c r="BI481" s="246"/>
      <c r="BJ481" s="246" t="str">
        <f t="shared" si="416"/>
        <v/>
      </c>
      <c r="BK481" s="244"/>
      <c r="BL481" s="250"/>
      <c r="BM481" s="251"/>
      <c r="BN481" s="244"/>
      <c r="BO481" s="245" t="str">
        <f t="shared" si="417"/>
        <v/>
      </c>
      <c r="BP481" s="246" t="str">
        <f t="shared" si="418"/>
        <v/>
      </c>
      <c r="BQ481" s="246" t="str">
        <f t="shared" si="419"/>
        <v/>
      </c>
      <c r="BR481" s="252" t="str">
        <f t="shared" si="420"/>
        <v/>
      </c>
      <c r="BS481" s="245"/>
      <c r="BT481" s="246"/>
      <c r="BU481" s="246"/>
      <c r="BV481" s="252" t="str">
        <f t="shared" si="421"/>
        <v/>
      </c>
      <c r="BW481" s="245" t="str">
        <f t="shared" si="422"/>
        <v/>
      </c>
      <c r="BX481" s="246" t="str">
        <f t="shared" si="423"/>
        <v/>
      </c>
      <c r="BY481" s="246" t="str">
        <f t="shared" si="424"/>
        <v/>
      </c>
      <c r="BZ481" s="246" t="str">
        <f t="shared" si="425"/>
        <v/>
      </c>
      <c r="CA481" s="16"/>
      <c r="CB481" s="16"/>
      <c r="CC481" s="16"/>
      <c r="CD481" s="16"/>
    </row>
    <row r="482" spans="1:82" x14ac:dyDescent="0.25">
      <c r="A482" s="16">
        <v>1</v>
      </c>
      <c r="C482" s="194">
        <v>479</v>
      </c>
      <c r="D482" s="195"/>
      <c r="E482" s="212" t="s">
        <v>624</v>
      </c>
      <c r="F482" s="197"/>
      <c r="G482" s="198" t="s">
        <v>2</v>
      </c>
      <c r="H482" s="199"/>
      <c r="I482" s="200"/>
      <c r="J482" s="200"/>
      <c r="K482" s="200"/>
      <c r="L482" s="199"/>
      <c r="M482" s="200"/>
      <c r="N482" s="200"/>
      <c r="O482" s="200"/>
      <c r="P482" s="199"/>
      <c r="Q482" s="200"/>
      <c r="R482" s="200"/>
      <c r="S482" s="200"/>
      <c r="T482" s="199"/>
      <c r="U482" s="200"/>
      <c r="V482" s="200"/>
      <c r="W482" s="200"/>
      <c r="X482" s="199"/>
      <c r="Y482" s="200"/>
      <c r="Z482" s="200"/>
      <c r="AA482" s="200"/>
      <c r="AB482" s="199"/>
      <c r="AC482" s="200"/>
      <c r="AD482" s="200"/>
      <c r="AE482" s="200"/>
      <c r="AF482" s="199"/>
      <c r="AG482" s="200"/>
      <c r="AH482" s="200"/>
      <c r="AI482" s="200" t="str">
        <f t="shared" si="393"/>
        <v/>
      </c>
      <c r="AJ482" s="200"/>
      <c r="AK482" s="201"/>
      <c r="AL482" s="202"/>
      <c r="AM482" s="198" t="str">
        <f t="shared" si="394"/>
        <v/>
      </c>
      <c r="AN482" s="198"/>
      <c r="AO482" s="198"/>
      <c r="AP482" s="198"/>
      <c r="AQ482" s="198" t="s">
        <v>74</v>
      </c>
      <c r="AR482" s="198" t="s">
        <v>509</v>
      </c>
      <c r="AS482" s="198"/>
      <c r="AT482" s="198"/>
      <c r="AU482" s="203" t="str">
        <f t="shared" si="395"/>
        <v/>
      </c>
      <c r="AV482" s="204" t="str">
        <f t="shared" si="415"/>
        <v/>
      </c>
      <c r="AW482" s="205"/>
      <c r="AX482" s="205" t="str">
        <f>IF(AW482="","",RANK(AW482,AW$4:AW498,1))</f>
        <v/>
      </c>
      <c r="AY482" s="204" t="str">
        <f>IF(AV482="Yes",SUMIF(AU$4:AU498,AW482,AI$4:AI498),"")</f>
        <v/>
      </c>
      <c r="AZ482" s="204" t="str">
        <f>IF(AY482="","",SUMIF(AX$4:AX498,"&lt;="&amp;AX482,AY$4:AY498))</f>
        <v/>
      </c>
      <c r="BA482" s="202" t="s">
        <v>232</v>
      </c>
      <c r="BB482" s="206">
        <v>29285</v>
      </c>
      <c r="BC482" s="198" t="s">
        <v>2</v>
      </c>
      <c r="BD482" s="206">
        <v>30956</v>
      </c>
      <c r="BE482" s="198" t="s">
        <v>171</v>
      </c>
      <c r="BF482" s="206">
        <v>31163</v>
      </c>
      <c r="BG482" s="198" t="s">
        <v>684</v>
      </c>
      <c r="BH482" s="200">
        <v>20</v>
      </c>
      <c r="BI482" s="200"/>
      <c r="BJ482" s="200" t="str">
        <f t="shared" si="416"/>
        <v/>
      </c>
      <c r="BK482" s="198"/>
      <c r="BL482" s="206"/>
      <c r="BM482" s="207">
        <v>2</v>
      </c>
      <c r="BN482" s="198"/>
      <c r="BO482" s="199" t="str">
        <f t="shared" si="417"/>
        <v/>
      </c>
      <c r="BP482" s="200" t="str">
        <f t="shared" si="418"/>
        <v/>
      </c>
      <c r="BQ482" s="200" t="str">
        <f t="shared" si="419"/>
        <v/>
      </c>
      <c r="BR482" s="211" t="str">
        <f t="shared" si="420"/>
        <v/>
      </c>
      <c r="BS482" s="199"/>
      <c r="BT482" s="200"/>
      <c r="BU482" s="200"/>
      <c r="BV482" s="211" t="str">
        <f t="shared" si="421"/>
        <v/>
      </c>
      <c r="BW482" s="199" t="str">
        <f t="shared" si="422"/>
        <v/>
      </c>
      <c r="BX482" s="200" t="str">
        <f t="shared" si="423"/>
        <v/>
      </c>
      <c r="BY482" s="200" t="str">
        <f t="shared" si="424"/>
        <v/>
      </c>
      <c r="BZ482" s="200" t="str">
        <f t="shared" si="425"/>
        <v/>
      </c>
      <c r="CA482" s="16"/>
      <c r="CB482" s="16"/>
      <c r="CC482" s="16"/>
      <c r="CD482" s="16"/>
    </row>
    <row r="483" spans="1:82" x14ac:dyDescent="0.25">
      <c r="A483" s="16">
        <v>1</v>
      </c>
      <c r="C483" s="194">
        <v>480</v>
      </c>
      <c r="D483" s="195">
        <v>65</v>
      </c>
      <c r="E483" s="212" t="s">
        <v>603</v>
      </c>
      <c r="F483" s="197" t="s">
        <v>2</v>
      </c>
      <c r="G483" s="198" t="s">
        <v>2</v>
      </c>
      <c r="H483" s="199"/>
      <c r="I483" s="200"/>
      <c r="J483" s="200"/>
      <c r="K483" s="200" t="str">
        <f>IF(SUM(H483:J483)=0,"",SUM(H483:J483))</f>
        <v/>
      </c>
      <c r="L483" s="199"/>
      <c r="M483" s="200"/>
      <c r="N483" s="200"/>
      <c r="O483" s="200" t="str">
        <f>IF(SUM(L483:N483)=0,"",SUM(L483:N483))</f>
        <v/>
      </c>
      <c r="P483" s="199"/>
      <c r="Q483" s="200">
        <v>10</v>
      </c>
      <c r="R483" s="200"/>
      <c r="S483" s="200">
        <f>IF(SUM(P483:R483)=0,"",SUM(P483:R483))</f>
        <v>10</v>
      </c>
      <c r="T483" s="199"/>
      <c r="U483" s="200"/>
      <c r="V483" s="200"/>
      <c r="W483" s="200" t="str">
        <f>IF(SUM(T483:V483)=0,"",SUM(T483:V483))</f>
        <v/>
      </c>
      <c r="X483" s="199"/>
      <c r="Y483" s="200"/>
      <c r="Z483" s="200"/>
      <c r="AA483" s="200" t="str">
        <f>IF(SUM(X483:Z483)=0,"",SUM(X483:Z483))</f>
        <v/>
      </c>
      <c r="AB483" s="199" t="str">
        <f>IF(H483+L483+P483+T483+X483=0,"",H483+L483+P483+T483+X483)</f>
        <v/>
      </c>
      <c r="AC483" s="200">
        <f>IF(I483+M483+Q483+U483+Y483=0,"",I483+M483+Q483+U483+Y483)</f>
        <v>10</v>
      </c>
      <c r="AD483" s="200" t="str">
        <f>IF(J483+N483+R483+V483+Z483=0,"",J483+N483+R483+V483+Z483)</f>
        <v/>
      </c>
      <c r="AE483" s="200">
        <f>IF(SUM(AB483:AD483)=0,"",SUM(AB483:AD483))</f>
        <v>10</v>
      </c>
      <c r="AF483" s="199" t="s">
        <v>509</v>
      </c>
      <c r="AG483" s="200">
        <v>10</v>
      </c>
      <c r="AH483" s="200" t="s">
        <v>509</v>
      </c>
      <c r="AI483" s="200">
        <f t="shared" si="393"/>
        <v>10</v>
      </c>
      <c r="AJ483" s="200" t="s">
        <v>603</v>
      </c>
      <c r="AK483" s="201">
        <v>124</v>
      </c>
      <c r="AL483" s="202"/>
      <c r="AM483" s="198" t="str">
        <f t="shared" si="394"/>
        <v/>
      </c>
      <c r="AN483" s="198"/>
      <c r="AO483" s="198"/>
      <c r="AP483" s="213" t="s">
        <v>739</v>
      </c>
      <c r="AQ483" s="198" t="s">
        <v>74</v>
      </c>
      <c r="AR483" s="198" t="s">
        <v>17</v>
      </c>
      <c r="AS483" s="198"/>
      <c r="AT483" s="198" t="s">
        <v>509</v>
      </c>
      <c r="AU483" s="203">
        <f t="shared" si="395"/>
        <v>1988</v>
      </c>
      <c r="AV483" s="204" t="str">
        <f t="shared" si="415"/>
        <v>Yes</v>
      </c>
      <c r="AW483" s="205">
        <f>IF(AV483="Yes",AU483,"")</f>
        <v>1988</v>
      </c>
      <c r="AX483" s="205">
        <f>IF(AW483="","",RANK(AW483,AW$4:AW498,1))</f>
        <v>15</v>
      </c>
      <c r="AY483" s="204">
        <f>IF(AV483="Yes",SUMIF(AU$4:AU498,AW483,AI$4:AI498),"")</f>
        <v>1558.5000000000002</v>
      </c>
      <c r="AZ483" s="204">
        <f>IF(AY483="","",SUMIF(AX$4:AX498,"&lt;="&amp;AX483,AY$4:AY498))</f>
        <v>8974.8000000000011</v>
      </c>
      <c r="BA483" s="202" t="s">
        <v>176</v>
      </c>
      <c r="BB483" s="206">
        <v>28804</v>
      </c>
      <c r="BC483" s="198" t="s">
        <v>2</v>
      </c>
      <c r="BD483" s="206">
        <v>30956</v>
      </c>
      <c r="BE483" s="198"/>
      <c r="BF483" s="206"/>
      <c r="BG483" s="198"/>
      <c r="BH483" s="200">
        <v>40</v>
      </c>
      <c r="BI483" s="200">
        <v>10</v>
      </c>
      <c r="BJ483" s="200">
        <f t="shared" si="416"/>
        <v>25</v>
      </c>
      <c r="BK483" s="198" t="s">
        <v>230</v>
      </c>
      <c r="BL483" s="206">
        <v>32442</v>
      </c>
      <c r="BM483" s="207">
        <v>1</v>
      </c>
      <c r="BN483" s="198"/>
      <c r="BO483" s="199" t="str">
        <f t="shared" si="417"/>
        <v/>
      </c>
      <c r="BP483" s="200">
        <f t="shared" si="418"/>
        <v>100</v>
      </c>
      <c r="BQ483" s="200" t="str">
        <f t="shared" si="419"/>
        <v/>
      </c>
      <c r="BR483" s="211">
        <f t="shared" si="420"/>
        <v>100</v>
      </c>
      <c r="BS483" s="199"/>
      <c r="BT483" s="200"/>
      <c r="BU483" s="200"/>
      <c r="BV483" s="211" t="str">
        <f t="shared" si="421"/>
        <v/>
      </c>
      <c r="BW483" s="199" t="str">
        <f t="shared" si="422"/>
        <v/>
      </c>
      <c r="BX483" s="200" t="str">
        <f t="shared" si="423"/>
        <v/>
      </c>
      <c r="BY483" s="200" t="str">
        <f t="shared" si="424"/>
        <v/>
      </c>
      <c r="BZ483" s="200" t="str">
        <f t="shared" si="425"/>
        <v/>
      </c>
      <c r="CA483" s="16"/>
      <c r="CB483" s="16"/>
      <c r="CC483" s="16"/>
      <c r="CD483" s="16"/>
    </row>
    <row r="484" spans="1:82" x14ac:dyDescent="0.25">
      <c r="A484" s="16">
        <v>1</v>
      </c>
      <c r="C484" s="194">
        <v>481</v>
      </c>
      <c r="D484" s="195"/>
      <c r="E484" s="212" t="s">
        <v>628</v>
      </c>
      <c r="F484" s="197"/>
      <c r="G484" s="198" t="s">
        <v>2</v>
      </c>
      <c r="H484" s="199"/>
      <c r="I484" s="200"/>
      <c r="J484" s="200"/>
      <c r="K484" s="200"/>
      <c r="L484" s="199"/>
      <c r="M484" s="200"/>
      <c r="N484" s="200"/>
      <c r="O484" s="200"/>
      <c r="P484" s="199"/>
      <c r="Q484" s="200"/>
      <c r="R484" s="200"/>
      <c r="S484" s="200"/>
      <c r="T484" s="199"/>
      <c r="U484" s="200"/>
      <c r="V484" s="200"/>
      <c r="W484" s="200"/>
      <c r="X484" s="199"/>
      <c r="Y484" s="200"/>
      <c r="Z484" s="200"/>
      <c r="AA484" s="200"/>
      <c r="AB484" s="199"/>
      <c r="AC484" s="200"/>
      <c r="AD484" s="200"/>
      <c r="AE484" s="200"/>
      <c r="AF484" s="199"/>
      <c r="AG484" s="200"/>
      <c r="AH484" s="200"/>
      <c r="AI484" s="200" t="str">
        <f t="shared" si="393"/>
        <v/>
      </c>
      <c r="AJ484" s="200"/>
      <c r="AK484" s="201"/>
      <c r="AL484" s="202"/>
      <c r="AM484" s="198" t="str">
        <f t="shared" si="394"/>
        <v/>
      </c>
      <c r="AN484" s="198"/>
      <c r="AO484" s="198"/>
      <c r="AP484" s="198"/>
      <c r="AQ484" s="198" t="s">
        <v>74</v>
      </c>
      <c r="AR484" s="198" t="s">
        <v>509</v>
      </c>
      <c r="AS484" s="198"/>
      <c r="AT484" s="198"/>
      <c r="AU484" s="203" t="str">
        <f t="shared" si="395"/>
        <v/>
      </c>
      <c r="AV484" s="204" t="str">
        <f t="shared" si="415"/>
        <v/>
      </c>
      <c r="AW484" s="205"/>
      <c r="AX484" s="205" t="str">
        <f>IF(AW484="","",RANK(AW484,AW$4:AW498,1))</f>
        <v/>
      </c>
      <c r="AY484" s="204" t="str">
        <f>IF(AV484="Yes",SUMIF(AU$4:AU498,AW484,AI$4:AI498),"")</f>
        <v/>
      </c>
      <c r="AZ484" s="204" t="str">
        <f>IF(AY484="","",SUMIF(AX$4:AX498,"&lt;="&amp;AX484,AY$4:AY498))</f>
        <v/>
      </c>
      <c r="BA484" s="202" t="s">
        <v>176</v>
      </c>
      <c r="BB484" s="206">
        <v>28804</v>
      </c>
      <c r="BC484" s="198" t="s">
        <v>2</v>
      </c>
      <c r="BD484" s="206">
        <v>30956</v>
      </c>
      <c r="BE484" s="198" t="s">
        <v>171</v>
      </c>
      <c r="BF484" s="206">
        <v>31163</v>
      </c>
      <c r="BG484" s="198" t="s">
        <v>209</v>
      </c>
      <c r="BH484" s="200">
        <v>114</v>
      </c>
      <c r="BI484" s="200"/>
      <c r="BJ484" s="200" t="str">
        <f t="shared" si="416"/>
        <v/>
      </c>
      <c r="BK484" s="198"/>
      <c r="BL484" s="206"/>
      <c r="BM484" s="207">
        <v>2</v>
      </c>
      <c r="BN484" s="198"/>
      <c r="BO484" s="199" t="str">
        <f t="shared" si="417"/>
        <v/>
      </c>
      <c r="BP484" s="200" t="str">
        <f t="shared" si="418"/>
        <v/>
      </c>
      <c r="BQ484" s="200" t="str">
        <f t="shared" si="419"/>
        <v/>
      </c>
      <c r="BR484" s="211" t="str">
        <f t="shared" si="420"/>
        <v/>
      </c>
      <c r="BS484" s="199"/>
      <c r="BT484" s="200"/>
      <c r="BU484" s="200"/>
      <c r="BV484" s="211" t="str">
        <f t="shared" si="421"/>
        <v/>
      </c>
      <c r="BW484" s="199" t="str">
        <f t="shared" si="422"/>
        <v/>
      </c>
      <c r="BX484" s="200" t="str">
        <f t="shared" si="423"/>
        <v/>
      </c>
      <c r="BY484" s="200" t="str">
        <f t="shared" si="424"/>
        <v/>
      </c>
      <c r="BZ484" s="200" t="str">
        <f t="shared" si="425"/>
        <v/>
      </c>
      <c r="CA484" s="16"/>
      <c r="CB484" s="16"/>
      <c r="CC484" s="16"/>
      <c r="CD484" s="16"/>
    </row>
    <row r="485" spans="1:82" x14ac:dyDescent="0.25">
      <c r="A485" s="16">
        <v>1</v>
      </c>
      <c r="C485" s="194">
        <v>482</v>
      </c>
      <c r="D485" s="195"/>
      <c r="E485" s="212" t="s">
        <v>629</v>
      </c>
      <c r="F485" s="197"/>
      <c r="G485" s="198" t="s">
        <v>2</v>
      </c>
      <c r="H485" s="199"/>
      <c r="I485" s="200"/>
      <c r="J485" s="200"/>
      <c r="K485" s="200"/>
      <c r="L485" s="199"/>
      <c r="M485" s="200"/>
      <c r="N485" s="200"/>
      <c r="O485" s="200"/>
      <c r="P485" s="199"/>
      <c r="Q485" s="200"/>
      <c r="R485" s="200"/>
      <c r="S485" s="200"/>
      <c r="T485" s="199"/>
      <c r="U485" s="200"/>
      <c r="V485" s="200"/>
      <c r="W485" s="200"/>
      <c r="X485" s="199"/>
      <c r="Y485" s="200"/>
      <c r="Z485" s="200"/>
      <c r="AA485" s="200"/>
      <c r="AB485" s="199"/>
      <c r="AC485" s="200"/>
      <c r="AD485" s="200"/>
      <c r="AE485" s="200"/>
      <c r="AF485" s="199"/>
      <c r="AG485" s="200"/>
      <c r="AH485" s="200"/>
      <c r="AI485" s="200" t="str">
        <f t="shared" si="393"/>
        <v/>
      </c>
      <c r="AJ485" s="200"/>
      <c r="AK485" s="201"/>
      <c r="AL485" s="202"/>
      <c r="AM485" s="198" t="str">
        <f t="shared" si="394"/>
        <v/>
      </c>
      <c r="AN485" s="198"/>
      <c r="AO485" s="198"/>
      <c r="AP485" s="198"/>
      <c r="AQ485" s="198" t="s">
        <v>74</v>
      </c>
      <c r="AR485" s="198" t="s">
        <v>509</v>
      </c>
      <c r="AS485" s="198"/>
      <c r="AT485" s="198"/>
      <c r="AU485" s="203" t="str">
        <f t="shared" si="395"/>
        <v/>
      </c>
      <c r="AV485" s="204" t="str">
        <f t="shared" si="415"/>
        <v/>
      </c>
      <c r="AW485" s="205"/>
      <c r="AX485" s="205" t="str">
        <f>IF(AW485="","",RANK(AW485,AW$4:AW498,1))</f>
        <v/>
      </c>
      <c r="AY485" s="204" t="str">
        <f>IF(AV485="Yes",SUMIF(AU$4:AU498,AW485,AI$4:AI498),"")</f>
        <v/>
      </c>
      <c r="AZ485" s="204" t="str">
        <f>IF(AY485="","",SUMIF(AX$4:AX498,"&lt;="&amp;AX485,AY$4:AY498))</f>
        <v/>
      </c>
      <c r="BA485" s="202" t="s">
        <v>176</v>
      </c>
      <c r="BB485" s="206">
        <v>28804</v>
      </c>
      <c r="BC485" s="198" t="s">
        <v>2</v>
      </c>
      <c r="BD485" s="206">
        <v>30956</v>
      </c>
      <c r="BE485" s="198" t="s">
        <v>231</v>
      </c>
      <c r="BF485" s="206">
        <v>32442</v>
      </c>
      <c r="BG485" s="198" t="s">
        <v>684</v>
      </c>
      <c r="BH485" s="200">
        <v>164</v>
      </c>
      <c r="BI485" s="200"/>
      <c r="BJ485" s="200" t="str">
        <f t="shared" si="416"/>
        <v/>
      </c>
      <c r="BK485" s="198"/>
      <c r="BL485" s="206"/>
      <c r="BM485" s="207">
        <v>2</v>
      </c>
      <c r="BN485" s="198" t="s">
        <v>231</v>
      </c>
      <c r="BO485" s="199" t="str">
        <f t="shared" si="417"/>
        <v/>
      </c>
      <c r="BP485" s="200" t="str">
        <f t="shared" si="418"/>
        <v/>
      </c>
      <c r="BQ485" s="200" t="str">
        <f t="shared" si="419"/>
        <v/>
      </c>
      <c r="BR485" s="211" t="str">
        <f t="shared" si="420"/>
        <v/>
      </c>
      <c r="BS485" s="199"/>
      <c r="BT485" s="200"/>
      <c r="BU485" s="200"/>
      <c r="BV485" s="211" t="str">
        <f t="shared" si="421"/>
        <v/>
      </c>
      <c r="BW485" s="199" t="str">
        <f t="shared" si="422"/>
        <v/>
      </c>
      <c r="BX485" s="200" t="str">
        <f t="shared" si="423"/>
        <v/>
      </c>
      <c r="BY485" s="200" t="str">
        <f t="shared" si="424"/>
        <v/>
      </c>
      <c r="BZ485" s="200" t="str">
        <f t="shared" si="425"/>
        <v/>
      </c>
      <c r="CA485" s="16"/>
      <c r="CB485" s="16"/>
      <c r="CC485" s="16"/>
      <c r="CD485" s="16"/>
    </row>
    <row r="486" spans="1:82" x14ac:dyDescent="0.25">
      <c r="A486" s="16">
        <v>1</v>
      </c>
      <c r="C486" s="194">
        <v>483</v>
      </c>
      <c r="D486" s="195"/>
      <c r="E486" s="212" t="s">
        <v>630</v>
      </c>
      <c r="F486" s="197"/>
      <c r="G486" s="198" t="s">
        <v>3</v>
      </c>
      <c r="H486" s="199"/>
      <c r="I486" s="200"/>
      <c r="J486" s="200"/>
      <c r="K486" s="200"/>
      <c r="L486" s="199"/>
      <c r="M486" s="200"/>
      <c r="N486" s="200"/>
      <c r="O486" s="200"/>
      <c r="P486" s="199"/>
      <c r="Q486" s="200"/>
      <c r="R486" s="200"/>
      <c r="S486" s="200"/>
      <c r="T486" s="199"/>
      <c r="U486" s="200"/>
      <c r="V486" s="200"/>
      <c r="W486" s="200"/>
      <c r="X486" s="199"/>
      <c r="Y486" s="200"/>
      <c r="Z486" s="200"/>
      <c r="AA486" s="200"/>
      <c r="AB486" s="199"/>
      <c r="AC486" s="200"/>
      <c r="AD486" s="200"/>
      <c r="AE486" s="200"/>
      <c r="AF486" s="199"/>
      <c r="AG486" s="200"/>
      <c r="AH486" s="200"/>
      <c r="AI486" s="200" t="str">
        <f t="shared" si="393"/>
        <v/>
      </c>
      <c r="AJ486" s="200"/>
      <c r="AK486" s="201"/>
      <c r="AL486" s="202"/>
      <c r="AM486" s="198" t="str">
        <f t="shared" si="394"/>
        <v/>
      </c>
      <c r="AN486" s="198"/>
      <c r="AO486" s="198"/>
      <c r="AP486" s="198"/>
      <c r="AQ486" s="198" t="s">
        <v>74</v>
      </c>
      <c r="AR486" s="198" t="s">
        <v>509</v>
      </c>
      <c r="AS486" s="198"/>
      <c r="AT486" s="198"/>
      <c r="AU486" s="203" t="str">
        <f t="shared" si="395"/>
        <v/>
      </c>
      <c r="AV486" s="204" t="str">
        <f t="shared" si="415"/>
        <v/>
      </c>
      <c r="AW486" s="205"/>
      <c r="AX486" s="205" t="str">
        <f>IF(AW486="","",RANK(AW486,AW$4:AW498,1))</f>
        <v/>
      </c>
      <c r="AY486" s="204" t="str">
        <f>IF(AV486="Yes",SUMIF(AU$4:AU498,AW486,AI$4:AI498),"")</f>
        <v/>
      </c>
      <c r="AZ486" s="204" t="str">
        <f>IF(AY486="","",SUMIF(AX$4:AX498,"&lt;="&amp;AX486,AY$4:AY498))</f>
        <v/>
      </c>
      <c r="BA486" s="202" t="s">
        <v>176</v>
      </c>
      <c r="BB486" s="206">
        <v>28804</v>
      </c>
      <c r="BC486" s="198" t="s">
        <v>3</v>
      </c>
      <c r="BD486" s="206">
        <v>30956</v>
      </c>
      <c r="BE486" s="198" t="s">
        <v>171</v>
      </c>
      <c r="BF486" s="206">
        <v>33976</v>
      </c>
      <c r="BG486" s="198" t="s">
        <v>683</v>
      </c>
      <c r="BH486" s="200">
        <v>175</v>
      </c>
      <c r="BI486" s="200"/>
      <c r="BJ486" s="200" t="str">
        <f t="shared" si="416"/>
        <v/>
      </c>
      <c r="BK486" s="198"/>
      <c r="BL486" s="206"/>
      <c r="BM486" s="207">
        <v>2</v>
      </c>
      <c r="BN486" s="198"/>
      <c r="BO486" s="199" t="str">
        <f t="shared" si="417"/>
        <v/>
      </c>
      <c r="BP486" s="200" t="str">
        <f t="shared" si="418"/>
        <v/>
      </c>
      <c r="BQ486" s="200" t="str">
        <f t="shared" si="419"/>
        <v/>
      </c>
      <c r="BR486" s="211" t="str">
        <f t="shared" si="420"/>
        <v/>
      </c>
      <c r="BS486" s="199"/>
      <c r="BT486" s="200"/>
      <c r="BU486" s="200"/>
      <c r="BV486" s="211" t="str">
        <f t="shared" si="421"/>
        <v/>
      </c>
      <c r="BW486" s="199" t="str">
        <f t="shared" si="422"/>
        <v/>
      </c>
      <c r="BX486" s="200" t="str">
        <f t="shared" si="423"/>
        <v/>
      </c>
      <c r="BY486" s="200" t="str">
        <f t="shared" si="424"/>
        <v/>
      </c>
      <c r="BZ486" s="200" t="str">
        <f t="shared" si="425"/>
        <v/>
      </c>
      <c r="CA486" s="16"/>
      <c r="CB486" s="16"/>
      <c r="CC486" s="16"/>
      <c r="CD486" s="16"/>
    </row>
    <row r="487" spans="1:82" x14ac:dyDescent="0.25">
      <c r="A487" s="16">
        <v>1</v>
      </c>
      <c r="C487" s="415">
        <v>484</v>
      </c>
      <c r="D487" s="216"/>
      <c r="E487" s="216" t="s">
        <v>5</v>
      </c>
      <c r="F487" s="180"/>
      <c r="G487" s="217"/>
      <c r="H487" s="218"/>
      <c r="I487" s="219"/>
      <c r="J487" s="219"/>
      <c r="K487" s="219" t="str">
        <f>IF(SUM(H487:J487)=0,"",SUM(H487:J487))</f>
        <v/>
      </c>
      <c r="L487" s="218"/>
      <c r="M487" s="219"/>
      <c r="N487" s="219"/>
      <c r="O487" s="219" t="str">
        <f>IF(SUM(L487:N487)=0,"",SUM(L487:N487))</f>
        <v/>
      </c>
      <c r="P487" s="218"/>
      <c r="Q487" s="219"/>
      <c r="R487" s="219"/>
      <c r="S487" s="219" t="str">
        <f>IF(SUM(P487:R487)=0,"",SUM(P487:R487))</f>
        <v/>
      </c>
      <c r="T487" s="218"/>
      <c r="U487" s="219"/>
      <c r="V487" s="219"/>
      <c r="W487" s="219" t="str">
        <f>IF(SUM(T487:V487)=0,"",SUM(T487:V487))</f>
        <v/>
      </c>
      <c r="X487" s="218"/>
      <c r="Y487" s="219"/>
      <c r="Z487" s="219"/>
      <c r="AA487" s="219" t="str">
        <f>IF(SUM(X487:Z487)=0,"",SUM(X487:Z487))</f>
        <v/>
      </c>
      <c r="AB487" s="218" t="str">
        <f>IF(SUM(AB483:AB483)=0,"",SUM(AB483:AB483))</f>
        <v/>
      </c>
      <c r="AC487" s="219">
        <f>IF(SUM(AC483:AC483)=0,"",SUM(AC483:AC483))</f>
        <v>10</v>
      </c>
      <c r="AD487" s="219" t="str">
        <f>IF(SUM(AD483:AD483)=0,"",SUM(AD483:AD483))</f>
        <v/>
      </c>
      <c r="AE487" s="219">
        <f>IF(SUM(AB487:AD487)=0,"",SUM(AB487:AD487))</f>
        <v>10</v>
      </c>
      <c r="AF487" s="218"/>
      <c r="AG487" s="219"/>
      <c r="AH487" s="219"/>
      <c r="AI487" s="219" t="str">
        <f t="shared" si="393"/>
        <v/>
      </c>
      <c r="AJ487" s="219"/>
      <c r="AK487" s="220"/>
      <c r="AL487" s="221">
        <f>COUNT(AE482:AE486)</f>
        <v>1</v>
      </c>
      <c r="AM487" s="217" t="str">
        <f t="shared" si="394"/>
        <v/>
      </c>
      <c r="AN487" s="217" t="s">
        <v>154</v>
      </c>
      <c r="AO487" s="217"/>
      <c r="AP487" s="217"/>
      <c r="AQ487" s="217"/>
      <c r="AR487" s="217" t="s">
        <v>509</v>
      </c>
      <c r="AS487" s="217"/>
      <c r="AT487" s="217"/>
      <c r="AU487" s="222" t="str">
        <f t="shared" si="395"/>
        <v/>
      </c>
      <c r="AV487" s="254" t="str">
        <f t="shared" si="415"/>
        <v/>
      </c>
      <c r="AW487" s="255"/>
      <c r="AX487" s="255" t="str">
        <f>IF(AW487="","",RANK(AW487,AW$4:AW498,1))</f>
        <v/>
      </c>
      <c r="AY487" s="254" t="str">
        <f>IF(AV487="Yes",SUMIF(AU$4:AU498,AW487,AI$4:AI498),"")</f>
        <v/>
      </c>
      <c r="AZ487" s="254" t="str">
        <f>IF(AY487="","",SUMIF(AX$4:AX498,"&lt;="&amp;AX487,AY$4:AY498))</f>
        <v/>
      </c>
      <c r="BA487" s="221"/>
      <c r="BB487" s="223"/>
      <c r="BC487" s="217"/>
      <c r="BD487" s="223"/>
      <c r="BE487" s="217"/>
      <c r="BF487" s="223"/>
      <c r="BG487" s="217"/>
      <c r="BH487" s="219"/>
      <c r="BI487" s="219"/>
      <c r="BJ487" s="219" t="str">
        <f t="shared" si="416"/>
        <v/>
      </c>
      <c r="BK487" s="217"/>
      <c r="BL487" s="223"/>
      <c r="BM487" s="224"/>
      <c r="BN487" s="217"/>
      <c r="BO487" s="218" t="str">
        <f t="shared" si="417"/>
        <v/>
      </c>
      <c r="BP487" s="219">
        <f t="shared" si="418"/>
        <v>100</v>
      </c>
      <c r="BQ487" s="219" t="str">
        <f t="shared" si="419"/>
        <v/>
      </c>
      <c r="BR487" s="225">
        <f t="shared" si="420"/>
        <v>100</v>
      </c>
      <c r="BS487" s="218"/>
      <c r="BT487" s="219"/>
      <c r="BU487" s="219"/>
      <c r="BV487" s="225" t="str">
        <f t="shared" si="421"/>
        <v/>
      </c>
      <c r="BW487" s="218" t="str">
        <f t="shared" si="422"/>
        <v/>
      </c>
      <c r="BX487" s="219" t="str">
        <f t="shared" si="423"/>
        <v/>
      </c>
      <c r="BY487" s="219" t="str">
        <f t="shared" si="424"/>
        <v/>
      </c>
      <c r="BZ487" s="219" t="str">
        <f t="shared" si="425"/>
        <v/>
      </c>
      <c r="CA487" s="16"/>
      <c r="CB487" s="16"/>
      <c r="CC487" s="16"/>
      <c r="CD487" s="16"/>
    </row>
    <row r="488" spans="1:82" x14ac:dyDescent="0.25">
      <c r="A488" s="16">
        <v>1</v>
      </c>
      <c r="C488" s="241">
        <v>485</v>
      </c>
      <c r="D488" s="242"/>
      <c r="E488" s="346" t="s">
        <v>654</v>
      </c>
      <c r="F488" s="243"/>
      <c r="G488" s="244"/>
      <c r="H488" s="245"/>
      <c r="I488" s="246"/>
      <c r="J488" s="246"/>
      <c r="K488" s="246" t="str">
        <f>IF(SUM(H488:J488)=0,"",SUM(H488:J488))</f>
        <v/>
      </c>
      <c r="L488" s="245"/>
      <c r="M488" s="246"/>
      <c r="N488" s="246"/>
      <c r="O488" s="246" t="str">
        <f>IF(SUM(L488:N488)=0,"",SUM(L488:N488))</f>
        <v/>
      </c>
      <c r="P488" s="245"/>
      <c r="Q488" s="246"/>
      <c r="R488" s="246"/>
      <c r="S488" s="246" t="str">
        <f>IF(SUM(P488:R488)=0,"",SUM(P488:R488))</f>
        <v/>
      </c>
      <c r="T488" s="245"/>
      <c r="U488" s="246"/>
      <c r="V488" s="246"/>
      <c r="W488" s="246" t="str">
        <f>IF(SUM(T488:V488)=0,"",SUM(T488:V488))</f>
        <v/>
      </c>
      <c r="X488" s="245"/>
      <c r="Y488" s="246"/>
      <c r="Z488" s="246"/>
      <c r="AA488" s="246" t="str">
        <f>IF(SUM(X488:Z488)=0,"",SUM(X488:Z488))</f>
        <v/>
      </c>
      <c r="AB488" s="245"/>
      <c r="AC488" s="246"/>
      <c r="AD488" s="246"/>
      <c r="AE488" s="246" t="str">
        <f>IF(SUM(AB488:AD488)=0,"",SUM(AB488:AD488))</f>
        <v/>
      </c>
      <c r="AF488" s="245"/>
      <c r="AG488" s="246"/>
      <c r="AH488" s="246"/>
      <c r="AI488" s="246" t="str">
        <f t="shared" si="393"/>
        <v/>
      </c>
      <c r="AJ488" s="246"/>
      <c r="AK488" s="247"/>
      <c r="AL488" s="248"/>
      <c r="AM488" s="244" t="str">
        <f t="shared" si="394"/>
        <v/>
      </c>
      <c r="AN488" s="244" t="s">
        <v>155</v>
      </c>
      <c r="AO488" s="244"/>
      <c r="AP488" s="244"/>
      <c r="AQ488" s="244"/>
      <c r="AR488" s="244" t="s">
        <v>509</v>
      </c>
      <c r="AS488" s="244"/>
      <c r="AT488" s="244"/>
      <c r="AU488" s="249" t="str">
        <f t="shared" si="395"/>
        <v/>
      </c>
      <c r="AV488" s="416" t="str">
        <f t="shared" si="415"/>
        <v/>
      </c>
      <c r="AW488" s="417"/>
      <c r="AX488" s="417" t="str">
        <f>IF(AW488="","",RANK(AW488,AW$4:AW498,1))</f>
        <v/>
      </c>
      <c r="AY488" s="416" t="str">
        <f>IF(AV488="Yes",SUMIF(AU$4:AU498,AW488,AI$4:AI498),"")</f>
        <v/>
      </c>
      <c r="AZ488" s="416" t="str">
        <f>IF(AY488="","",SUMIF(AX$4:AX498,"&lt;="&amp;AX488,AY$4:AY498))</f>
        <v/>
      </c>
      <c r="BA488" s="248"/>
      <c r="BB488" s="250"/>
      <c r="BC488" s="244"/>
      <c r="BD488" s="250"/>
      <c r="BE488" s="244"/>
      <c r="BF488" s="250"/>
      <c r="BG488" s="244"/>
      <c r="BH488" s="246"/>
      <c r="BI488" s="246"/>
      <c r="BJ488" s="246" t="str">
        <f t="shared" si="416"/>
        <v/>
      </c>
      <c r="BK488" s="244"/>
      <c r="BL488" s="250"/>
      <c r="BM488" s="251"/>
      <c r="BN488" s="244"/>
      <c r="BO488" s="245" t="str">
        <f t="shared" si="417"/>
        <v/>
      </c>
      <c r="BP488" s="246" t="str">
        <f t="shared" si="418"/>
        <v/>
      </c>
      <c r="BQ488" s="246" t="str">
        <f t="shared" si="419"/>
        <v/>
      </c>
      <c r="BR488" s="252" t="str">
        <f t="shared" si="420"/>
        <v/>
      </c>
      <c r="BS488" s="245"/>
      <c r="BT488" s="246"/>
      <c r="BU488" s="246"/>
      <c r="BV488" s="252" t="str">
        <f t="shared" si="421"/>
        <v/>
      </c>
      <c r="BW488" s="245" t="str">
        <f t="shared" si="422"/>
        <v/>
      </c>
      <c r="BX488" s="246" t="str">
        <f t="shared" si="423"/>
        <v/>
      </c>
      <c r="BY488" s="246" t="str">
        <f t="shared" si="424"/>
        <v/>
      </c>
      <c r="BZ488" s="246" t="str">
        <f t="shared" si="425"/>
        <v/>
      </c>
      <c r="CA488" s="16"/>
      <c r="CB488" s="16"/>
      <c r="CC488" s="16"/>
      <c r="CD488" s="16"/>
    </row>
    <row r="489" spans="1:82" x14ac:dyDescent="0.25">
      <c r="A489" s="16">
        <v>1</v>
      </c>
      <c r="C489" s="194">
        <v>486</v>
      </c>
      <c r="D489" s="195"/>
      <c r="E489" s="212" t="s">
        <v>654</v>
      </c>
      <c r="F489" s="197"/>
      <c r="G489" s="198" t="s">
        <v>23</v>
      </c>
      <c r="H489" s="199"/>
      <c r="I489" s="200"/>
      <c r="J489" s="200"/>
      <c r="K489" s="200"/>
      <c r="L489" s="199"/>
      <c r="M489" s="200"/>
      <c r="N489" s="200"/>
      <c r="O489" s="200"/>
      <c r="P489" s="199"/>
      <c r="Q489" s="200"/>
      <c r="R489" s="200"/>
      <c r="S489" s="200"/>
      <c r="T489" s="199"/>
      <c r="U489" s="200"/>
      <c r="V489" s="200"/>
      <c r="W489" s="200"/>
      <c r="X489" s="199"/>
      <c r="Y489" s="200"/>
      <c r="Z489" s="200"/>
      <c r="AA489" s="200"/>
      <c r="AB489" s="199"/>
      <c r="AC489" s="200"/>
      <c r="AD489" s="200"/>
      <c r="AE489" s="200"/>
      <c r="AF489" s="199"/>
      <c r="AG489" s="200"/>
      <c r="AH489" s="200"/>
      <c r="AI489" s="200" t="str">
        <f t="shared" si="393"/>
        <v/>
      </c>
      <c r="AJ489" s="200"/>
      <c r="AK489" s="201"/>
      <c r="AL489" s="202"/>
      <c r="AM489" s="198" t="str">
        <f t="shared" si="394"/>
        <v/>
      </c>
      <c r="AN489" s="198"/>
      <c r="AO489" s="198"/>
      <c r="AP489" s="198"/>
      <c r="AQ489" s="198" t="s">
        <v>75</v>
      </c>
      <c r="AR489" s="198" t="s">
        <v>509</v>
      </c>
      <c r="AS489" s="198"/>
      <c r="AT489" s="198"/>
      <c r="AU489" s="203" t="str">
        <f t="shared" si="395"/>
        <v/>
      </c>
      <c r="AV489" s="204" t="str">
        <f t="shared" si="415"/>
        <v/>
      </c>
      <c r="AW489" s="205"/>
      <c r="AX489" s="205" t="str">
        <f>IF(AW489="","",RANK(AW489,AW$4:AW498,1))</f>
        <v/>
      </c>
      <c r="AY489" s="204" t="str">
        <f>IF(AV489="Yes",SUMIF(AU$4:AU498,AW489,AI$4:AI498),"")</f>
        <v/>
      </c>
      <c r="AZ489" s="204" t="str">
        <f>IF(AY489="","",SUMIF(AX$4:AX498,"&lt;="&amp;AX489,AY$4:AY498))</f>
        <v/>
      </c>
      <c r="BA489" s="202" t="s">
        <v>195</v>
      </c>
      <c r="BB489" s="206">
        <v>27397</v>
      </c>
      <c r="BC489" s="198" t="s">
        <v>23</v>
      </c>
      <c r="BD489" s="206">
        <v>29130</v>
      </c>
      <c r="BE489" s="198" t="s">
        <v>171</v>
      </c>
      <c r="BF489" s="206">
        <v>29130</v>
      </c>
      <c r="BG489" s="198" t="s">
        <v>683</v>
      </c>
      <c r="BH489" s="200">
        <v>82.4</v>
      </c>
      <c r="BI489" s="200"/>
      <c r="BJ489" s="200" t="str">
        <f t="shared" si="416"/>
        <v/>
      </c>
      <c r="BK489" s="198"/>
      <c r="BL489" s="206"/>
      <c r="BM489" s="207">
        <v>2</v>
      </c>
      <c r="BN489" s="198"/>
      <c r="BO489" s="199" t="str">
        <f t="shared" si="417"/>
        <v/>
      </c>
      <c r="BP489" s="200" t="str">
        <f t="shared" si="418"/>
        <v/>
      </c>
      <c r="BQ489" s="200" t="str">
        <f t="shared" si="419"/>
        <v/>
      </c>
      <c r="BR489" s="211" t="str">
        <f t="shared" si="420"/>
        <v/>
      </c>
      <c r="BS489" s="199"/>
      <c r="BT489" s="200"/>
      <c r="BU489" s="200"/>
      <c r="BV489" s="211" t="str">
        <f t="shared" si="421"/>
        <v/>
      </c>
      <c r="BW489" s="199" t="str">
        <f t="shared" si="422"/>
        <v/>
      </c>
      <c r="BX489" s="200" t="str">
        <f t="shared" si="423"/>
        <v/>
      </c>
      <c r="BY489" s="200" t="str">
        <f t="shared" si="424"/>
        <v/>
      </c>
      <c r="BZ489" s="200" t="str">
        <f t="shared" si="425"/>
        <v/>
      </c>
      <c r="CA489" s="16"/>
      <c r="CB489" s="16"/>
      <c r="CC489" s="16"/>
      <c r="CD489" s="16"/>
    </row>
    <row r="490" spans="1:82" x14ac:dyDescent="0.25">
      <c r="A490" s="16">
        <v>1</v>
      </c>
      <c r="C490" s="194">
        <v>487</v>
      </c>
      <c r="D490" s="195">
        <v>8</v>
      </c>
      <c r="E490" s="212" t="s">
        <v>332</v>
      </c>
      <c r="F490" s="197" t="s">
        <v>2</v>
      </c>
      <c r="G490" s="198" t="s">
        <v>2</v>
      </c>
      <c r="H490" s="199"/>
      <c r="I490" s="200"/>
      <c r="J490" s="200"/>
      <c r="K490" s="200" t="str">
        <f>IF(SUM(H490:J490)=0,"",SUM(H490:J490))</f>
        <v/>
      </c>
      <c r="L490" s="199"/>
      <c r="M490" s="200"/>
      <c r="N490" s="200"/>
      <c r="O490" s="200" t="str">
        <f>IF(SUM(L490:N490)=0,"",SUM(L490:N490))</f>
        <v/>
      </c>
      <c r="P490" s="199"/>
      <c r="Q490" s="200">
        <v>24</v>
      </c>
      <c r="R490" s="200"/>
      <c r="S490" s="200">
        <f>IF(SUM(P490:R490)=0,"",SUM(P490:R490))</f>
        <v>24</v>
      </c>
      <c r="T490" s="199"/>
      <c r="U490" s="200"/>
      <c r="V490" s="200"/>
      <c r="W490" s="200" t="str">
        <f>IF(SUM(T490:V490)=0,"",SUM(T490:V490))</f>
        <v/>
      </c>
      <c r="X490" s="199"/>
      <c r="Y490" s="200"/>
      <c r="Z490" s="200"/>
      <c r="AA490" s="200" t="str">
        <f>IF(SUM(X490:Z490)=0,"",SUM(X490:Z490))</f>
        <v/>
      </c>
      <c r="AB490" s="199" t="str">
        <f>IF(H490+L490+P490+T490+X490=0,"",H490+L490+P490+T490+X490)</f>
        <v/>
      </c>
      <c r="AC490" s="200">
        <v>24</v>
      </c>
      <c r="AD490" s="200">
        <v>0</v>
      </c>
      <c r="AE490" s="200">
        <f t="shared" ref="AE490:AE495" si="426">IF(SUM(AB490:AD490)=0,"",SUM(AB490:AD490))</f>
        <v>24</v>
      </c>
      <c r="AF490" s="199" t="s">
        <v>509</v>
      </c>
      <c r="AG490" s="200">
        <v>24</v>
      </c>
      <c r="AH490" s="200">
        <v>0</v>
      </c>
      <c r="AI490" s="200">
        <f t="shared" si="393"/>
        <v>24</v>
      </c>
      <c r="AJ490" s="200" t="s">
        <v>332</v>
      </c>
      <c r="AK490" s="201">
        <v>17</v>
      </c>
      <c r="AL490" s="202"/>
      <c r="AM490" s="198" t="str">
        <f t="shared" si="394"/>
        <v/>
      </c>
      <c r="AN490" s="198"/>
      <c r="AO490" s="198"/>
      <c r="AP490" s="198"/>
      <c r="AQ490" s="198" t="s">
        <v>75</v>
      </c>
      <c r="AR490" s="198" t="s">
        <v>17</v>
      </c>
      <c r="AS490" s="198"/>
      <c r="AT490" s="198" t="s">
        <v>509</v>
      </c>
      <c r="AU490" s="203">
        <f t="shared" si="395"/>
        <v>1968</v>
      </c>
      <c r="AV490" s="204" t="str">
        <f t="shared" si="415"/>
        <v>Yes</v>
      </c>
      <c r="AW490" s="205">
        <f>IF(AV490="Yes",AU490,"")</f>
        <v>1968</v>
      </c>
      <c r="AX490" s="205">
        <f>IF(AW490="","",RANK(AW490,AW$4:AW498,1))</f>
        <v>1</v>
      </c>
      <c r="AY490" s="204">
        <f>IF(AV490="Yes",SUMIF(AU$4:AU498,AW490,AI$4:AI498),"")</f>
        <v>775.19999999999993</v>
      </c>
      <c r="AZ490" s="204">
        <f>IF(AY490="","",SUMIF(AX$4:AX498,"&lt;="&amp;AX490,AY$4:AY498))</f>
        <v>775.19999999999993</v>
      </c>
      <c r="BA490" s="202"/>
      <c r="BB490" s="206"/>
      <c r="BC490" s="198"/>
      <c r="BD490" s="206"/>
      <c r="BE490" s="198"/>
      <c r="BF490" s="206"/>
      <c r="BG490" s="198"/>
      <c r="BH490" s="200"/>
      <c r="BI490" s="200"/>
      <c r="BJ490" s="200" t="str">
        <f t="shared" si="416"/>
        <v/>
      </c>
      <c r="BK490" s="198" t="s">
        <v>165</v>
      </c>
      <c r="BL490" s="206">
        <v>25113</v>
      </c>
      <c r="BM490" s="207"/>
      <c r="BN490" s="198"/>
      <c r="BO490" s="199" t="str">
        <f t="shared" si="417"/>
        <v/>
      </c>
      <c r="BP490" s="200">
        <f t="shared" si="418"/>
        <v>100</v>
      </c>
      <c r="BQ490" s="200">
        <f t="shared" si="419"/>
        <v>0</v>
      </c>
      <c r="BR490" s="211">
        <f t="shared" si="420"/>
        <v>100</v>
      </c>
      <c r="BS490" s="199"/>
      <c r="BT490" s="200"/>
      <c r="BU490" s="200"/>
      <c r="BV490" s="211" t="str">
        <f t="shared" si="421"/>
        <v/>
      </c>
      <c r="BW490" s="199" t="str">
        <f t="shared" si="422"/>
        <v/>
      </c>
      <c r="BX490" s="200" t="str">
        <f t="shared" si="423"/>
        <v/>
      </c>
      <c r="BY490" s="200" t="str">
        <f t="shared" si="424"/>
        <v/>
      </c>
      <c r="BZ490" s="200" t="str">
        <f t="shared" si="425"/>
        <v/>
      </c>
      <c r="CA490" s="16"/>
      <c r="CB490" s="16"/>
      <c r="CC490" s="16"/>
      <c r="CD490" s="16"/>
    </row>
    <row r="491" spans="1:82" x14ac:dyDescent="0.25">
      <c r="A491" s="16">
        <v>1</v>
      </c>
      <c r="C491" s="415">
        <v>488</v>
      </c>
      <c r="D491" s="216"/>
      <c r="E491" s="216" t="s">
        <v>5</v>
      </c>
      <c r="F491" s="180"/>
      <c r="G491" s="217"/>
      <c r="H491" s="218"/>
      <c r="I491" s="219"/>
      <c r="J491" s="219"/>
      <c r="K491" s="219" t="str">
        <f>IF(SUM(H491:J491)=0,"",SUM(H491:J491))</f>
        <v/>
      </c>
      <c r="L491" s="218"/>
      <c r="M491" s="219"/>
      <c r="N491" s="219"/>
      <c r="O491" s="219" t="str">
        <f>IF(SUM(L491:N491)=0,"",SUM(L491:N491))</f>
        <v/>
      </c>
      <c r="P491" s="218"/>
      <c r="Q491" s="219"/>
      <c r="R491" s="219"/>
      <c r="S491" s="219" t="str">
        <f>IF(SUM(P491:R491)=0,"",SUM(P491:R491))</f>
        <v/>
      </c>
      <c r="T491" s="218"/>
      <c r="U491" s="219"/>
      <c r="V491" s="219"/>
      <c r="W491" s="219" t="str">
        <f>IF(SUM(T491:V491)=0,"",SUM(T491:V491))</f>
        <v/>
      </c>
      <c r="X491" s="218"/>
      <c r="Y491" s="219"/>
      <c r="Z491" s="219"/>
      <c r="AA491" s="219" t="str">
        <f>IF(SUM(X491:Z491)=0,"",SUM(X491:Z491))</f>
        <v/>
      </c>
      <c r="AB491" s="218" t="str">
        <f>IF(SUM(AB490:AB490)=0,"",SUM(AB490:AB490))</f>
        <v/>
      </c>
      <c r="AC491" s="219">
        <f>IF(SUM(AC490:AC490)=0,"",SUM(AC490:AC490))</f>
        <v>24</v>
      </c>
      <c r="AD491" s="219" t="str">
        <f>IF(SUM(AD490:AD490)=0,"",SUM(AD490:AD490))</f>
        <v/>
      </c>
      <c r="AE491" s="219">
        <f t="shared" si="426"/>
        <v>24</v>
      </c>
      <c r="AF491" s="218"/>
      <c r="AG491" s="219"/>
      <c r="AH491" s="219"/>
      <c r="AI491" s="219" t="str">
        <f t="shared" si="393"/>
        <v/>
      </c>
      <c r="AJ491" s="219"/>
      <c r="AK491" s="220"/>
      <c r="AL491" s="221">
        <f>COUNT(AE489:AE490)</f>
        <v>1</v>
      </c>
      <c r="AM491" s="217" t="str">
        <f t="shared" si="394"/>
        <v/>
      </c>
      <c r="AN491" s="217" t="s">
        <v>155</v>
      </c>
      <c r="AO491" s="217" t="s">
        <v>156</v>
      </c>
      <c r="AP491" s="217"/>
      <c r="AQ491" s="217"/>
      <c r="AR491" s="217" t="s">
        <v>509</v>
      </c>
      <c r="AS491" s="217"/>
      <c r="AT491" s="217"/>
      <c r="AU491" s="222" t="str">
        <f t="shared" si="395"/>
        <v/>
      </c>
      <c r="AV491" s="254" t="str">
        <f t="shared" si="415"/>
        <v/>
      </c>
      <c r="AW491" s="255"/>
      <c r="AX491" s="255" t="str">
        <f>IF(AW491="","",RANK(AW491,AW$4:AW498,1))</f>
        <v/>
      </c>
      <c r="AY491" s="254" t="str">
        <f>IF(AV491="Yes",SUMIF(AU$4:AU498,AW491,AI$4:AI498),"")</f>
        <v/>
      </c>
      <c r="AZ491" s="254" t="str">
        <f>IF(AY491="","",SUMIF(AX$4:AX498,"&lt;="&amp;AX491,AY$4:AY498))</f>
        <v/>
      </c>
      <c r="BA491" s="221"/>
      <c r="BB491" s="223"/>
      <c r="BC491" s="217"/>
      <c r="BD491" s="223"/>
      <c r="BE491" s="217"/>
      <c r="BF491" s="223"/>
      <c r="BG491" s="217"/>
      <c r="BH491" s="219"/>
      <c r="BI491" s="219"/>
      <c r="BJ491" s="219" t="str">
        <f t="shared" si="416"/>
        <v/>
      </c>
      <c r="BK491" s="217"/>
      <c r="BL491" s="223"/>
      <c r="BM491" s="224"/>
      <c r="BN491" s="217"/>
      <c r="BO491" s="218" t="str">
        <f t="shared" si="417"/>
        <v/>
      </c>
      <c r="BP491" s="219">
        <f t="shared" si="418"/>
        <v>100</v>
      </c>
      <c r="BQ491" s="219" t="str">
        <f t="shared" si="419"/>
        <v/>
      </c>
      <c r="BR491" s="225">
        <f t="shared" si="420"/>
        <v>100</v>
      </c>
      <c r="BS491" s="218"/>
      <c r="BT491" s="219"/>
      <c r="BU491" s="219"/>
      <c r="BV491" s="225" t="str">
        <f t="shared" si="421"/>
        <v/>
      </c>
      <c r="BW491" s="218" t="str">
        <f t="shared" si="422"/>
        <v/>
      </c>
      <c r="BX491" s="219" t="str">
        <f t="shared" si="423"/>
        <v/>
      </c>
      <c r="BY491" s="219" t="str">
        <f t="shared" si="424"/>
        <v/>
      </c>
      <c r="BZ491" s="219" t="str">
        <f t="shared" si="425"/>
        <v/>
      </c>
      <c r="CA491" s="16"/>
      <c r="CB491" s="16"/>
      <c r="CC491" s="16"/>
      <c r="CD491" s="16"/>
    </row>
    <row r="492" spans="1:82" x14ac:dyDescent="0.25">
      <c r="A492" s="16">
        <v>1</v>
      </c>
      <c r="C492" s="241">
        <v>489</v>
      </c>
      <c r="D492" s="242"/>
      <c r="E492" s="346" t="s">
        <v>157</v>
      </c>
      <c r="F492" s="243"/>
      <c r="G492" s="244"/>
      <c r="H492" s="245"/>
      <c r="I492" s="246"/>
      <c r="J492" s="246"/>
      <c r="K492" s="246" t="str">
        <f>IF(SUM(H492:J492)=0,"",SUM(H492:J492))</f>
        <v/>
      </c>
      <c r="L492" s="245"/>
      <c r="M492" s="246"/>
      <c r="N492" s="246"/>
      <c r="O492" s="246" t="str">
        <f>IF(SUM(L492:N492)=0,"",SUM(L492:N492))</f>
        <v/>
      </c>
      <c r="P492" s="245"/>
      <c r="Q492" s="246"/>
      <c r="R492" s="246"/>
      <c r="S492" s="246" t="str">
        <f>IF(SUM(P492:R492)=0,"",SUM(P492:R492))</f>
        <v/>
      </c>
      <c r="T492" s="245"/>
      <c r="U492" s="246"/>
      <c r="V492" s="246"/>
      <c r="W492" s="246" t="str">
        <f>IF(SUM(T492:V492)=0,"",SUM(T492:V492))</f>
        <v/>
      </c>
      <c r="X492" s="245"/>
      <c r="Y492" s="246"/>
      <c r="Z492" s="246"/>
      <c r="AA492" s="246" t="str">
        <f>IF(SUM(X492:Z492)=0,"",SUM(X492:Z492))</f>
        <v/>
      </c>
      <c r="AB492" s="245"/>
      <c r="AC492" s="246"/>
      <c r="AD492" s="246"/>
      <c r="AE492" s="246" t="str">
        <f t="shared" si="426"/>
        <v/>
      </c>
      <c r="AF492" s="245"/>
      <c r="AG492" s="246"/>
      <c r="AH492" s="246"/>
      <c r="AI492" s="246" t="str">
        <f t="shared" si="393"/>
        <v/>
      </c>
      <c r="AJ492" s="246"/>
      <c r="AK492" s="247"/>
      <c r="AL492" s="248"/>
      <c r="AM492" s="244" t="str">
        <f t="shared" si="394"/>
        <v/>
      </c>
      <c r="AN492" s="244" t="s">
        <v>157</v>
      </c>
      <c r="AO492" s="244"/>
      <c r="AP492" s="244"/>
      <c r="AQ492" s="244"/>
      <c r="AR492" s="244" t="s">
        <v>509</v>
      </c>
      <c r="AS492" s="244"/>
      <c r="AT492" s="244"/>
      <c r="AU492" s="249" t="str">
        <f t="shared" si="395"/>
        <v/>
      </c>
      <c r="AV492" s="416" t="str">
        <f t="shared" si="415"/>
        <v/>
      </c>
      <c r="AW492" s="417"/>
      <c r="AX492" s="417" t="str">
        <f>IF(AW492="","",RANK(AW492,AW$4:AW498,1))</f>
        <v/>
      </c>
      <c r="AY492" s="416" t="str">
        <f>IF(AV492="Yes",SUMIF(AU$4:AU498,AW492,AI$4:AI498),"")</f>
        <v/>
      </c>
      <c r="AZ492" s="416" t="str">
        <f>IF(AY492="","",SUMIF(AX$4:AX498,"&lt;="&amp;AX492,AY$4:AY498))</f>
        <v/>
      </c>
      <c r="BA492" s="248"/>
      <c r="BB492" s="250"/>
      <c r="BC492" s="244"/>
      <c r="BD492" s="250"/>
      <c r="BE492" s="244"/>
      <c r="BF492" s="250"/>
      <c r="BG492" s="244"/>
      <c r="BH492" s="246"/>
      <c r="BI492" s="246"/>
      <c r="BJ492" s="246" t="str">
        <f t="shared" si="416"/>
        <v/>
      </c>
      <c r="BK492" s="244"/>
      <c r="BL492" s="250"/>
      <c r="BM492" s="251"/>
      <c r="BN492" s="244"/>
      <c r="BO492" s="245" t="str">
        <f t="shared" si="417"/>
        <v/>
      </c>
      <c r="BP492" s="246" t="str">
        <f t="shared" si="418"/>
        <v/>
      </c>
      <c r="BQ492" s="246" t="str">
        <f t="shared" si="419"/>
        <v/>
      </c>
      <c r="BR492" s="252" t="str">
        <f t="shared" si="420"/>
        <v/>
      </c>
      <c r="BS492" s="245"/>
      <c r="BT492" s="246"/>
      <c r="BU492" s="246"/>
      <c r="BV492" s="252" t="str">
        <f t="shared" si="421"/>
        <v/>
      </c>
      <c r="BW492" s="245" t="str">
        <f t="shared" si="422"/>
        <v/>
      </c>
      <c r="BX492" s="246" t="str">
        <f t="shared" si="423"/>
        <v/>
      </c>
      <c r="BY492" s="246" t="str">
        <f t="shared" si="424"/>
        <v/>
      </c>
      <c r="BZ492" s="246" t="str">
        <f t="shared" si="425"/>
        <v/>
      </c>
      <c r="CA492" s="16"/>
      <c r="CB492" s="16"/>
      <c r="CC492" s="16"/>
      <c r="CD492" s="16"/>
    </row>
    <row r="493" spans="1:82" x14ac:dyDescent="0.25">
      <c r="A493" s="16">
        <v>1</v>
      </c>
      <c r="C493" s="194">
        <v>490</v>
      </c>
      <c r="D493" s="195">
        <v>116</v>
      </c>
      <c r="E493" s="212" t="s">
        <v>199</v>
      </c>
      <c r="F493" s="197" t="s">
        <v>3</v>
      </c>
      <c r="G493" s="198" t="s">
        <v>3</v>
      </c>
      <c r="H493" s="199"/>
      <c r="I493" s="200"/>
      <c r="J493" s="200"/>
      <c r="K493" s="200" t="str">
        <f>IF(SUM(H493:J493)=0,"",SUM(H493:J493))</f>
        <v/>
      </c>
      <c r="L493" s="199"/>
      <c r="M493" s="200"/>
      <c r="N493" s="200"/>
      <c r="O493" s="200" t="str">
        <f>IF(SUM(L493:N493)=0,"",SUM(L493:N493))</f>
        <v/>
      </c>
      <c r="P493" s="199"/>
      <c r="Q493" s="200"/>
      <c r="R493" s="200"/>
      <c r="S493" s="200" t="str">
        <f>IF(SUM(P493:R493)=0,"",SUM(P493:R493))</f>
        <v/>
      </c>
      <c r="T493" s="199">
        <v>20.5</v>
      </c>
      <c r="U493" s="200"/>
      <c r="V493" s="200"/>
      <c r="W493" s="200">
        <f>IF(SUM(T493:V493)=0,"",SUM(T493:V493))</f>
        <v>20.5</v>
      </c>
      <c r="X493" s="199"/>
      <c r="Y493" s="200"/>
      <c r="Z493" s="200"/>
      <c r="AA493" s="200" t="str">
        <f>IF(SUM(X493:Z493)=0,"",SUM(X493:Z493))</f>
        <v/>
      </c>
      <c r="AB493" s="199">
        <f t="shared" ref="AB493:AD495" si="427">IF(H493+L493+P493+T493+X493=0,"",H493+L493+P493+T493+X493)</f>
        <v>20.5</v>
      </c>
      <c r="AC493" s="200" t="str">
        <f t="shared" si="427"/>
        <v/>
      </c>
      <c r="AD493" s="200" t="str">
        <f t="shared" si="427"/>
        <v/>
      </c>
      <c r="AE493" s="200">
        <f t="shared" si="426"/>
        <v>20.5</v>
      </c>
      <c r="AF493" s="199">
        <v>20.5</v>
      </c>
      <c r="AG493" s="200" t="s">
        <v>509</v>
      </c>
      <c r="AH493" s="200" t="s">
        <v>509</v>
      </c>
      <c r="AI493" s="200">
        <f t="shared" si="393"/>
        <v>20.5</v>
      </c>
      <c r="AJ493" s="200" t="s">
        <v>199</v>
      </c>
      <c r="AK493" s="201">
        <v>191</v>
      </c>
      <c r="AL493" s="202"/>
      <c r="AM493" s="198" t="str">
        <f t="shared" si="394"/>
        <v/>
      </c>
      <c r="AN493" s="198"/>
      <c r="AO493" s="198"/>
      <c r="AP493" s="213" t="s">
        <v>758</v>
      </c>
      <c r="AQ493" s="198" t="s">
        <v>76</v>
      </c>
      <c r="AR493" s="198" t="s">
        <v>324</v>
      </c>
      <c r="AS493" s="198"/>
      <c r="AT493" s="198" t="s">
        <v>509</v>
      </c>
      <c r="AU493" s="203">
        <f t="shared" si="395"/>
        <v>1990</v>
      </c>
      <c r="AV493" s="204" t="str">
        <f t="shared" si="415"/>
        <v>Yes</v>
      </c>
      <c r="AW493" s="205">
        <f>IF(AV493="Yes",AU493,"")</f>
        <v>1990</v>
      </c>
      <c r="AX493" s="205">
        <f>IF(AW493="","",RANK(AW493,AW$4:AW498,1))</f>
        <v>17</v>
      </c>
      <c r="AY493" s="204">
        <f>IF(AV493="Yes",SUMIF(AU$4:AU498,AW493,AI$4:AI498),"")</f>
        <v>348.4</v>
      </c>
      <c r="AZ493" s="204">
        <f>IF(AY493="","",SUMIF(AX$4:AX498,"&lt;="&amp;AX493,AY$4:AY498))</f>
        <v>9340.3000000000011</v>
      </c>
      <c r="BA493" s="202" t="s">
        <v>195</v>
      </c>
      <c r="BB493" s="206">
        <v>27397</v>
      </c>
      <c r="BC493" s="198" t="s">
        <v>3</v>
      </c>
      <c r="BD493" s="206">
        <v>29130</v>
      </c>
      <c r="BE493" s="198"/>
      <c r="BF493" s="206"/>
      <c r="BG493" s="198"/>
      <c r="BH493" s="200">
        <v>23</v>
      </c>
      <c r="BI493" s="200">
        <v>20.5</v>
      </c>
      <c r="BJ493" s="200">
        <f t="shared" si="416"/>
        <v>89.130434782608688</v>
      </c>
      <c r="BK493" s="198" t="s">
        <v>200</v>
      </c>
      <c r="BL493" s="206">
        <v>33205</v>
      </c>
      <c r="BM493" s="207">
        <v>1</v>
      </c>
      <c r="BN493" s="198"/>
      <c r="BO493" s="199">
        <f t="shared" si="417"/>
        <v>100</v>
      </c>
      <c r="BP493" s="200" t="str">
        <f t="shared" si="418"/>
        <v/>
      </c>
      <c r="BQ493" s="200" t="str">
        <f t="shared" si="419"/>
        <v/>
      </c>
      <c r="BR493" s="211">
        <f t="shared" si="420"/>
        <v>100</v>
      </c>
      <c r="BS493" s="199"/>
      <c r="BT493" s="200"/>
      <c r="BU493" s="200"/>
      <c r="BV493" s="211" t="str">
        <f t="shared" si="421"/>
        <v/>
      </c>
      <c r="BW493" s="199" t="str">
        <f t="shared" si="422"/>
        <v/>
      </c>
      <c r="BX493" s="200" t="str">
        <f t="shared" si="423"/>
        <v/>
      </c>
      <c r="BY493" s="200" t="str">
        <f t="shared" si="424"/>
        <v/>
      </c>
      <c r="BZ493" s="200" t="str">
        <f t="shared" si="425"/>
        <v/>
      </c>
      <c r="CA493" s="16"/>
      <c r="CB493" s="16"/>
      <c r="CC493" s="16"/>
      <c r="CD493" s="16"/>
    </row>
    <row r="494" spans="1:82" x14ac:dyDescent="0.25">
      <c r="A494" s="16">
        <v>1</v>
      </c>
      <c r="C494" s="194">
        <v>491</v>
      </c>
      <c r="D494" s="195">
        <v>206</v>
      </c>
      <c r="E494" s="212" t="s">
        <v>655</v>
      </c>
      <c r="F494" s="197" t="s">
        <v>23</v>
      </c>
      <c r="G494" s="198" t="s">
        <v>3</v>
      </c>
      <c r="H494" s="199"/>
      <c r="I494" s="200"/>
      <c r="J494" s="200"/>
      <c r="K494" s="200" t="str">
        <f>IF(SUM(H494:J494)=0,"",SUM(H494:J494))</f>
        <v/>
      </c>
      <c r="L494" s="199"/>
      <c r="M494" s="200"/>
      <c r="N494" s="200"/>
      <c r="O494" s="200" t="str">
        <f>IF(SUM(L494:N494)=0,"",SUM(L494:N494))</f>
        <v/>
      </c>
      <c r="P494" s="199">
        <v>52.7</v>
      </c>
      <c r="Q494" s="200">
        <v>44.1</v>
      </c>
      <c r="R494" s="200"/>
      <c r="S494" s="200">
        <f>IF(SUM(P494:R494)=0,"",SUM(P494:R494))</f>
        <v>96.800000000000011</v>
      </c>
      <c r="T494" s="199">
        <v>184.2</v>
      </c>
      <c r="U494" s="200">
        <v>97.4</v>
      </c>
      <c r="V494" s="200">
        <v>33.799999999999997</v>
      </c>
      <c r="W494" s="200">
        <f>IF(SUM(T494:V494)=0,"",SUM(T494:V494))</f>
        <v>315.40000000000003</v>
      </c>
      <c r="X494" s="199"/>
      <c r="Y494" s="200"/>
      <c r="Z494" s="200"/>
      <c r="AA494" s="200" t="str">
        <f>IF(SUM(X494:Z494)=0,"",SUM(X494:Z494))</f>
        <v/>
      </c>
      <c r="AB494" s="199">
        <f t="shared" si="427"/>
        <v>236.89999999999998</v>
      </c>
      <c r="AC494" s="200">
        <f t="shared" si="427"/>
        <v>141.5</v>
      </c>
      <c r="AD494" s="200">
        <f t="shared" si="427"/>
        <v>33.799999999999997</v>
      </c>
      <c r="AE494" s="200">
        <f t="shared" si="426"/>
        <v>412.2</v>
      </c>
      <c r="AF494" s="199">
        <v>184.2</v>
      </c>
      <c r="AG494" s="200">
        <v>97.4</v>
      </c>
      <c r="AH494" s="200">
        <v>33.799999999999997</v>
      </c>
      <c r="AI494" s="200">
        <f t="shared" si="393"/>
        <v>315.40000000000003</v>
      </c>
      <c r="AJ494" s="200" t="s">
        <v>655</v>
      </c>
      <c r="AK494" s="201">
        <v>284</v>
      </c>
      <c r="AL494" s="202"/>
      <c r="AM494" s="198" t="str">
        <f t="shared" si="394"/>
        <v/>
      </c>
      <c r="AN494" s="198"/>
      <c r="AO494" s="198"/>
      <c r="AP494" s="213" t="s">
        <v>832</v>
      </c>
      <c r="AQ494" s="198" t="s">
        <v>76</v>
      </c>
      <c r="AR494" s="198" t="s">
        <v>324</v>
      </c>
      <c r="AS494" s="198"/>
      <c r="AT494" s="198" t="s">
        <v>509</v>
      </c>
      <c r="AU494" s="203">
        <f t="shared" si="395"/>
        <v>2009</v>
      </c>
      <c r="AV494" s="204" t="str">
        <f t="shared" si="415"/>
        <v/>
      </c>
      <c r="AW494" s="205" t="str">
        <f>IF(AV494="Yes",AU494,"")</f>
        <v/>
      </c>
      <c r="AX494" s="205" t="str">
        <f>IF(AW494="","",RANK(AW494,AW$4:AW498,1))</f>
        <v/>
      </c>
      <c r="AY494" s="204" t="str">
        <f>IF(AV494="Yes",SUMIF(AU$4:AU498,AW494,AI$4:AI498),"")</f>
        <v/>
      </c>
      <c r="AZ494" s="204" t="str">
        <f>IF(AY494="","",SUMIF(AX$4:AX498,"&lt;="&amp;AX494,AY$4:AY498))</f>
        <v/>
      </c>
      <c r="BA494" s="202" t="s">
        <v>195</v>
      </c>
      <c r="BB494" s="206">
        <v>27397</v>
      </c>
      <c r="BC494" s="198" t="s">
        <v>3</v>
      </c>
      <c r="BD494" s="206">
        <v>29130</v>
      </c>
      <c r="BE494" s="198" t="s">
        <v>171</v>
      </c>
      <c r="BF494" s="206">
        <v>30207</v>
      </c>
      <c r="BG494" s="198" t="s">
        <v>187</v>
      </c>
      <c r="BH494" s="200">
        <v>10</v>
      </c>
      <c r="BI494" s="200">
        <v>387.5</v>
      </c>
      <c r="BJ494" s="200">
        <f t="shared" si="416"/>
        <v>3875</v>
      </c>
      <c r="BK494" s="198" t="s">
        <v>299</v>
      </c>
      <c r="BL494" s="206">
        <v>39902</v>
      </c>
      <c r="BM494" s="207">
        <v>1</v>
      </c>
      <c r="BN494" s="198"/>
      <c r="BO494" s="199">
        <f t="shared" si="417"/>
        <v>57.472100921882571</v>
      </c>
      <c r="BP494" s="200">
        <f t="shared" si="418"/>
        <v>34.32799611838913</v>
      </c>
      <c r="BQ494" s="200">
        <f t="shared" si="419"/>
        <v>8.199902959728286</v>
      </c>
      <c r="BR494" s="211">
        <f t="shared" si="420"/>
        <v>100</v>
      </c>
      <c r="BS494" s="199"/>
      <c r="BT494" s="200"/>
      <c r="BU494" s="200"/>
      <c r="BV494" s="211" t="str">
        <f t="shared" si="421"/>
        <v/>
      </c>
      <c r="BW494" s="199" t="str">
        <f t="shared" si="422"/>
        <v/>
      </c>
      <c r="BX494" s="200" t="str">
        <f t="shared" si="423"/>
        <v/>
      </c>
      <c r="BY494" s="200" t="str">
        <f t="shared" si="424"/>
        <v/>
      </c>
      <c r="BZ494" s="200" t="str">
        <f t="shared" si="425"/>
        <v/>
      </c>
      <c r="CA494" s="16"/>
      <c r="CB494" s="16"/>
      <c r="CC494" s="16"/>
      <c r="CD494" s="16"/>
    </row>
    <row r="495" spans="1:82" x14ac:dyDescent="0.25">
      <c r="A495" s="16">
        <v>1</v>
      </c>
      <c r="C495" s="194">
        <v>492</v>
      </c>
      <c r="D495" s="195"/>
      <c r="E495" s="344" t="s">
        <v>681</v>
      </c>
      <c r="F495" s="264"/>
      <c r="G495" s="198" t="s">
        <v>2</v>
      </c>
      <c r="H495" s="199"/>
      <c r="I495" s="200"/>
      <c r="J495" s="200"/>
      <c r="K495" s="200"/>
      <c r="L495" s="199"/>
      <c r="M495" s="200"/>
      <c r="N495" s="200"/>
      <c r="O495" s="200"/>
      <c r="P495" s="199"/>
      <c r="Q495" s="200"/>
      <c r="R495" s="200"/>
      <c r="S495" s="200"/>
      <c r="T495" s="199"/>
      <c r="U495" s="200"/>
      <c r="V495" s="200"/>
      <c r="W495" s="200"/>
      <c r="X495" s="199"/>
      <c r="Y495" s="200"/>
      <c r="Z495" s="200"/>
      <c r="AA495" s="200"/>
      <c r="AB495" s="199" t="str">
        <f t="shared" si="427"/>
        <v/>
      </c>
      <c r="AC495" s="200" t="str">
        <f t="shared" si="427"/>
        <v/>
      </c>
      <c r="AD495" s="200" t="str">
        <f t="shared" si="427"/>
        <v/>
      </c>
      <c r="AE495" s="200" t="str">
        <f t="shared" si="426"/>
        <v/>
      </c>
      <c r="AF495" s="199">
        <v>52.7</v>
      </c>
      <c r="AG495" s="200">
        <v>44.1</v>
      </c>
      <c r="AH495" s="200" t="s">
        <v>509</v>
      </c>
      <c r="AI495" s="200">
        <f t="shared" si="393"/>
        <v>96.800000000000011</v>
      </c>
      <c r="AJ495" s="200"/>
      <c r="AK495" s="201">
        <v>285</v>
      </c>
      <c r="AL495" s="202"/>
      <c r="AM495" s="198" t="str">
        <f t="shared" si="394"/>
        <v/>
      </c>
      <c r="AN495" s="198"/>
      <c r="AO495" s="198"/>
      <c r="AP495" s="198"/>
      <c r="AQ495" s="198" t="s">
        <v>76</v>
      </c>
      <c r="AR495" s="198" t="s">
        <v>17</v>
      </c>
      <c r="AS495" s="198"/>
      <c r="AT495" s="198"/>
      <c r="AU495" s="203">
        <f t="shared" si="395"/>
        <v>2009</v>
      </c>
      <c r="AV495" s="204" t="str">
        <f t="shared" si="415"/>
        <v>Yes</v>
      </c>
      <c r="AW495" s="205">
        <f>IF(AV495="Yes",AU495,"")</f>
        <v>2009</v>
      </c>
      <c r="AX495" s="205">
        <f>IF(AW495="","",RANK(AW495,AW$4:AW498,1))</f>
        <v>31</v>
      </c>
      <c r="AY495" s="204">
        <f>IF(AV495="Yes",SUMIF(AU$4:AU498,AW495,AI$4:AI498),"")</f>
        <v>1150.7</v>
      </c>
      <c r="AZ495" s="204">
        <f>IF(AY495="","",SUMIF(AX$4:AX498,"&lt;="&amp;AX495,AY$4:AY498))</f>
        <v>12626.800000000001</v>
      </c>
      <c r="BA495" s="202"/>
      <c r="BB495" s="206"/>
      <c r="BC495" s="198"/>
      <c r="BD495" s="206"/>
      <c r="BE495" s="198"/>
      <c r="BF495" s="206"/>
      <c r="BG495" s="198"/>
      <c r="BH495" s="200"/>
      <c r="BI495" s="200"/>
      <c r="BJ495" s="200" t="str">
        <f t="shared" si="416"/>
        <v/>
      </c>
      <c r="BK495" s="198" t="s">
        <v>299</v>
      </c>
      <c r="BL495" s="206">
        <v>39902</v>
      </c>
      <c r="BM495" s="207"/>
      <c r="BN495" s="198"/>
      <c r="BO495" s="199" t="str">
        <f t="shared" si="417"/>
        <v/>
      </c>
      <c r="BP495" s="200" t="str">
        <f t="shared" si="418"/>
        <v/>
      </c>
      <c r="BQ495" s="200" t="str">
        <f t="shared" si="419"/>
        <v/>
      </c>
      <c r="BR495" s="211" t="str">
        <f t="shared" si="420"/>
        <v/>
      </c>
      <c r="BS495" s="199"/>
      <c r="BT495" s="200"/>
      <c r="BU495" s="200"/>
      <c r="BV495" s="211" t="str">
        <f t="shared" si="421"/>
        <v/>
      </c>
      <c r="BW495" s="199" t="str">
        <f t="shared" si="422"/>
        <v/>
      </c>
      <c r="BX495" s="200" t="str">
        <f t="shared" si="423"/>
        <v/>
      </c>
      <c r="BY495" s="200" t="str">
        <f t="shared" si="424"/>
        <v/>
      </c>
      <c r="BZ495" s="200" t="str">
        <f t="shared" si="425"/>
        <v/>
      </c>
      <c r="CA495" s="16"/>
      <c r="CB495" s="16"/>
      <c r="CC495" s="16"/>
      <c r="CD495" s="16"/>
    </row>
    <row r="496" spans="1:82" x14ac:dyDescent="0.25">
      <c r="A496" s="16">
        <v>1</v>
      </c>
      <c r="C496" s="194">
        <v>493</v>
      </c>
      <c r="D496" s="195"/>
      <c r="E496" s="264" t="s">
        <v>897</v>
      </c>
      <c r="F496" s="264"/>
      <c r="G496" s="198"/>
      <c r="H496" s="199"/>
      <c r="I496" s="200"/>
      <c r="J496" s="200"/>
      <c r="K496" s="200"/>
      <c r="L496" s="199"/>
      <c r="M496" s="200"/>
      <c r="N496" s="200"/>
      <c r="O496" s="200"/>
      <c r="P496" s="199"/>
      <c r="Q496" s="200"/>
      <c r="R496" s="200"/>
      <c r="S496" s="200"/>
      <c r="T496" s="199"/>
      <c r="U496" s="200"/>
      <c r="V496" s="200"/>
      <c r="W496" s="200"/>
      <c r="X496" s="199"/>
      <c r="Y496" s="200"/>
      <c r="Z496" s="200"/>
      <c r="AA496" s="200"/>
      <c r="AB496" s="199"/>
      <c r="AC496" s="200"/>
      <c r="AD496" s="200"/>
      <c r="AE496" s="200"/>
      <c r="AF496" s="199">
        <v>236.89999999999998</v>
      </c>
      <c r="AG496" s="200">
        <v>141.5</v>
      </c>
      <c r="AH496" s="200">
        <v>33.799999999999997</v>
      </c>
      <c r="AI496" s="200">
        <f t="shared" si="393"/>
        <v>412.2</v>
      </c>
      <c r="AJ496" s="200" t="s">
        <v>897</v>
      </c>
      <c r="AK496" s="201">
        <v>286</v>
      </c>
      <c r="AL496" s="202"/>
      <c r="AM496" s="198" t="str">
        <f t="shared" si="394"/>
        <v/>
      </c>
      <c r="AN496" s="198"/>
      <c r="AO496" s="198"/>
      <c r="AP496" s="198"/>
      <c r="AQ496" s="198"/>
      <c r="AR496" s="198"/>
      <c r="AS496" s="198"/>
      <c r="AT496" s="198"/>
      <c r="AU496" s="203" t="str">
        <f t="shared" si="395"/>
        <v/>
      </c>
      <c r="AV496" s="204" t="str">
        <f t="shared" si="415"/>
        <v/>
      </c>
      <c r="AW496" s="205"/>
      <c r="AX496" s="205" t="str">
        <f>IF(AW496="","",RANK(AW496,AW$4:AW498,1))</f>
        <v/>
      </c>
      <c r="AY496" s="204" t="str">
        <f>IF(AV496="Yes",SUMIF(AU$4:AU498,AW496,AI$4:AI498),"")</f>
        <v/>
      </c>
      <c r="AZ496" s="204" t="str">
        <f>IF(AY496="","",SUMIF(AX$4:AX498,"&lt;="&amp;AX496,AY$4:AY498))</f>
        <v/>
      </c>
      <c r="BA496" s="202"/>
      <c r="BB496" s="206"/>
      <c r="BC496" s="198"/>
      <c r="BD496" s="206"/>
      <c r="BE496" s="198"/>
      <c r="BF496" s="206"/>
      <c r="BG496" s="198"/>
      <c r="BH496" s="200"/>
      <c r="BI496" s="200"/>
      <c r="BJ496" s="200" t="str">
        <f t="shared" si="416"/>
        <v/>
      </c>
      <c r="BK496" s="198"/>
      <c r="BL496" s="206"/>
      <c r="BM496" s="207"/>
      <c r="BN496" s="198"/>
      <c r="BO496" s="199"/>
      <c r="BP496" s="200"/>
      <c r="BQ496" s="200"/>
      <c r="BR496" s="211"/>
      <c r="BS496" s="199"/>
      <c r="BT496" s="200"/>
      <c r="BU496" s="200"/>
      <c r="BV496" s="211"/>
      <c r="BW496" s="199"/>
      <c r="BX496" s="200"/>
      <c r="BY496" s="200"/>
      <c r="BZ496" s="200"/>
      <c r="CA496" s="16"/>
      <c r="CB496" s="16"/>
      <c r="CC496" s="16"/>
      <c r="CD496" s="16"/>
    </row>
    <row r="497" spans="1:82" x14ac:dyDescent="0.25">
      <c r="A497" s="16">
        <v>1</v>
      </c>
      <c r="C497" s="194">
        <v>494</v>
      </c>
      <c r="D497" s="195"/>
      <c r="E497" s="212" t="s">
        <v>656</v>
      </c>
      <c r="F497" s="197"/>
      <c r="G497" s="198" t="s">
        <v>2</v>
      </c>
      <c r="H497" s="199"/>
      <c r="I497" s="200"/>
      <c r="J497" s="200"/>
      <c r="K497" s="200"/>
      <c r="L497" s="199"/>
      <c r="M497" s="200"/>
      <c r="N497" s="200"/>
      <c r="O497" s="200"/>
      <c r="P497" s="199"/>
      <c r="Q497" s="200"/>
      <c r="R497" s="200"/>
      <c r="S497" s="200"/>
      <c r="T497" s="199"/>
      <c r="U497" s="200"/>
      <c r="V497" s="200"/>
      <c r="W497" s="200"/>
      <c r="X497" s="199"/>
      <c r="Y497" s="200"/>
      <c r="Z497" s="200"/>
      <c r="AA497" s="200"/>
      <c r="AB497" s="199"/>
      <c r="AC497" s="200"/>
      <c r="AD497" s="200"/>
      <c r="AE497" s="200"/>
      <c r="AF497" s="199"/>
      <c r="AG497" s="200"/>
      <c r="AH497" s="200"/>
      <c r="AI497" s="200" t="str">
        <f t="shared" si="393"/>
        <v/>
      </c>
      <c r="AJ497" s="200"/>
      <c r="AK497" s="201"/>
      <c r="AL497" s="202"/>
      <c r="AM497" s="198" t="str">
        <f t="shared" si="394"/>
        <v/>
      </c>
      <c r="AN497" s="198"/>
      <c r="AO497" s="198"/>
      <c r="AP497" s="198"/>
      <c r="AQ497" s="198" t="s">
        <v>76</v>
      </c>
      <c r="AR497" s="198" t="s">
        <v>509</v>
      </c>
      <c r="AS497" s="198"/>
      <c r="AT497" s="198"/>
      <c r="AU497" s="203" t="str">
        <f t="shared" si="395"/>
        <v/>
      </c>
      <c r="AV497" s="204" t="str">
        <f t="shared" si="415"/>
        <v/>
      </c>
      <c r="AW497" s="205"/>
      <c r="AX497" s="205" t="str">
        <f>IF(AW497="","",RANK(AW497,AW$4:AW498,1))</f>
        <v/>
      </c>
      <c r="AY497" s="204" t="str">
        <f>IF(AV497="Yes",SUMIF(AU$4:AU498,AW497,AI$4:AI498),"")</f>
        <v/>
      </c>
      <c r="AZ497" s="204" t="str">
        <f>IF(AY497="","",SUMIF(AX$4:AX498,"&lt;="&amp;AX497,AY$4:AY498))</f>
        <v/>
      </c>
      <c r="BA497" s="202" t="s">
        <v>195</v>
      </c>
      <c r="BB497" s="206">
        <v>27397</v>
      </c>
      <c r="BC497" s="198" t="s">
        <v>2</v>
      </c>
      <c r="BD497" s="206">
        <v>29130</v>
      </c>
      <c r="BE497" s="198" t="s">
        <v>171</v>
      </c>
      <c r="BF497" s="206">
        <v>29173</v>
      </c>
      <c r="BG497" s="198" t="s">
        <v>181</v>
      </c>
      <c r="BH497" s="200">
        <v>9.5</v>
      </c>
      <c r="BI497" s="200"/>
      <c r="BJ497" s="200" t="str">
        <f t="shared" si="416"/>
        <v/>
      </c>
      <c r="BK497" s="198"/>
      <c r="BL497" s="206"/>
      <c r="BM497" s="207">
        <v>2</v>
      </c>
      <c r="BN497" s="198"/>
      <c r="BO497" s="199" t="str">
        <f>IF(AB497="","",(AB497/AE497)*100)</f>
        <v/>
      </c>
      <c r="BP497" s="200" t="str">
        <f>IF(AC497="","",(AC497/AE497)*100)</f>
        <v/>
      </c>
      <c r="BQ497" s="200" t="str">
        <f>IF(AD497="","",(AD497/AE497)*100)</f>
        <v/>
      </c>
      <c r="BR497" s="211" t="str">
        <f>IF(AE497="","",SUM(BO497:BQ497))</f>
        <v/>
      </c>
      <c r="BS497" s="199"/>
      <c r="BT497" s="200"/>
      <c r="BU497" s="200"/>
      <c r="BV497" s="211" t="str">
        <f>IF(SUM(BS497:BU497)=0,"",SUM(BS497:BU497))</f>
        <v/>
      </c>
      <c r="BW497" s="199" t="str">
        <f>IF(ISBLANK(BS497),"",BS497/BV497*100)</f>
        <v/>
      </c>
      <c r="BX497" s="200" t="str">
        <f>IF(ISBLANK(BT497),"",BT497/BV497*100)</f>
        <v/>
      </c>
      <c r="BY497" s="200" t="str">
        <f>IF(ISBLANK(BU497),"",BU497/BV497*100)</f>
        <v/>
      </c>
      <c r="BZ497" s="200" t="str">
        <f>IF(BV497="","",SUM(BW497:BY497))</f>
        <v/>
      </c>
      <c r="CA497" s="16"/>
      <c r="CB497" s="16"/>
      <c r="CC497" s="16"/>
      <c r="CD497" s="16"/>
    </row>
    <row r="498" spans="1:82" ht="15.75" thickBot="1" x14ac:dyDescent="0.3">
      <c r="A498" s="16">
        <v>1</v>
      </c>
      <c r="C498" s="419">
        <v>495</v>
      </c>
      <c r="D498" s="230"/>
      <c r="E498" s="230" t="s">
        <v>5</v>
      </c>
      <c r="F498" s="231"/>
      <c r="G498" s="232"/>
      <c r="H498" s="233"/>
      <c r="I498" s="234"/>
      <c r="J498" s="234"/>
      <c r="K498" s="234"/>
      <c r="L498" s="233"/>
      <c r="M498" s="234"/>
      <c r="N498" s="234"/>
      <c r="O498" s="234"/>
      <c r="P498" s="233"/>
      <c r="Q498" s="234"/>
      <c r="R498" s="234"/>
      <c r="S498" s="234"/>
      <c r="T498" s="233"/>
      <c r="U498" s="234"/>
      <c r="V498" s="234"/>
      <c r="W498" s="234"/>
      <c r="X498" s="233"/>
      <c r="Y498" s="234"/>
      <c r="Z498" s="234"/>
      <c r="AA498" s="234"/>
      <c r="AB498" s="233">
        <f>IF(SUM(AB493:AB497)=0,"",SUM(AB493:AB497))</f>
        <v>257.39999999999998</v>
      </c>
      <c r="AC498" s="234">
        <f>IF(SUM(AC494:AC495)=0,"",SUM(AC494:AC495))</f>
        <v>141.5</v>
      </c>
      <c r="AD498" s="234">
        <f>IF(SUM(AD494:AD495)=0,"",SUM(AD494:AD495))</f>
        <v>33.799999999999997</v>
      </c>
      <c r="AE498" s="234">
        <f>IF(SUM(AB498:AD498)=0,"",SUM(AB498:AD498))</f>
        <v>432.7</v>
      </c>
      <c r="AF498" s="233"/>
      <c r="AG498" s="234"/>
      <c r="AH498" s="234"/>
      <c r="AI498" s="234" t="str">
        <f t="shared" si="393"/>
        <v/>
      </c>
      <c r="AJ498" s="234"/>
      <c r="AK498" s="235"/>
      <c r="AL498" s="236">
        <v>2</v>
      </c>
      <c r="AM498" s="232" t="str">
        <f t="shared" si="394"/>
        <v/>
      </c>
      <c r="AN498" s="232" t="s">
        <v>157</v>
      </c>
      <c r="AO498" s="232"/>
      <c r="AP498" s="232"/>
      <c r="AQ498" s="232"/>
      <c r="AR498" s="266"/>
      <c r="AS498" s="232"/>
      <c r="AT498" s="232"/>
      <c r="AU498" s="267" t="str">
        <f t="shared" si="395"/>
        <v/>
      </c>
      <c r="AV498" s="268"/>
      <c r="AW498" s="269"/>
      <c r="AX498" s="269"/>
      <c r="AY498" s="268"/>
      <c r="AZ498" s="268"/>
      <c r="BA498" s="236"/>
      <c r="BB498" s="238"/>
      <c r="BC498" s="232"/>
      <c r="BD498" s="238"/>
      <c r="BE498" s="232"/>
      <c r="BF498" s="238"/>
      <c r="BG498" s="232"/>
      <c r="BH498" s="234"/>
      <c r="BI498" s="234"/>
      <c r="BJ498" s="234"/>
      <c r="BK498" s="232"/>
      <c r="BL498" s="238"/>
      <c r="BM498" s="239"/>
      <c r="BN498" s="232"/>
      <c r="BO498" s="270">
        <f>IF(AB498="","",(AB498/AE498)*100)</f>
        <v>59.48694245435636</v>
      </c>
      <c r="BP498" s="271">
        <f>IF(AC498="","",(AC498/AE498)*100)</f>
        <v>32.701640859718054</v>
      </c>
      <c r="BQ498" s="271">
        <f>IF(AD498="","",(AD498/AE498)*100)</f>
        <v>7.8114166859255834</v>
      </c>
      <c r="BR498" s="272">
        <f>SUM(BO498,BP498,BQ498)</f>
        <v>99.999999999999986</v>
      </c>
      <c r="BS498" s="236"/>
      <c r="BT498" s="232"/>
      <c r="BU498" s="232"/>
      <c r="BV498" s="273"/>
      <c r="BW498" s="270" t="str">
        <f>IF(BS498=0,"",(BS498/BV498)*100)</f>
        <v/>
      </c>
      <c r="BX498" s="271" t="str">
        <f>IF(BT498=0,"",(BT498/BV498)*100)</f>
        <v/>
      </c>
      <c r="BY498" s="271" t="str">
        <f>IF(BU498=0,"",(BU498/BV498)*100)</f>
        <v/>
      </c>
      <c r="BZ498" s="271" t="str">
        <f>IF(BV498=0,"",(BV498/BV498)*100)</f>
        <v/>
      </c>
      <c r="CA498" s="16"/>
      <c r="CB498" s="16"/>
      <c r="CC498" s="16"/>
      <c r="CD498" s="16"/>
    </row>
    <row r="499" spans="1:82" ht="15.75" thickBot="1" x14ac:dyDescent="0.3">
      <c r="C499" s="418"/>
      <c r="D499" s="274"/>
      <c r="E499" s="275"/>
      <c r="F499" s="275"/>
      <c r="G499" s="348" t="s">
        <v>5</v>
      </c>
      <c r="H499" s="349">
        <f>SUM(H$4:H498)</f>
        <v>1531.1999999999996</v>
      </c>
      <c r="I499" s="350">
        <f>SUM(I$4:I498)</f>
        <v>352.40000000000009</v>
      </c>
      <c r="J499" s="350">
        <f>SUM(J$4:J498)</f>
        <v>541.6</v>
      </c>
      <c r="K499" s="350">
        <f>SUM(K$4:K498)</f>
        <v>2425.1999999999998</v>
      </c>
      <c r="L499" s="349">
        <f>SUM(L$4:L498)</f>
        <v>1043</v>
      </c>
      <c r="M499" s="350">
        <f>SUM(M$4:M498)</f>
        <v>8</v>
      </c>
      <c r="N499" s="350">
        <f>SUM(N$4:N498)</f>
        <v>0</v>
      </c>
      <c r="O499" s="350">
        <f>SUM(O$4:O498)</f>
        <v>1051</v>
      </c>
      <c r="P499" s="349">
        <f>SUM(P$4:P498)</f>
        <v>1739.2</v>
      </c>
      <c r="Q499" s="350">
        <f>SUM(Q$4:Q498)</f>
        <v>745.9</v>
      </c>
      <c r="R499" s="350">
        <f>SUM(R$4:R498)</f>
        <v>735.60000000000014</v>
      </c>
      <c r="S499" s="350">
        <f>SUM(S$4:S498)</f>
        <v>3220.7</v>
      </c>
      <c r="T499" s="349">
        <f>SUM(T$4:T498)</f>
        <v>1754.1000000000001</v>
      </c>
      <c r="U499" s="350">
        <f>SUM(U$4:U498)</f>
        <v>1301.6000000000001</v>
      </c>
      <c r="V499" s="350">
        <f>SUM(V$4:V498)</f>
        <v>1928.3999999999999</v>
      </c>
      <c r="W499" s="350">
        <f>SUM(W$4:W498)</f>
        <v>4984.1000000000022</v>
      </c>
      <c r="X499" s="349">
        <f>SUM(X$4:X498)</f>
        <v>139.4</v>
      </c>
      <c r="Y499" s="350">
        <f>SUM(Y$4:Y498)</f>
        <v>343.9</v>
      </c>
      <c r="Z499" s="350">
        <f>SUM(Z$4:Z498)</f>
        <v>569.19999999999993</v>
      </c>
      <c r="AA499" s="350">
        <f>SUM(AA$4:AA498)</f>
        <v>1052.5</v>
      </c>
      <c r="AB499" s="349">
        <f>SUMIF(AL$4:AL498,"&gt;0",AB$4:AB498)</f>
        <v>6206.9000000000015</v>
      </c>
      <c r="AC499" s="350">
        <f>SUMIF(AL$4:AL498,"&gt;0",AC$4:AC498)</f>
        <v>2751.8</v>
      </c>
      <c r="AD499" s="350">
        <f>SUMIF(AL$4:AL498,"&gt;0",AD$4:AD498)</f>
        <v>3774.8</v>
      </c>
      <c r="AE499" s="350">
        <f>SUMIF(AL$4:AL498,"&gt;0",AE$4:AE498)</f>
        <v>12733.5</v>
      </c>
      <c r="AF499" s="349"/>
      <c r="AG499" s="350"/>
      <c r="AH499" s="350"/>
      <c r="AI499" s="350"/>
      <c r="AJ499" s="350"/>
      <c r="AK499" s="351"/>
      <c r="AL499" s="276">
        <f>SUM(AL$4:AL498)</f>
        <v>208</v>
      </c>
      <c r="AM499" s="277" t="str">
        <f t="shared" si="394"/>
        <v/>
      </c>
      <c r="AN499" s="277"/>
      <c r="AO499" s="277"/>
      <c r="AP499" s="277"/>
      <c r="AQ499" s="277"/>
      <c r="AR499" s="277"/>
      <c r="AS499" s="277">
        <f>SUMIF(AS$4:AS498,"Yes",$A$4:$A498)</f>
        <v>17</v>
      </c>
      <c r="AT499" s="277"/>
      <c r="AU499" s="278" t="str">
        <f t="shared" si="395"/>
        <v/>
      </c>
      <c r="AV499" s="352"/>
      <c r="AW499" s="353"/>
      <c r="AX499" s="353"/>
      <c r="AY499" s="352"/>
      <c r="AZ499" s="352"/>
      <c r="BA499" s="276"/>
      <c r="BB499" s="354"/>
      <c r="BC499" s="277"/>
      <c r="BD499" s="354"/>
      <c r="BE499" s="277"/>
      <c r="BF499" s="354"/>
      <c r="BG499" s="277"/>
      <c r="BH499" s="350"/>
      <c r="BI499" s="350"/>
      <c r="BJ499" s="350"/>
      <c r="BK499" s="277"/>
      <c r="BL499" s="354"/>
      <c r="BM499" s="355"/>
      <c r="BN499" s="277"/>
      <c r="BO499" s="349"/>
      <c r="BP499" s="350"/>
      <c r="BQ499" s="350"/>
      <c r="BR499" s="356"/>
      <c r="BS499" s="349">
        <f>SUM(BS$4:BS498)</f>
        <v>34</v>
      </c>
      <c r="BT499" s="350">
        <f>SUM(BT$4:BT498)</f>
        <v>231</v>
      </c>
      <c r="BU499" s="350">
        <f>SUM(BU$4:BU498)</f>
        <v>487.49999999999994</v>
      </c>
      <c r="BV499" s="356">
        <f>SUM(BV$4:BV498)</f>
        <v>752.5</v>
      </c>
      <c r="BW499" s="349">
        <f>IF(BS499=0,"",(BS499/BV499)*100)</f>
        <v>4.5182724252491697</v>
      </c>
      <c r="BX499" s="350">
        <f>IF(BT499=0,"",(BT499/BV499)*100)</f>
        <v>30.697674418604652</v>
      </c>
      <c r="BY499" s="350">
        <f>IF(BU499=0,"",(BU499/BV499)*100)</f>
        <v>64.784053156146172</v>
      </c>
      <c r="BZ499" s="356">
        <f>IF(BV499=0,"",(BV499/BV499)*100)</f>
        <v>100</v>
      </c>
      <c r="CA499" s="16"/>
      <c r="CB499" s="16"/>
      <c r="CC499" s="16"/>
      <c r="CD499" s="16"/>
    </row>
    <row r="500" spans="1:82" x14ac:dyDescent="0.25">
      <c r="C500" s="279"/>
      <c r="D500" s="280"/>
      <c r="E500" s="281"/>
      <c r="F500" s="281"/>
      <c r="G500" s="279"/>
      <c r="H500" s="282"/>
      <c r="I500" s="282"/>
      <c r="J500" s="282"/>
      <c r="K500" s="282"/>
      <c r="L500" s="283"/>
      <c r="M500" s="283"/>
      <c r="N500" s="283"/>
      <c r="O500" s="283"/>
      <c r="P500" s="282"/>
      <c r="Q500" s="282"/>
      <c r="R500" s="282"/>
      <c r="S500" s="282"/>
      <c r="T500" s="282"/>
      <c r="U500" s="282"/>
      <c r="V500" s="282"/>
      <c r="W500" s="282"/>
      <c r="X500" s="282"/>
      <c r="Y500" s="282"/>
      <c r="Z500" s="282"/>
      <c r="AA500" s="282"/>
      <c r="AB500" s="282"/>
      <c r="AC500" s="282"/>
      <c r="AD500" s="282"/>
      <c r="AE500" s="282" t="str">
        <f>IF(AV4="Yes",SUMIF(AU$4:AU498,AW4,#REF!),"")</f>
        <v/>
      </c>
      <c r="AF500" s="282"/>
      <c r="AG500" s="282"/>
      <c r="AH500" s="282"/>
      <c r="AI500" s="282"/>
      <c r="AJ500" s="282"/>
      <c r="AK500" s="284"/>
      <c r="AL500" s="282"/>
      <c r="AM500" s="282"/>
      <c r="AN500" s="282"/>
      <c r="AO500" s="282"/>
      <c r="AP500" s="282"/>
      <c r="AQ500" s="279"/>
      <c r="AR500" s="279"/>
      <c r="AS500" s="279"/>
      <c r="AT500" s="181"/>
      <c r="AU500" s="279"/>
      <c r="AV500" s="279"/>
      <c r="AW500" s="279"/>
      <c r="AX500" s="279"/>
      <c r="AY500" s="282"/>
      <c r="AZ500" s="282"/>
      <c r="BA500" s="285"/>
      <c r="BB500" s="285"/>
      <c r="BC500" s="286"/>
      <c r="BD500" s="286"/>
      <c r="BE500" s="279"/>
      <c r="BF500" s="287"/>
      <c r="BG500" s="279"/>
      <c r="BH500" s="287"/>
      <c r="BI500" s="279"/>
      <c r="BJ500" s="287"/>
      <c r="BK500" s="279"/>
      <c r="BL500" s="282"/>
      <c r="BM500" s="282"/>
      <c r="BN500" s="282"/>
      <c r="BO500" s="279"/>
      <c r="BP500" s="287"/>
      <c r="BQ500" s="288"/>
      <c r="BR500" s="279"/>
      <c r="BS500" s="282"/>
      <c r="BT500" s="282"/>
      <c r="BU500" s="282"/>
      <c r="BV500" s="282"/>
      <c r="BW500" s="279"/>
      <c r="BX500" s="279"/>
      <c r="BY500" s="279"/>
      <c r="BZ500" s="279"/>
    </row>
    <row r="501" spans="1:82" x14ac:dyDescent="0.25">
      <c r="C501" s="181" t="s">
        <v>26</v>
      </c>
      <c r="D501" s="289"/>
      <c r="E501" s="281"/>
      <c r="F501" s="281"/>
      <c r="G501" s="279"/>
      <c r="H501" s="282"/>
      <c r="I501" s="282"/>
      <c r="J501" s="282"/>
      <c r="K501" s="282"/>
      <c r="L501" s="283"/>
      <c r="M501" s="283"/>
      <c r="N501" s="283"/>
      <c r="O501" s="283"/>
      <c r="P501" s="282"/>
      <c r="Q501" s="282"/>
      <c r="R501" s="282"/>
      <c r="S501" s="282"/>
      <c r="T501" s="282"/>
      <c r="U501" s="282"/>
      <c r="V501" s="282"/>
      <c r="W501" s="282"/>
      <c r="X501" s="282"/>
      <c r="Y501" s="282"/>
      <c r="Z501" s="282"/>
      <c r="AA501" s="282"/>
      <c r="AB501" s="282"/>
      <c r="AC501" s="282"/>
      <c r="AD501" s="282"/>
      <c r="AE501" s="282"/>
      <c r="AF501" s="282"/>
      <c r="AG501" s="282"/>
      <c r="AH501" s="282"/>
      <c r="AI501" s="282"/>
      <c r="AJ501" s="282"/>
      <c r="AK501" s="284"/>
      <c r="AL501" s="282"/>
      <c r="AM501" s="282"/>
      <c r="AN501" s="282"/>
      <c r="AO501" s="282"/>
      <c r="AP501" s="282"/>
      <c r="AQ501" s="279"/>
      <c r="AR501" s="279"/>
      <c r="AS501" s="279"/>
      <c r="AT501" s="181"/>
      <c r="AU501" s="279"/>
      <c r="AV501" s="279"/>
      <c r="AW501" s="279"/>
      <c r="AX501" s="279"/>
      <c r="AY501" s="282"/>
      <c r="AZ501" s="282"/>
      <c r="BA501" s="285"/>
      <c r="BB501" s="285"/>
      <c r="BC501" s="286"/>
      <c r="BD501" s="286"/>
      <c r="BE501" s="279"/>
      <c r="BF501" s="287"/>
      <c r="BG501" s="279"/>
      <c r="BH501" s="287"/>
      <c r="BI501" s="279"/>
      <c r="BJ501" s="287"/>
      <c r="BK501" s="279"/>
      <c r="BL501" s="282"/>
      <c r="BM501" s="282"/>
      <c r="BN501" s="282"/>
      <c r="BO501" s="279"/>
      <c r="BP501" s="287"/>
      <c r="BQ501" s="288"/>
      <c r="BR501" s="279"/>
      <c r="BS501" s="282"/>
      <c r="BT501" s="282"/>
      <c r="BU501" s="282"/>
      <c r="BV501" s="282"/>
      <c r="BW501" s="279"/>
      <c r="BX501" s="279"/>
      <c r="BY501" s="279"/>
      <c r="BZ501" s="279"/>
    </row>
    <row r="502" spans="1:82" x14ac:dyDescent="0.25">
      <c r="C502" s="290" t="s">
        <v>771</v>
      </c>
      <c r="D502" s="290"/>
      <c r="E502" s="291"/>
      <c r="F502" s="291"/>
      <c r="G502" s="291"/>
      <c r="H502" s="291"/>
      <c r="I502" s="291"/>
      <c r="J502" s="290"/>
      <c r="K502" s="290"/>
      <c r="L502" s="283"/>
      <c r="M502" s="283"/>
      <c r="N502" s="283"/>
      <c r="O502" s="283"/>
      <c r="P502" s="290"/>
      <c r="Q502" s="290"/>
      <c r="R502" s="290"/>
      <c r="S502" s="290"/>
      <c r="T502" s="290"/>
      <c r="U502" s="290"/>
      <c r="V502" s="290"/>
      <c r="W502" s="290"/>
      <c r="X502" s="290"/>
      <c r="Y502" s="290"/>
      <c r="Z502" s="290"/>
      <c r="AA502" s="290"/>
      <c r="AB502" s="290"/>
      <c r="AC502" s="290"/>
      <c r="AD502" s="290"/>
      <c r="AE502" s="292"/>
      <c r="AF502" s="292"/>
      <c r="AG502" s="282"/>
      <c r="AH502" s="282"/>
      <c r="AI502" s="282"/>
      <c r="AJ502" s="282"/>
      <c r="AK502" s="284"/>
      <c r="AL502" s="282"/>
      <c r="AM502" s="282"/>
      <c r="AN502" s="282"/>
      <c r="AO502" s="282"/>
      <c r="AP502" s="282"/>
      <c r="AQ502" s="279"/>
      <c r="AR502" s="279"/>
      <c r="AS502" s="279"/>
      <c r="AT502" s="181"/>
      <c r="AU502" s="279"/>
      <c r="AV502" s="279"/>
      <c r="AW502" s="279"/>
      <c r="AX502" s="279"/>
      <c r="AY502" s="282"/>
      <c r="AZ502" s="282"/>
      <c r="BA502" s="285"/>
      <c r="BB502" s="285"/>
      <c r="BC502" s="286"/>
      <c r="BD502" s="286"/>
      <c r="BE502" s="279"/>
      <c r="BF502" s="287"/>
      <c r="BG502" s="279"/>
      <c r="BH502" s="287"/>
      <c r="BI502" s="279"/>
      <c r="BJ502" s="287"/>
      <c r="BK502" s="279"/>
      <c r="BL502" s="282"/>
      <c r="BM502" s="282"/>
      <c r="BN502" s="282"/>
      <c r="BO502" s="279"/>
      <c r="BP502" s="287"/>
      <c r="BQ502" s="288"/>
      <c r="BR502" s="279"/>
      <c r="BS502" s="282"/>
      <c r="BT502" s="282"/>
      <c r="BU502" s="282"/>
      <c r="BV502" s="282"/>
      <c r="BW502" s="279"/>
      <c r="BX502" s="279"/>
      <c r="BY502" s="279"/>
      <c r="BZ502" s="279"/>
    </row>
    <row r="503" spans="1:82" x14ac:dyDescent="0.25">
      <c r="C503" s="290" t="s">
        <v>770</v>
      </c>
      <c r="D503" s="290"/>
      <c r="E503" s="291"/>
      <c r="F503" s="291"/>
      <c r="G503" s="291"/>
      <c r="H503" s="291"/>
      <c r="I503" s="291"/>
      <c r="J503" s="293"/>
      <c r="K503" s="293"/>
      <c r="L503" s="283"/>
      <c r="M503" s="283"/>
      <c r="N503" s="283"/>
      <c r="O503" s="283"/>
      <c r="P503" s="293"/>
      <c r="Q503" s="293"/>
      <c r="R503" s="293"/>
      <c r="S503" s="293"/>
      <c r="T503" s="293"/>
      <c r="U503" s="293"/>
      <c r="V503" s="293"/>
      <c r="W503" s="293"/>
      <c r="X503" s="293"/>
      <c r="Y503" s="293"/>
      <c r="Z503" s="293"/>
      <c r="AA503" s="293"/>
      <c r="AB503" s="293"/>
      <c r="AC503" s="293"/>
      <c r="AD503" s="293"/>
      <c r="AE503" s="293"/>
      <c r="AF503" s="293"/>
      <c r="AG503" s="282"/>
      <c r="AH503" s="282"/>
      <c r="AI503" s="282"/>
      <c r="AJ503" s="282"/>
      <c r="AK503" s="284"/>
      <c r="AL503" s="282"/>
      <c r="AM503" s="282"/>
      <c r="AN503" s="282"/>
      <c r="AO503" s="282"/>
      <c r="AP503" s="282"/>
      <c r="AQ503" s="279"/>
      <c r="AR503" s="279"/>
      <c r="AS503" s="279"/>
      <c r="AT503" s="181"/>
      <c r="AU503" s="279"/>
      <c r="AV503" s="279"/>
      <c r="AW503" s="279"/>
      <c r="AX503" s="279"/>
      <c r="AY503" s="282"/>
      <c r="AZ503" s="282"/>
      <c r="BA503" s="285"/>
      <c r="BB503" s="285"/>
      <c r="BC503" s="286"/>
      <c r="BD503" s="286"/>
      <c r="BE503" s="279"/>
      <c r="BF503" s="287"/>
      <c r="BG503" s="279"/>
      <c r="BH503" s="287"/>
      <c r="BI503" s="279"/>
      <c r="BJ503" s="287"/>
      <c r="BK503" s="279"/>
      <c r="BL503" s="282"/>
      <c r="BM503" s="282"/>
      <c r="BN503" s="282"/>
      <c r="BO503" s="279"/>
      <c r="BP503" s="287"/>
      <c r="BQ503" s="288"/>
      <c r="BR503" s="279"/>
      <c r="BS503" s="282"/>
      <c r="BT503" s="282"/>
      <c r="BU503" s="282"/>
      <c r="BV503" s="282"/>
      <c r="BW503" s="279"/>
      <c r="BX503" s="279"/>
      <c r="BY503" s="279"/>
      <c r="BZ503" s="279"/>
    </row>
    <row r="504" spans="1:82" x14ac:dyDescent="0.25">
      <c r="C504" s="293" t="s">
        <v>769</v>
      </c>
      <c r="D504" s="293"/>
      <c r="E504" s="293"/>
      <c r="F504" s="293"/>
      <c r="G504" s="293"/>
      <c r="H504" s="293"/>
      <c r="I504" s="293"/>
      <c r="J504" s="293"/>
      <c r="K504" s="293"/>
      <c r="L504" s="283"/>
      <c r="M504" s="283"/>
      <c r="N504" s="283"/>
      <c r="O504" s="283"/>
      <c r="P504" s="293"/>
      <c r="Q504" s="293"/>
      <c r="R504" s="293"/>
      <c r="S504" s="293"/>
      <c r="T504" s="293"/>
      <c r="U504" s="293"/>
      <c r="V504" s="293"/>
      <c r="W504" s="293"/>
      <c r="X504" s="293"/>
      <c r="Y504" s="293"/>
      <c r="Z504" s="293"/>
      <c r="AA504" s="293"/>
      <c r="AB504" s="293"/>
      <c r="AC504" s="293"/>
      <c r="AD504" s="293"/>
      <c r="AE504" s="293"/>
      <c r="AF504" s="293"/>
      <c r="AG504" s="282"/>
      <c r="AH504" s="282"/>
      <c r="AI504" s="282"/>
      <c r="AJ504" s="282"/>
      <c r="AK504" s="284"/>
      <c r="AL504" s="282"/>
      <c r="AM504" s="282"/>
      <c r="AN504" s="282"/>
      <c r="AO504" s="282"/>
      <c r="AP504" s="282"/>
      <c r="AQ504" s="279"/>
      <c r="AR504" s="279"/>
      <c r="AS504" s="279"/>
      <c r="AT504" s="181"/>
      <c r="AU504" s="279"/>
      <c r="AV504" s="279"/>
      <c r="AW504" s="279"/>
      <c r="AX504" s="279"/>
      <c r="AY504" s="282"/>
      <c r="AZ504" s="282"/>
      <c r="BA504" s="285"/>
      <c r="BB504" s="285"/>
      <c r="BC504" s="286"/>
      <c r="BD504" s="286"/>
      <c r="BE504" s="279"/>
      <c r="BF504" s="287"/>
      <c r="BG504" s="279"/>
      <c r="BH504" s="287"/>
      <c r="BI504" s="279"/>
      <c r="BJ504" s="287"/>
      <c r="BK504" s="279"/>
      <c r="BL504" s="282"/>
      <c r="BM504" s="282"/>
      <c r="BN504" s="282"/>
      <c r="BO504" s="279"/>
      <c r="BP504" s="287"/>
      <c r="BQ504" s="288"/>
      <c r="BR504" s="279"/>
      <c r="BS504" s="282"/>
      <c r="BT504" s="282"/>
      <c r="BU504" s="282"/>
      <c r="BV504" s="282"/>
      <c r="BW504" s="279"/>
      <c r="BX504" s="279"/>
      <c r="BY504" s="279"/>
      <c r="BZ504" s="279"/>
    </row>
    <row r="505" spans="1:82" x14ac:dyDescent="0.25">
      <c r="C505" s="290" t="s">
        <v>772</v>
      </c>
      <c r="D505" s="290"/>
      <c r="E505" s="291"/>
      <c r="F505" s="291"/>
      <c r="G505" s="291"/>
      <c r="H505" s="291"/>
      <c r="I505" s="291"/>
      <c r="J505" s="291"/>
      <c r="K505" s="291"/>
      <c r="L505" s="283"/>
      <c r="M505" s="283"/>
      <c r="N505" s="283"/>
      <c r="O505" s="283"/>
      <c r="P505" s="291"/>
      <c r="Q505" s="291"/>
      <c r="R505" s="291"/>
      <c r="S505" s="291"/>
      <c r="T505" s="291"/>
      <c r="U505" s="291"/>
      <c r="V505" s="291"/>
      <c r="W505" s="291"/>
      <c r="X505" s="291"/>
      <c r="Y505" s="291"/>
      <c r="Z505" s="291"/>
      <c r="AA505" s="291"/>
      <c r="AB505" s="291"/>
      <c r="AC505" s="291"/>
      <c r="AD505" s="291"/>
      <c r="AE505" s="291"/>
      <c r="AF505" s="291"/>
      <c r="AG505" s="282"/>
      <c r="AH505" s="282"/>
      <c r="AI505" s="282"/>
      <c r="AJ505" s="282"/>
      <c r="AK505" s="284"/>
      <c r="AL505" s="282"/>
      <c r="AM505" s="282"/>
      <c r="AN505" s="282"/>
      <c r="AO505" s="282"/>
      <c r="AP505" s="282"/>
      <c r="AQ505" s="279"/>
      <c r="AR505" s="279"/>
      <c r="AS505" s="279"/>
      <c r="AT505" s="181"/>
      <c r="AU505" s="279"/>
      <c r="AV505" s="279"/>
      <c r="AW505" s="279"/>
      <c r="AX505" s="279"/>
      <c r="AY505" s="282"/>
      <c r="AZ505" s="282"/>
      <c r="BA505" s="285"/>
      <c r="BB505" s="285"/>
      <c r="BC505" s="286"/>
      <c r="BD505" s="286"/>
      <c r="BE505" s="279"/>
      <c r="BF505" s="287"/>
      <c r="BG505" s="279"/>
      <c r="BH505" s="287"/>
      <c r="BI505" s="279"/>
      <c r="BJ505" s="287"/>
      <c r="BK505" s="279"/>
      <c r="BL505" s="282"/>
      <c r="BM505" s="282"/>
      <c r="BN505" s="282"/>
      <c r="BO505" s="279"/>
      <c r="BP505" s="287"/>
      <c r="BQ505" s="288"/>
      <c r="BR505" s="279"/>
      <c r="BS505" s="282"/>
      <c r="BT505" s="282"/>
      <c r="BU505" s="282"/>
      <c r="BV505" s="282"/>
      <c r="BW505" s="279"/>
      <c r="BX505" s="279"/>
      <c r="BY505" s="279"/>
      <c r="BZ505" s="279"/>
    </row>
    <row r="506" spans="1:82" x14ac:dyDescent="0.25">
      <c r="C506" s="290" t="s">
        <v>773</v>
      </c>
      <c r="D506" s="290"/>
      <c r="E506" s="291"/>
      <c r="F506" s="291"/>
      <c r="G506" s="291"/>
      <c r="H506" s="291"/>
      <c r="I506" s="291"/>
      <c r="J506" s="291"/>
      <c r="K506" s="291"/>
      <c r="L506" s="283"/>
      <c r="M506" s="283"/>
      <c r="N506" s="283"/>
      <c r="O506" s="283"/>
      <c r="P506" s="291"/>
      <c r="Q506" s="291"/>
      <c r="R506" s="291"/>
      <c r="S506" s="291"/>
      <c r="T506" s="291"/>
      <c r="U506" s="291"/>
      <c r="V506" s="291"/>
      <c r="W506" s="291"/>
      <c r="X506" s="291"/>
      <c r="Y506" s="291"/>
      <c r="Z506" s="291"/>
      <c r="AA506" s="293"/>
      <c r="AB506" s="293"/>
      <c r="AC506" s="293"/>
      <c r="AD506" s="293"/>
      <c r="AE506" s="293"/>
      <c r="AF506" s="293"/>
      <c r="AG506" s="282"/>
      <c r="AH506" s="282"/>
      <c r="AI506" s="282"/>
      <c r="AJ506" s="282"/>
      <c r="AK506" s="284"/>
      <c r="AL506" s="282"/>
      <c r="AM506" s="282"/>
      <c r="AN506" s="282"/>
      <c r="AO506" s="282"/>
      <c r="AP506" s="282"/>
      <c r="AQ506" s="279"/>
      <c r="AR506" s="279"/>
      <c r="AS506" s="279"/>
      <c r="AT506" s="181"/>
      <c r="AU506" s="279"/>
      <c r="AV506" s="279"/>
      <c r="AW506" s="279"/>
      <c r="AX506" s="279"/>
      <c r="AY506" s="282"/>
      <c r="AZ506" s="282"/>
      <c r="BA506" s="285"/>
      <c r="BB506" s="285"/>
      <c r="BC506" s="286"/>
      <c r="BD506" s="286"/>
      <c r="BE506" s="279"/>
      <c r="BF506" s="287"/>
      <c r="BG506" s="279"/>
      <c r="BH506" s="287"/>
      <c r="BI506" s="279"/>
      <c r="BJ506" s="287"/>
      <c r="BK506" s="279"/>
      <c r="BL506" s="282"/>
      <c r="BM506" s="282"/>
      <c r="BN506" s="282"/>
      <c r="BO506" s="279"/>
      <c r="BP506" s="287"/>
      <c r="BQ506" s="288"/>
      <c r="BR506" s="279"/>
      <c r="BS506" s="282"/>
      <c r="BT506" s="282"/>
      <c r="BU506" s="282"/>
      <c r="BV506" s="282"/>
      <c r="BW506" s="279"/>
      <c r="BX506" s="279"/>
      <c r="BY506" s="279"/>
      <c r="BZ506" s="279"/>
    </row>
    <row r="507" spans="1:82" ht="17.25" x14ac:dyDescent="0.25">
      <c r="C507" s="294" t="s">
        <v>776</v>
      </c>
      <c r="D507" s="280"/>
      <c r="E507" s="281"/>
      <c r="F507" s="281"/>
      <c r="G507" s="279"/>
      <c r="H507" s="282"/>
      <c r="I507" s="282"/>
      <c r="J507" s="282"/>
      <c r="K507" s="282"/>
      <c r="L507" s="283"/>
      <c r="M507" s="283"/>
      <c r="N507" s="283"/>
      <c r="O507" s="283"/>
      <c r="P507" s="282"/>
      <c r="Q507" s="282"/>
      <c r="R507" s="282"/>
      <c r="S507" s="282"/>
      <c r="T507" s="282"/>
      <c r="U507" s="282"/>
      <c r="V507" s="282"/>
      <c r="W507" s="282"/>
      <c r="X507" s="282"/>
      <c r="Y507" s="282"/>
      <c r="Z507" s="282"/>
      <c r="AA507" s="282"/>
      <c r="AB507" s="282"/>
      <c r="AC507" s="282"/>
      <c r="AD507" s="282"/>
      <c r="AE507" s="282"/>
      <c r="AF507" s="282"/>
      <c r="AG507" s="282"/>
      <c r="AH507" s="282"/>
      <c r="AI507" s="282"/>
      <c r="AJ507" s="282"/>
      <c r="AK507" s="284"/>
      <c r="AL507" s="282"/>
      <c r="AM507" s="282"/>
      <c r="AN507" s="282"/>
      <c r="AO507" s="282"/>
      <c r="AP507" s="282"/>
      <c r="AQ507" s="279"/>
      <c r="AR507" s="279"/>
      <c r="AS507" s="279"/>
      <c r="AT507" s="181"/>
      <c r="AU507" s="279"/>
      <c r="AV507" s="279"/>
      <c r="AW507" s="279"/>
      <c r="AX507" s="279"/>
      <c r="AY507" s="282"/>
      <c r="AZ507" s="282"/>
      <c r="BA507" s="285"/>
      <c r="BB507" s="285"/>
      <c r="BC507" s="286"/>
      <c r="BD507" s="286"/>
      <c r="BE507" s="279"/>
      <c r="BF507" s="287"/>
      <c r="BG507" s="279"/>
      <c r="BH507" s="287"/>
      <c r="BI507" s="279"/>
      <c r="BJ507" s="287"/>
      <c r="BK507" s="279"/>
      <c r="BL507" s="282"/>
      <c r="BM507" s="282"/>
      <c r="BN507" s="282"/>
      <c r="BO507" s="279"/>
      <c r="BP507" s="287"/>
      <c r="BQ507" s="288"/>
      <c r="BR507" s="279"/>
      <c r="BS507" s="282"/>
      <c r="BT507" s="282"/>
      <c r="BU507" s="282"/>
      <c r="BV507" s="282"/>
      <c r="BW507" s="279"/>
      <c r="BX507" s="279"/>
      <c r="BY507" s="279"/>
      <c r="BZ507" s="279"/>
    </row>
    <row r="508" spans="1:82" ht="17.25" x14ac:dyDescent="0.25">
      <c r="C508" s="294" t="s">
        <v>777</v>
      </c>
      <c r="D508" s="280"/>
      <c r="E508" s="281"/>
      <c r="F508" s="281"/>
      <c r="G508" s="279"/>
      <c r="H508" s="282"/>
      <c r="I508" s="282"/>
      <c r="J508" s="282"/>
      <c r="K508" s="282"/>
      <c r="L508" s="283"/>
      <c r="M508" s="283"/>
      <c r="N508" s="283"/>
      <c r="O508" s="283"/>
      <c r="P508" s="282"/>
      <c r="Q508" s="282"/>
      <c r="R508" s="282"/>
      <c r="S508" s="282"/>
      <c r="T508" s="282"/>
      <c r="U508" s="282"/>
      <c r="V508" s="282"/>
      <c r="W508" s="282"/>
      <c r="X508" s="282"/>
      <c r="Y508" s="282"/>
      <c r="Z508" s="282"/>
      <c r="AA508" s="282"/>
      <c r="AB508" s="282"/>
      <c r="AC508" s="282"/>
      <c r="AD508" s="282"/>
      <c r="AE508" s="282"/>
      <c r="AF508" s="282"/>
      <c r="AG508" s="282"/>
      <c r="AH508" s="282"/>
      <c r="AI508" s="282"/>
      <c r="AJ508" s="282"/>
      <c r="AK508" s="284"/>
      <c r="AL508" s="282"/>
      <c r="AM508" s="282"/>
      <c r="AN508" s="282"/>
      <c r="AO508" s="282"/>
      <c r="AP508" s="282"/>
      <c r="AQ508" s="279"/>
      <c r="AR508" s="279"/>
      <c r="AS508" s="279"/>
      <c r="AT508" s="181"/>
      <c r="AU508" s="279"/>
      <c r="AV508" s="279"/>
      <c r="AW508" s="279"/>
      <c r="AX508" s="279"/>
      <c r="AY508" s="282"/>
      <c r="AZ508" s="282"/>
      <c r="BA508" s="285"/>
      <c r="BB508" s="285"/>
      <c r="BC508" s="286"/>
      <c r="BD508" s="286"/>
      <c r="BE508" s="279"/>
      <c r="BF508" s="287"/>
      <c r="BG508" s="279"/>
      <c r="BH508" s="287"/>
      <c r="BI508" s="279"/>
      <c r="BJ508" s="287"/>
      <c r="BK508" s="279"/>
      <c r="BL508" s="282"/>
      <c r="BM508" s="282"/>
      <c r="BN508" s="282"/>
      <c r="BO508" s="279"/>
      <c r="BP508" s="287"/>
      <c r="BQ508" s="288"/>
      <c r="BR508" s="279"/>
      <c r="BS508" s="282"/>
      <c r="BT508" s="282"/>
      <c r="BU508" s="282"/>
      <c r="BV508" s="282"/>
      <c r="BW508" s="279"/>
      <c r="BX508" s="279"/>
      <c r="BY508" s="279"/>
      <c r="BZ508" s="279"/>
    </row>
    <row r="509" spans="1:82" x14ac:dyDescent="0.25">
      <c r="C509" s="295" t="s">
        <v>855</v>
      </c>
      <c r="D509" s="280"/>
      <c r="E509" s="281"/>
      <c r="F509" s="281"/>
      <c r="G509" s="279"/>
      <c r="H509" s="282"/>
      <c r="I509" s="282"/>
      <c r="J509" s="282"/>
      <c r="K509" s="282"/>
      <c r="L509" s="283"/>
      <c r="M509" s="283"/>
      <c r="N509" s="283"/>
      <c r="O509" s="283"/>
      <c r="P509" s="282"/>
      <c r="Q509" s="282"/>
      <c r="R509" s="282"/>
      <c r="S509" s="282"/>
      <c r="T509" s="282"/>
      <c r="U509" s="282"/>
      <c r="V509" s="282"/>
      <c r="W509" s="282"/>
      <c r="X509" s="282"/>
      <c r="Y509" s="282"/>
      <c r="Z509" s="282"/>
      <c r="AA509" s="282"/>
      <c r="AB509" s="282"/>
      <c r="AC509" s="282"/>
      <c r="AD509" s="282"/>
      <c r="AE509" s="282"/>
      <c r="AF509" s="282"/>
      <c r="AG509" s="282"/>
      <c r="AH509" s="282"/>
      <c r="AI509" s="282"/>
      <c r="AJ509" s="282"/>
      <c r="AK509" s="284"/>
      <c r="AL509" s="282"/>
      <c r="AM509" s="282"/>
      <c r="AN509" s="282"/>
      <c r="AO509" s="282"/>
      <c r="AP509" s="282"/>
      <c r="AQ509" s="279"/>
      <c r="AR509" s="279"/>
      <c r="AS509" s="279"/>
      <c r="AT509" s="181"/>
      <c r="AU509" s="279"/>
      <c r="AV509" s="279"/>
      <c r="AW509" s="279"/>
      <c r="AX509" s="279"/>
      <c r="AY509" s="282"/>
      <c r="AZ509" s="282"/>
      <c r="BA509" s="285"/>
      <c r="BB509" s="285"/>
      <c r="BC509" s="286"/>
      <c r="BD509" s="286"/>
      <c r="BE509" s="279"/>
      <c r="BF509" s="287"/>
      <c r="BG509" s="279"/>
      <c r="BH509" s="287"/>
      <c r="BI509" s="279"/>
      <c r="BJ509" s="287"/>
      <c r="BK509" s="279"/>
      <c r="BL509" s="282"/>
      <c r="BM509" s="282"/>
      <c r="BN509" s="282"/>
      <c r="BO509" s="279"/>
      <c r="BP509" s="287"/>
      <c r="BQ509" s="288"/>
      <c r="BR509" s="279"/>
      <c r="BS509" s="282"/>
      <c r="BT509" s="282"/>
      <c r="BU509" s="282"/>
      <c r="BV509" s="282"/>
      <c r="BW509" s="279"/>
      <c r="BX509" s="279"/>
      <c r="BY509" s="279"/>
      <c r="BZ509" s="279"/>
    </row>
    <row r="510" spans="1:82" x14ac:dyDescent="0.25">
      <c r="C510" s="279"/>
      <c r="D510" s="280"/>
      <c r="E510" s="281"/>
      <c r="F510" s="281"/>
      <c r="G510" s="279"/>
      <c r="H510" s="282"/>
      <c r="I510" s="282"/>
      <c r="J510" s="282"/>
      <c r="K510" s="282"/>
      <c r="L510" s="283"/>
      <c r="M510" s="283"/>
      <c r="N510" s="283"/>
      <c r="O510" s="283"/>
      <c r="P510" s="282"/>
      <c r="Q510" s="282"/>
      <c r="R510" s="282"/>
      <c r="S510" s="282"/>
      <c r="T510" s="282"/>
      <c r="U510" s="282"/>
      <c r="V510" s="282"/>
      <c r="W510" s="282"/>
      <c r="X510" s="282"/>
      <c r="Y510" s="282"/>
      <c r="Z510" s="282"/>
      <c r="AA510" s="282"/>
      <c r="AB510" s="282"/>
      <c r="AC510" s="282"/>
      <c r="AD510" s="282"/>
      <c r="AE510" s="282"/>
      <c r="AF510" s="282"/>
      <c r="AG510" s="282"/>
      <c r="AH510" s="282"/>
      <c r="AI510" s="282"/>
      <c r="AJ510" s="282"/>
      <c r="AK510" s="284"/>
      <c r="AL510" s="282"/>
      <c r="AM510" s="282"/>
      <c r="AN510" s="282"/>
      <c r="AO510" s="282"/>
      <c r="AP510" s="282"/>
      <c r="AQ510" s="279"/>
      <c r="AR510" s="279"/>
      <c r="AS510" s="279"/>
      <c r="AT510" s="181"/>
      <c r="AU510" s="279"/>
      <c r="AV510" s="279"/>
      <c r="AW510" s="279"/>
      <c r="AX510" s="279"/>
      <c r="AY510" s="282"/>
      <c r="AZ510" s="282"/>
      <c r="BA510" s="285"/>
      <c r="BB510" s="285"/>
      <c r="BC510" s="286"/>
      <c r="BD510" s="286"/>
      <c r="BE510" s="279"/>
      <c r="BF510" s="287"/>
      <c r="BG510" s="279"/>
      <c r="BH510" s="287"/>
      <c r="BI510" s="279"/>
      <c r="BJ510" s="287"/>
      <c r="BK510" s="279"/>
      <c r="BL510" s="282"/>
      <c r="BM510" s="282"/>
      <c r="BN510" s="282"/>
      <c r="BO510" s="279"/>
      <c r="BP510" s="287"/>
      <c r="BQ510" s="288"/>
      <c r="BR510" s="279"/>
      <c r="BS510" s="282"/>
      <c r="BT510" s="282"/>
      <c r="BU510" s="282"/>
      <c r="BV510" s="282"/>
      <c r="BW510" s="279"/>
      <c r="BX510" s="279"/>
      <c r="BY510" s="279"/>
      <c r="BZ510" s="279"/>
    </row>
    <row r="511" spans="1:82" x14ac:dyDescent="0.25">
      <c r="C511" s="279"/>
      <c r="D511" s="280"/>
      <c r="E511" s="281"/>
      <c r="F511" s="281"/>
      <c r="G511" s="279"/>
      <c r="H511" s="282"/>
      <c r="I511" s="282"/>
      <c r="J511" s="282"/>
      <c r="K511" s="282"/>
      <c r="L511" s="283"/>
      <c r="M511" s="283"/>
      <c r="N511" s="283"/>
      <c r="O511" s="283"/>
      <c r="P511" s="282"/>
      <c r="Q511" s="282"/>
      <c r="R511" s="282"/>
      <c r="S511" s="282"/>
      <c r="T511" s="282"/>
      <c r="U511" s="282"/>
      <c r="V511" s="282"/>
      <c r="W511" s="282"/>
      <c r="X511" s="282"/>
      <c r="Y511" s="282"/>
      <c r="Z511" s="282"/>
      <c r="AA511" s="282"/>
      <c r="AB511" s="282"/>
      <c r="AC511" s="282"/>
      <c r="AD511" s="282"/>
      <c r="AE511" s="282"/>
      <c r="AF511" s="282"/>
      <c r="AG511" s="282"/>
      <c r="AH511" s="282"/>
      <c r="AI511" s="282"/>
      <c r="AJ511" s="282"/>
      <c r="AK511" s="284"/>
      <c r="AL511" s="282"/>
      <c r="AM511" s="282"/>
      <c r="AN511" s="282"/>
      <c r="AO511" s="282"/>
      <c r="AP511" s="282"/>
      <c r="AQ511" s="279"/>
      <c r="AR511" s="279"/>
      <c r="AS511" s="279"/>
      <c r="AT511" s="181"/>
      <c r="AU511" s="279"/>
      <c r="AV511" s="279"/>
      <c r="AW511" s="279"/>
      <c r="AX511" s="279"/>
      <c r="AY511" s="282"/>
      <c r="AZ511" s="282"/>
      <c r="BA511" s="285"/>
      <c r="BB511" s="285"/>
      <c r="BC511" s="286"/>
      <c r="BD511" s="286"/>
      <c r="BE511" s="279"/>
      <c r="BF511" s="287"/>
      <c r="BG511" s="279"/>
      <c r="BH511" s="287"/>
      <c r="BI511" s="279"/>
      <c r="BJ511" s="287"/>
      <c r="BK511" s="279"/>
      <c r="BL511" s="282"/>
      <c r="BM511" s="282"/>
      <c r="BN511" s="282"/>
      <c r="BO511" s="279"/>
      <c r="BP511" s="287"/>
      <c r="BQ511" s="288"/>
      <c r="BR511" s="279"/>
      <c r="BS511" s="282"/>
      <c r="BT511" s="282"/>
      <c r="BU511" s="282"/>
      <c r="BV511" s="282"/>
      <c r="BW511" s="279"/>
      <c r="BX511" s="279"/>
      <c r="BY511" s="279"/>
      <c r="BZ511" s="279"/>
    </row>
    <row r="512" spans="1:82" x14ac:dyDescent="0.25">
      <c r="C512" s="279"/>
      <c r="D512" s="280"/>
      <c r="E512" s="281"/>
      <c r="F512" s="281"/>
      <c r="G512" s="279"/>
      <c r="H512" s="282"/>
      <c r="I512" s="282"/>
      <c r="J512" s="282"/>
      <c r="K512" s="282"/>
      <c r="L512" s="283"/>
      <c r="M512" s="283"/>
      <c r="N512" s="283"/>
      <c r="O512" s="283"/>
      <c r="P512" s="282"/>
      <c r="Q512" s="282"/>
      <c r="R512" s="282"/>
      <c r="S512" s="282"/>
      <c r="T512" s="282"/>
      <c r="U512" s="282"/>
      <c r="V512" s="282"/>
      <c r="W512" s="282"/>
      <c r="X512" s="282"/>
      <c r="Y512" s="282"/>
      <c r="Z512" s="282"/>
      <c r="AA512" s="282"/>
      <c r="AB512" s="282"/>
      <c r="AC512" s="282"/>
      <c r="AD512" s="282"/>
      <c r="AE512" s="282"/>
      <c r="AF512" s="282"/>
      <c r="AG512" s="282"/>
      <c r="AH512" s="282"/>
      <c r="AI512" s="282"/>
      <c r="AJ512" s="282"/>
      <c r="AK512" s="284"/>
      <c r="AL512" s="282"/>
      <c r="AM512" s="282"/>
      <c r="AN512" s="282"/>
      <c r="AO512" s="282"/>
      <c r="AP512" s="282"/>
      <c r="AQ512" s="279"/>
      <c r="AR512" s="279"/>
      <c r="AS512" s="279"/>
      <c r="AT512" s="181"/>
      <c r="AU512" s="279"/>
      <c r="AV512" s="279"/>
      <c r="AW512" s="279"/>
      <c r="AX512" s="279"/>
      <c r="AY512" s="282"/>
      <c r="AZ512" s="282"/>
      <c r="BA512" s="285"/>
      <c r="BB512" s="285"/>
      <c r="BC512" s="286"/>
      <c r="BD512" s="286"/>
      <c r="BE512" s="279"/>
      <c r="BF512" s="287"/>
      <c r="BG512" s="279"/>
      <c r="BH512" s="287"/>
      <c r="BI512" s="279"/>
      <c r="BJ512" s="287"/>
      <c r="BK512" s="279"/>
      <c r="BL512" s="282"/>
      <c r="BM512" s="282"/>
      <c r="BN512" s="282"/>
      <c r="BO512" s="279"/>
      <c r="BP512" s="287"/>
      <c r="BQ512" s="288"/>
      <c r="BR512" s="279"/>
      <c r="BS512" s="282"/>
      <c r="BT512" s="282"/>
      <c r="BU512" s="282"/>
      <c r="BV512" s="282"/>
      <c r="BW512" s="279"/>
      <c r="BX512" s="279"/>
      <c r="BY512" s="279"/>
      <c r="BZ512" s="279"/>
    </row>
    <row r="513" spans="3:78" x14ac:dyDescent="0.25">
      <c r="C513" s="279"/>
      <c r="D513" s="280"/>
      <c r="E513" s="281"/>
      <c r="F513" s="281"/>
      <c r="G513" s="279"/>
      <c r="H513" s="282"/>
      <c r="I513" s="282"/>
      <c r="J513" s="282"/>
      <c r="K513" s="282"/>
      <c r="L513" s="283"/>
      <c r="M513" s="283"/>
      <c r="N513" s="283"/>
      <c r="O513" s="283"/>
      <c r="P513" s="282"/>
      <c r="Q513" s="282"/>
      <c r="R513" s="282"/>
      <c r="S513" s="282"/>
      <c r="T513" s="282"/>
      <c r="U513" s="282"/>
      <c r="V513" s="282"/>
      <c r="W513" s="282"/>
      <c r="X513" s="282"/>
      <c r="Y513" s="282"/>
      <c r="Z513" s="282"/>
      <c r="AA513" s="282"/>
      <c r="AB513" s="282"/>
      <c r="AC513" s="282"/>
      <c r="AD513" s="282"/>
      <c r="AE513" s="282"/>
      <c r="AF513" s="282"/>
      <c r="AG513" s="282"/>
      <c r="AH513" s="282"/>
      <c r="AI513" s="282"/>
      <c r="AJ513" s="282"/>
      <c r="AK513" s="284"/>
      <c r="AL513" s="282"/>
      <c r="AM513" s="282"/>
      <c r="AN513" s="282"/>
      <c r="AO513" s="282"/>
      <c r="AP513" s="282"/>
      <c r="AQ513" s="279"/>
      <c r="AR513" s="279"/>
      <c r="AS513" s="279"/>
      <c r="AT513" s="181"/>
      <c r="AU513" s="279"/>
      <c r="AV513" s="279"/>
      <c r="AW513" s="279"/>
      <c r="AX513" s="279"/>
      <c r="AY513" s="282"/>
      <c r="AZ513" s="282"/>
      <c r="BA513" s="285"/>
      <c r="BB513" s="285"/>
      <c r="BC513" s="286"/>
      <c r="BD513" s="286"/>
      <c r="BE513" s="279"/>
      <c r="BF513" s="287"/>
      <c r="BG513" s="279"/>
      <c r="BH513" s="287"/>
      <c r="BI513" s="279"/>
      <c r="BJ513" s="287"/>
      <c r="BK513" s="279"/>
      <c r="BL513" s="282"/>
      <c r="BM513" s="282"/>
      <c r="BN513" s="282"/>
      <c r="BO513" s="279"/>
      <c r="BP513" s="287"/>
      <c r="BQ513" s="288"/>
      <c r="BR513" s="279"/>
      <c r="BS513" s="282"/>
      <c r="BT513" s="282"/>
      <c r="BU513" s="282"/>
      <c r="BV513" s="282"/>
      <c r="BW513" s="279"/>
      <c r="BX513" s="279"/>
      <c r="BY513" s="279"/>
      <c r="BZ513" s="279"/>
    </row>
    <row r="514" spans="3:78" x14ac:dyDescent="0.25">
      <c r="C514" s="279"/>
      <c r="D514" s="280"/>
      <c r="E514" s="281"/>
      <c r="F514" s="281"/>
      <c r="G514" s="279"/>
      <c r="H514" s="282"/>
      <c r="I514" s="282"/>
      <c r="J514" s="282"/>
      <c r="K514" s="282"/>
      <c r="L514" s="283"/>
      <c r="M514" s="283"/>
      <c r="N514" s="283"/>
      <c r="O514" s="283"/>
      <c r="P514" s="282"/>
      <c r="Q514" s="282"/>
      <c r="R514" s="282"/>
      <c r="S514" s="282"/>
      <c r="T514" s="282"/>
      <c r="U514" s="282"/>
      <c r="V514" s="282"/>
      <c r="W514" s="282"/>
      <c r="X514" s="282"/>
      <c r="Y514" s="282"/>
      <c r="Z514" s="282"/>
      <c r="AA514" s="282"/>
      <c r="AB514" s="282"/>
      <c r="AC514" s="282"/>
      <c r="AD514" s="282"/>
      <c r="AE514" s="282"/>
      <c r="AF514" s="282"/>
      <c r="AG514" s="282"/>
      <c r="AH514" s="282"/>
      <c r="AI514" s="282"/>
      <c r="AJ514" s="282"/>
      <c r="AK514" s="284"/>
      <c r="AL514" s="282"/>
      <c r="AM514" s="282"/>
      <c r="AN514" s="282"/>
      <c r="AO514" s="282"/>
      <c r="AP514" s="282"/>
      <c r="AQ514" s="279"/>
      <c r="AR514" s="279"/>
      <c r="AS514" s="279"/>
      <c r="AT514" s="181"/>
      <c r="AU514" s="279"/>
      <c r="AV514" s="279"/>
      <c r="AW514" s="279"/>
      <c r="AX514" s="279"/>
      <c r="AY514" s="282"/>
      <c r="AZ514" s="282"/>
      <c r="BA514" s="285"/>
      <c r="BB514" s="285"/>
      <c r="BC514" s="286"/>
      <c r="BD514" s="286"/>
      <c r="BE514" s="279"/>
      <c r="BF514" s="287"/>
      <c r="BG514" s="279"/>
      <c r="BH514" s="287"/>
      <c r="BI514" s="279"/>
      <c r="BJ514" s="287"/>
      <c r="BK514" s="279"/>
      <c r="BL514" s="282"/>
      <c r="BM514" s="282"/>
      <c r="BN514" s="282"/>
      <c r="BO514" s="279"/>
      <c r="BP514" s="287"/>
      <c r="BQ514" s="288"/>
      <c r="BR514" s="279"/>
      <c r="BS514" s="282"/>
      <c r="BT514" s="282"/>
      <c r="BU514" s="282"/>
      <c r="BV514" s="282"/>
      <c r="BW514" s="279"/>
      <c r="BX514" s="279"/>
      <c r="BY514" s="279"/>
      <c r="BZ514" s="279"/>
    </row>
    <row r="515" spans="3:78" x14ac:dyDescent="0.25">
      <c r="C515" s="279"/>
      <c r="D515" s="280"/>
      <c r="E515" s="281"/>
      <c r="F515" s="281"/>
      <c r="G515" s="279"/>
      <c r="H515" s="282"/>
      <c r="I515" s="282"/>
      <c r="J515" s="282"/>
      <c r="K515" s="282"/>
      <c r="L515" s="283"/>
      <c r="M515" s="283"/>
      <c r="N515" s="283"/>
      <c r="O515" s="283"/>
      <c r="P515" s="282"/>
      <c r="Q515" s="282"/>
      <c r="R515" s="282"/>
      <c r="S515" s="282"/>
      <c r="T515" s="282"/>
      <c r="U515" s="282"/>
      <c r="V515" s="282"/>
      <c r="W515" s="282"/>
      <c r="X515" s="282"/>
      <c r="Y515" s="282"/>
      <c r="Z515" s="282"/>
      <c r="AA515" s="282"/>
      <c r="AB515" s="282"/>
      <c r="AC515" s="282"/>
      <c r="AD515" s="282"/>
      <c r="AE515" s="282"/>
      <c r="AF515" s="282"/>
      <c r="AG515" s="282"/>
      <c r="AH515" s="282"/>
      <c r="AI515" s="282"/>
      <c r="AJ515" s="282"/>
      <c r="AK515" s="284"/>
      <c r="AL515" s="282"/>
      <c r="AM515" s="282"/>
      <c r="AN515" s="282"/>
      <c r="AO515" s="282"/>
      <c r="AP515" s="282"/>
      <c r="AQ515" s="279"/>
      <c r="AR515" s="279"/>
      <c r="AS515" s="279"/>
      <c r="AT515" s="181"/>
      <c r="AU515" s="279"/>
      <c r="AV515" s="279"/>
      <c r="AW515" s="279"/>
      <c r="AX515" s="279"/>
      <c r="AY515" s="282"/>
      <c r="AZ515" s="282"/>
      <c r="BA515" s="285"/>
      <c r="BB515" s="285"/>
      <c r="BC515" s="286"/>
      <c r="BD515" s="286"/>
      <c r="BE515" s="279"/>
      <c r="BF515" s="287"/>
      <c r="BG515" s="279"/>
      <c r="BH515" s="287"/>
      <c r="BI515" s="279"/>
      <c r="BJ515" s="287"/>
      <c r="BK515" s="279"/>
      <c r="BL515" s="282"/>
      <c r="BM515" s="282"/>
      <c r="BN515" s="282"/>
      <c r="BO515" s="279"/>
      <c r="BP515" s="287"/>
      <c r="BQ515" s="288"/>
      <c r="BR515" s="279"/>
      <c r="BS515" s="282"/>
      <c r="BT515" s="282"/>
      <c r="BU515" s="282"/>
      <c r="BV515" s="282"/>
      <c r="BW515" s="279"/>
      <c r="BX515" s="279"/>
      <c r="BY515" s="279"/>
      <c r="BZ515" s="279"/>
    </row>
    <row r="516" spans="3:78" x14ac:dyDescent="0.25">
      <c r="C516" s="279"/>
      <c r="D516" s="280"/>
      <c r="E516" s="281"/>
      <c r="F516" s="281"/>
      <c r="G516" s="279"/>
      <c r="H516" s="282"/>
      <c r="I516" s="282"/>
      <c r="J516" s="282"/>
      <c r="K516" s="282"/>
      <c r="L516" s="283"/>
      <c r="M516" s="283"/>
      <c r="N516" s="283"/>
      <c r="O516" s="283"/>
      <c r="P516" s="282"/>
      <c r="Q516" s="282"/>
      <c r="R516" s="282"/>
      <c r="S516" s="282"/>
      <c r="T516" s="282"/>
      <c r="U516" s="282"/>
      <c r="V516" s="282"/>
      <c r="W516" s="282"/>
      <c r="X516" s="282"/>
      <c r="Y516" s="282"/>
      <c r="Z516" s="282"/>
      <c r="AA516" s="282"/>
      <c r="AB516" s="282"/>
      <c r="AC516" s="282"/>
      <c r="AD516" s="282"/>
      <c r="AE516" s="282"/>
      <c r="AF516" s="282"/>
      <c r="AG516" s="282"/>
      <c r="AH516" s="282"/>
      <c r="AI516" s="282"/>
      <c r="AJ516" s="282"/>
      <c r="AK516" s="284"/>
      <c r="AL516" s="282"/>
      <c r="AM516" s="282"/>
      <c r="AN516" s="282"/>
      <c r="AO516" s="282"/>
      <c r="AP516" s="282"/>
      <c r="AQ516" s="279"/>
      <c r="AR516" s="279"/>
      <c r="AS516" s="279"/>
      <c r="AT516" s="181"/>
      <c r="AU516" s="279"/>
      <c r="AV516" s="279"/>
      <c r="AW516" s="279"/>
      <c r="AX516" s="279"/>
      <c r="AY516" s="282"/>
      <c r="AZ516" s="282"/>
      <c r="BA516" s="285"/>
      <c r="BB516" s="285"/>
      <c r="BC516" s="286"/>
      <c r="BD516" s="286"/>
      <c r="BE516" s="279"/>
      <c r="BF516" s="287"/>
      <c r="BG516" s="279"/>
      <c r="BH516" s="287"/>
      <c r="BI516" s="279"/>
      <c r="BJ516" s="287"/>
      <c r="BK516" s="279"/>
      <c r="BL516" s="282"/>
      <c r="BM516" s="282"/>
      <c r="BN516" s="282"/>
      <c r="BO516" s="279"/>
      <c r="BP516" s="287"/>
      <c r="BQ516" s="288"/>
      <c r="BR516" s="279"/>
      <c r="BS516" s="282"/>
      <c r="BT516" s="282"/>
      <c r="BU516" s="282"/>
      <c r="BV516" s="282"/>
      <c r="BW516" s="279"/>
      <c r="BX516" s="279"/>
      <c r="BY516" s="279"/>
      <c r="BZ516" s="279"/>
    </row>
    <row r="517" spans="3:78" x14ac:dyDescent="0.25">
      <c r="C517" s="279"/>
      <c r="D517" s="280"/>
      <c r="E517" s="281"/>
      <c r="F517" s="281"/>
      <c r="G517" s="279"/>
      <c r="H517" s="282"/>
      <c r="I517" s="282"/>
      <c r="J517" s="282"/>
      <c r="K517" s="282"/>
      <c r="L517" s="283"/>
      <c r="M517" s="283"/>
      <c r="N517" s="283"/>
      <c r="O517" s="283"/>
      <c r="P517" s="282"/>
      <c r="Q517" s="282"/>
      <c r="R517" s="282"/>
      <c r="S517" s="282"/>
      <c r="T517" s="282"/>
      <c r="U517" s="282"/>
      <c r="V517" s="282"/>
      <c r="W517" s="282"/>
      <c r="X517" s="282"/>
      <c r="Y517" s="282"/>
      <c r="Z517" s="282"/>
      <c r="AA517" s="282"/>
      <c r="AB517" s="282"/>
      <c r="AC517" s="282"/>
      <c r="AD517" s="282"/>
      <c r="AE517" s="282"/>
      <c r="AF517" s="282"/>
      <c r="AG517" s="282"/>
      <c r="AH517" s="282"/>
      <c r="AI517" s="282"/>
      <c r="AJ517" s="282"/>
      <c r="AK517" s="284"/>
      <c r="AL517" s="282"/>
      <c r="AM517" s="282"/>
      <c r="AN517" s="282"/>
      <c r="AO517" s="282"/>
      <c r="AP517" s="282"/>
      <c r="AQ517" s="279"/>
      <c r="AR517" s="279"/>
      <c r="AS517" s="279"/>
      <c r="AT517" s="181"/>
      <c r="AU517" s="279"/>
      <c r="AV517" s="279"/>
      <c r="AW517" s="279"/>
      <c r="AX517" s="279"/>
      <c r="AY517" s="282"/>
      <c r="AZ517" s="282"/>
      <c r="BA517" s="285"/>
      <c r="BB517" s="285"/>
      <c r="BC517" s="286"/>
      <c r="BD517" s="286"/>
      <c r="BE517" s="279"/>
      <c r="BF517" s="287"/>
      <c r="BG517" s="279"/>
      <c r="BH517" s="287"/>
      <c r="BI517" s="279"/>
      <c r="BJ517" s="287"/>
      <c r="BK517" s="279"/>
      <c r="BL517" s="282"/>
      <c r="BM517" s="282"/>
      <c r="BN517" s="282"/>
      <c r="BO517" s="279"/>
      <c r="BP517" s="287"/>
      <c r="BQ517" s="288"/>
      <c r="BR517" s="279"/>
      <c r="BS517" s="282"/>
      <c r="BT517" s="282"/>
      <c r="BU517" s="282"/>
      <c r="BV517" s="282"/>
      <c r="BW517" s="279"/>
      <c r="BX517" s="279"/>
      <c r="BY517" s="279"/>
      <c r="BZ517" s="279"/>
    </row>
    <row r="518" spans="3:78" x14ac:dyDescent="0.25">
      <c r="C518" s="279"/>
      <c r="D518" s="280"/>
      <c r="E518" s="281"/>
      <c r="F518" s="281"/>
      <c r="G518" s="279"/>
      <c r="H518" s="282"/>
      <c r="I518" s="282"/>
      <c r="J518" s="282"/>
      <c r="K518" s="282"/>
      <c r="L518" s="283"/>
      <c r="M518" s="283"/>
      <c r="N518" s="283"/>
      <c r="O518" s="283"/>
      <c r="P518" s="282"/>
      <c r="Q518" s="282"/>
      <c r="R518" s="282"/>
      <c r="S518" s="282"/>
      <c r="T518" s="282"/>
      <c r="U518" s="282"/>
      <c r="V518" s="282"/>
      <c r="W518" s="282"/>
      <c r="X518" s="282"/>
      <c r="Y518" s="282"/>
      <c r="Z518" s="282"/>
      <c r="AA518" s="282"/>
      <c r="AB518" s="282"/>
      <c r="AC518" s="282"/>
      <c r="AD518" s="282"/>
      <c r="AE518" s="282"/>
      <c r="AF518" s="282"/>
      <c r="AG518" s="282"/>
      <c r="AH518" s="282"/>
      <c r="AI518" s="282"/>
      <c r="AJ518" s="282"/>
      <c r="AK518" s="284"/>
      <c r="AL518" s="282"/>
      <c r="AM518" s="282"/>
      <c r="AN518" s="282"/>
      <c r="AO518" s="282"/>
      <c r="AP518" s="282"/>
      <c r="AQ518" s="279"/>
      <c r="AR518" s="279"/>
      <c r="AS518" s="279"/>
      <c r="AT518" s="181"/>
      <c r="AU518" s="279"/>
      <c r="AV518" s="279"/>
      <c r="AW518" s="279"/>
      <c r="AX518" s="279"/>
      <c r="AY518" s="282"/>
      <c r="AZ518" s="282"/>
      <c r="BA518" s="285"/>
      <c r="BB518" s="285"/>
      <c r="BC518" s="286"/>
      <c r="BD518" s="286"/>
      <c r="BE518" s="279"/>
      <c r="BF518" s="287"/>
      <c r="BG518" s="279"/>
      <c r="BH518" s="287"/>
      <c r="BI518" s="279"/>
      <c r="BJ518" s="287"/>
      <c r="BK518" s="279"/>
      <c r="BL518" s="282"/>
      <c r="BM518" s="282"/>
      <c r="BN518" s="282"/>
      <c r="BO518" s="279"/>
      <c r="BP518" s="287"/>
      <c r="BQ518" s="288"/>
      <c r="BR518" s="279"/>
      <c r="BS518" s="282"/>
      <c r="BT518" s="282"/>
      <c r="BU518" s="282"/>
      <c r="BV518" s="282"/>
      <c r="BW518" s="279"/>
      <c r="BX518" s="279"/>
      <c r="BY518" s="279"/>
      <c r="BZ518" s="279"/>
    </row>
    <row r="519" spans="3:78" x14ac:dyDescent="0.25">
      <c r="C519" s="279"/>
      <c r="D519" s="280"/>
      <c r="E519" s="281"/>
      <c r="F519" s="281"/>
      <c r="G519" s="279"/>
      <c r="H519" s="282"/>
      <c r="I519" s="282"/>
      <c r="J519" s="282"/>
      <c r="K519" s="282"/>
      <c r="L519" s="283"/>
      <c r="M519" s="283"/>
      <c r="N519" s="283"/>
      <c r="O519" s="283"/>
      <c r="P519" s="282"/>
      <c r="Q519" s="282"/>
      <c r="R519" s="282"/>
      <c r="S519" s="282"/>
      <c r="T519" s="282"/>
      <c r="U519" s="282"/>
      <c r="V519" s="282"/>
      <c r="W519" s="282"/>
      <c r="X519" s="282"/>
      <c r="Y519" s="282"/>
      <c r="Z519" s="282"/>
      <c r="AA519" s="282"/>
      <c r="AB519" s="282"/>
      <c r="AC519" s="282"/>
      <c r="AD519" s="282"/>
      <c r="AE519" s="282"/>
      <c r="AF519" s="282"/>
      <c r="AG519" s="282"/>
      <c r="AH519" s="282"/>
      <c r="AI519" s="282"/>
      <c r="AJ519" s="282"/>
      <c r="AK519" s="284"/>
      <c r="AL519" s="282"/>
      <c r="AM519" s="282"/>
      <c r="AN519" s="282"/>
      <c r="AO519" s="282"/>
      <c r="AP519" s="282"/>
      <c r="AQ519" s="279"/>
      <c r="AR519" s="279"/>
      <c r="AS519" s="279"/>
      <c r="AT519" s="181"/>
      <c r="AU519" s="279"/>
      <c r="AV519" s="279"/>
      <c r="AW519" s="279"/>
      <c r="AX519" s="279"/>
      <c r="AY519" s="282"/>
      <c r="AZ519" s="282"/>
      <c r="BA519" s="285"/>
      <c r="BB519" s="285"/>
      <c r="BC519" s="286"/>
      <c r="BD519" s="286"/>
      <c r="BE519" s="279"/>
      <c r="BF519" s="287"/>
      <c r="BG519" s="279"/>
      <c r="BH519" s="287"/>
      <c r="BI519" s="279"/>
      <c r="BJ519" s="287"/>
      <c r="BK519" s="279"/>
      <c r="BL519" s="282"/>
      <c r="BM519" s="282"/>
      <c r="BN519" s="282"/>
      <c r="BO519" s="279"/>
      <c r="BP519" s="287"/>
      <c r="BQ519" s="288"/>
      <c r="BR519" s="279"/>
      <c r="BS519" s="282"/>
      <c r="BT519" s="282"/>
      <c r="BU519" s="282"/>
      <c r="BV519" s="282"/>
      <c r="BW519" s="279"/>
      <c r="BX519" s="279"/>
      <c r="BY519" s="279"/>
      <c r="BZ519" s="279"/>
    </row>
    <row r="520" spans="3:78" x14ac:dyDescent="0.25">
      <c r="C520" s="279"/>
      <c r="D520" s="280"/>
      <c r="E520" s="281"/>
      <c r="F520" s="281"/>
      <c r="G520" s="279"/>
      <c r="H520" s="282"/>
      <c r="I520" s="282"/>
      <c r="J520" s="282"/>
      <c r="K520" s="282"/>
      <c r="L520" s="283"/>
      <c r="M520" s="283"/>
      <c r="N520" s="283"/>
      <c r="O520" s="283"/>
      <c r="P520" s="282"/>
      <c r="Q520" s="282"/>
      <c r="R520" s="282"/>
      <c r="S520" s="282"/>
      <c r="T520" s="282"/>
      <c r="U520" s="282"/>
      <c r="V520" s="282"/>
      <c r="W520" s="282"/>
      <c r="X520" s="282"/>
      <c r="Y520" s="282"/>
      <c r="Z520" s="282"/>
      <c r="AA520" s="282"/>
      <c r="AB520" s="282"/>
      <c r="AC520" s="282"/>
      <c r="AD520" s="282"/>
      <c r="AE520" s="282"/>
      <c r="AF520" s="282"/>
      <c r="AG520" s="282"/>
      <c r="AH520" s="282"/>
      <c r="AI520" s="282"/>
      <c r="AJ520" s="282"/>
      <c r="AK520" s="284"/>
      <c r="AL520" s="282"/>
      <c r="AM520" s="282"/>
      <c r="AN520" s="282"/>
      <c r="AO520" s="282"/>
      <c r="AP520" s="282"/>
      <c r="AQ520" s="279"/>
      <c r="AR520" s="279"/>
      <c r="AS520" s="279"/>
      <c r="AT520" s="181"/>
      <c r="AU520" s="279"/>
      <c r="AV520" s="279"/>
      <c r="AW520" s="279"/>
      <c r="AX520" s="279"/>
      <c r="AY520" s="282"/>
      <c r="AZ520" s="282"/>
      <c r="BA520" s="285"/>
      <c r="BB520" s="285"/>
      <c r="BC520" s="286"/>
      <c r="BD520" s="286"/>
      <c r="BE520" s="279"/>
      <c r="BF520" s="287"/>
      <c r="BG520" s="279"/>
      <c r="BH520" s="287"/>
      <c r="BI520" s="279"/>
      <c r="BJ520" s="287"/>
      <c r="BK520" s="279"/>
      <c r="BL520" s="282"/>
      <c r="BM520" s="282"/>
      <c r="BN520" s="282"/>
      <c r="BO520" s="279"/>
      <c r="BP520" s="287"/>
      <c r="BQ520" s="288"/>
      <c r="BR520" s="279"/>
      <c r="BS520" s="282"/>
      <c r="BT520" s="282"/>
      <c r="BU520" s="282"/>
      <c r="BV520" s="282"/>
      <c r="BW520" s="279"/>
      <c r="BX520" s="279"/>
      <c r="BY520" s="279"/>
      <c r="BZ520" s="279"/>
    </row>
    <row r="521" spans="3:78" x14ac:dyDescent="0.25">
      <c r="C521" s="279"/>
      <c r="D521" s="280"/>
      <c r="E521" s="281"/>
      <c r="F521" s="281"/>
      <c r="G521" s="279"/>
      <c r="H521" s="282"/>
      <c r="I521" s="282"/>
      <c r="J521" s="282"/>
      <c r="K521" s="282"/>
      <c r="L521" s="283"/>
      <c r="M521" s="283"/>
      <c r="N521" s="283"/>
      <c r="O521" s="283"/>
      <c r="P521" s="282"/>
      <c r="Q521" s="282"/>
      <c r="R521" s="282"/>
      <c r="S521" s="282"/>
      <c r="T521" s="282"/>
      <c r="U521" s="282"/>
      <c r="V521" s="282"/>
      <c r="W521" s="282"/>
      <c r="X521" s="282"/>
      <c r="Y521" s="282"/>
      <c r="Z521" s="282"/>
      <c r="AA521" s="282"/>
      <c r="AB521" s="282"/>
      <c r="AC521" s="282"/>
      <c r="AD521" s="282"/>
      <c r="AE521" s="282"/>
      <c r="AF521" s="282"/>
      <c r="AG521" s="282"/>
      <c r="AH521" s="282"/>
      <c r="AI521" s="282"/>
      <c r="AJ521" s="282"/>
      <c r="AK521" s="284"/>
      <c r="AL521" s="282"/>
      <c r="AM521" s="282"/>
      <c r="AN521" s="282"/>
      <c r="AO521" s="282"/>
      <c r="AP521" s="282"/>
      <c r="AQ521" s="279"/>
      <c r="AR521" s="279"/>
      <c r="AS521" s="279"/>
      <c r="AT521" s="181"/>
      <c r="AU521" s="279"/>
      <c r="AV521" s="279"/>
      <c r="AW521" s="279"/>
      <c r="AX521" s="279"/>
      <c r="AY521" s="282"/>
      <c r="AZ521" s="282"/>
      <c r="BA521" s="285"/>
      <c r="BB521" s="285"/>
      <c r="BC521" s="286"/>
      <c r="BD521" s="286"/>
      <c r="BE521" s="279"/>
      <c r="BF521" s="287"/>
      <c r="BG521" s="279"/>
      <c r="BH521" s="287"/>
      <c r="BI521" s="279"/>
      <c r="BJ521" s="287"/>
      <c r="BK521" s="279"/>
      <c r="BL521" s="282"/>
      <c r="BM521" s="282"/>
      <c r="BN521" s="282"/>
      <c r="BO521" s="279"/>
      <c r="BP521" s="287"/>
      <c r="BQ521" s="288"/>
      <c r="BR521" s="279"/>
      <c r="BS521" s="282"/>
      <c r="BT521" s="282"/>
      <c r="BU521" s="282"/>
      <c r="BV521" s="282"/>
      <c r="BW521" s="279"/>
      <c r="BX521" s="279"/>
      <c r="BY521" s="279"/>
      <c r="BZ521" s="279"/>
    </row>
    <row r="522" spans="3:78" x14ac:dyDescent="0.25">
      <c r="C522" s="279"/>
      <c r="D522" s="280"/>
      <c r="E522" s="281"/>
      <c r="F522" s="281"/>
      <c r="G522" s="279"/>
      <c r="H522" s="282"/>
      <c r="I522" s="282"/>
      <c r="J522" s="282"/>
      <c r="K522" s="282"/>
      <c r="L522" s="283"/>
      <c r="M522" s="283"/>
      <c r="N522" s="283"/>
      <c r="O522" s="283"/>
      <c r="P522" s="282"/>
      <c r="Q522" s="282"/>
      <c r="R522" s="282"/>
      <c r="S522" s="282"/>
      <c r="T522" s="282"/>
      <c r="U522" s="282"/>
      <c r="V522" s="282"/>
      <c r="W522" s="282"/>
      <c r="X522" s="282"/>
      <c r="Y522" s="282"/>
      <c r="Z522" s="282"/>
      <c r="AA522" s="282"/>
      <c r="AB522" s="282"/>
      <c r="AC522" s="282"/>
      <c r="AD522" s="282"/>
      <c r="AE522" s="282"/>
      <c r="AF522" s="282"/>
      <c r="AG522" s="282"/>
      <c r="AH522" s="282"/>
      <c r="AI522" s="282"/>
      <c r="AJ522" s="282"/>
      <c r="AK522" s="284"/>
      <c r="AL522" s="282"/>
      <c r="AM522" s="282"/>
      <c r="AN522" s="282"/>
      <c r="AO522" s="282"/>
      <c r="AP522" s="282"/>
      <c r="AQ522" s="279"/>
      <c r="AR522" s="279"/>
      <c r="AS522" s="279"/>
      <c r="AT522" s="181"/>
      <c r="AU522" s="279"/>
      <c r="AV522" s="279"/>
      <c r="AW522" s="279"/>
      <c r="AX522" s="279"/>
      <c r="AY522" s="282"/>
      <c r="AZ522" s="282"/>
      <c r="BA522" s="285"/>
      <c r="BB522" s="285"/>
      <c r="BC522" s="286"/>
      <c r="BD522" s="286"/>
      <c r="BE522" s="279"/>
      <c r="BF522" s="287"/>
      <c r="BG522" s="279"/>
      <c r="BH522" s="287"/>
      <c r="BI522" s="279"/>
      <c r="BJ522" s="287"/>
      <c r="BK522" s="279"/>
      <c r="BL522" s="282"/>
      <c r="BM522" s="282"/>
      <c r="BN522" s="282"/>
      <c r="BO522" s="279"/>
      <c r="BP522" s="287"/>
      <c r="BQ522" s="288"/>
      <c r="BR522" s="279"/>
      <c r="BS522" s="282"/>
      <c r="BT522" s="282"/>
      <c r="BU522" s="282"/>
      <c r="BV522" s="282"/>
      <c r="BW522" s="279"/>
      <c r="BX522" s="279"/>
      <c r="BY522" s="279"/>
      <c r="BZ522" s="279"/>
    </row>
    <row r="523" spans="3:78" x14ac:dyDescent="0.25">
      <c r="C523" s="279"/>
      <c r="D523" s="280"/>
      <c r="E523" s="281"/>
      <c r="F523" s="281"/>
      <c r="G523" s="279"/>
      <c r="H523" s="282"/>
      <c r="I523" s="282"/>
      <c r="J523" s="282"/>
      <c r="K523" s="282"/>
      <c r="L523" s="283"/>
      <c r="M523" s="283"/>
      <c r="N523" s="283"/>
      <c r="O523" s="283"/>
      <c r="P523" s="282"/>
      <c r="Q523" s="282"/>
      <c r="R523" s="282"/>
      <c r="S523" s="282"/>
      <c r="T523" s="282"/>
      <c r="U523" s="282"/>
      <c r="V523" s="282"/>
      <c r="W523" s="282"/>
      <c r="X523" s="282"/>
      <c r="Y523" s="282"/>
      <c r="Z523" s="282"/>
      <c r="AA523" s="282"/>
      <c r="AB523" s="282"/>
      <c r="AC523" s="282"/>
      <c r="AD523" s="282"/>
      <c r="AE523" s="282"/>
      <c r="AF523" s="282"/>
      <c r="AG523" s="282"/>
      <c r="AH523" s="282"/>
      <c r="AI523" s="282"/>
      <c r="AJ523" s="282"/>
      <c r="AK523" s="284"/>
      <c r="AL523" s="282"/>
      <c r="AM523" s="282"/>
      <c r="AN523" s="282"/>
      <c r="AO523" s="282"/>
      <c r="AP523" s="282"/>
      <c r="AQ523" s="279"/>
      <c r="AR523" s="279"/>
      <c r="AS523" s="279"/>
      <c r="AT523" s="181"/>
      <c r="AU523" s="279"/>
      <c r="AV523" s="279"/>
      <c r="AW523" s="279"/>
      <c r="AX523" s="279"/>
      <c r="AY523" s="282"/>
      <c r="AZ523" s="282"/>
      <c r="BA523" s="285"/>
      <c r="BB523" s="285"/>
      <c r="BC523" s="286"/>
      <c r="BD523" s="286"/>
      <c r="BE523" s="279"/>
      <c r="BF523" s="287"/>
      <c r="BG523" s="279"/>
      <c r="BH523" s="287"/>
      <c r="BI523" s="279"/>
      <c r="BJ523" s="287"/>
      <c r="BK523" s="279"/>
      <c r="BL523" s="282"/>
      <c r="BM523" s="282"/>
      <c r="BN523" s="282"/>
      <c r="BO523" s="279"/>
      <c r="BP523" s="287"/>
      <c r="BQ523" s="288"/>
      <c r="BR523" s="279"/>
      <c r="BS523" s="282"/>
      <c r="BT523" s="282"/>
      <c r="BU523" s="282"/>
      <c r="BV523" s="282"/>
      <c r="BW523" s="279"/>
      <c r="BX523" s="279"/>
      <c r="BY523" s="279"/>
      <c r="BZ523" s="279"/>
    </row>
    <row r="524" spans="3:78" x14ac:dyDescent="0.25">
      <c r="C524" s="279"/>
      <c r="D524" s="280"/>
      <c r="E524" s="281"/>
      <c r="F524" s="281"/>
      <c r="G524" s="279"/>
      <c r="H524" s="282"/>
      <c r="I524" s="282"/>
      <c r="J524" s="282"/>
      <c r="K524" s="282"/>
      <c r="L524" s="283"/>
      <c r="M524" s="283"/>
      <c r="N524" s="283"/>
      <c r="O524" s="283"/>
      <c r="P524" s="282"/>
      <c r="Q524" s="282"/>
      <c r="R524" s="282"/>
      <c r="S524" s="282"/>
      <c r="T524" s="282"/>
      <c r="U524" s="282"/>
      <c r="V524" s="282"/>
      <c r="W524" s="282"/>
      <c r="X524" s="282"/>
      <c r="Y524" s="282"/>
      <c r="Z524" s="282"/>
      <c r="AA524" s="282"/>
      <c r="AB524" s="282"/>
      <c r="AC524" s="282"/>
      <c r="AD524" s="282"/>
      <c r="AE524" s="282"/>
      <c r="AF524" s="282"/>
      <c r="AG524" s="282"/>
      <c r="AH524" s="282"/>
      <c r="AI524" s="282"/>
      <c r="AJ524" s="282"/>
      <c r="AK524" s="284"/>
      <c r="AL524" s="282"/>
      <c r="AM524" s="282"/>
      <c r="AN524" s="282"/>
      <c r="AO524" s="282"/>
      <c r="AP524" s="282"/>
      <c r="AQ524" s="279"/>
      <c r="AR524" s="279"/>
      <c r="AS524" s="279"/>
      <c r="AT524" s="181"/>
      <c r="AU524" s="279"/>
      <c r="AV524" s="279"/>
      <c r="AW524" s="279"/>
      <c r="AX524" s="279"/>
      <c r="AY524" s="282"/>
      <c r="AZ524" s="282"/>
      <c r="BA524" s="285"/>
      <c r="BB524" s="285"/>
      <c r="BC524" s="286"/>
      <c r="BD524" s="286"/>
      <c r="BE524" s="279"/>
      <c r="BF524" s="287"/>
      <c r="BG524" s="279"/>
      <c r="BH524" s="287"/>
      <c r="BI524" s="279"/>
      <c r="BJ524" s="287"/>
      <c r="BK524" s="279"/>
      <c r="BL524" s="282"/>
      <c r="BM524" s="282"/>
      <c r="BN524" s="282"/>
      <c r="BO524" s="279"/>
      <c r="BP524" s="287"/>
      <c r="BQ524" s="288"/>
      <c r="BR524" s="279"/>
      <c r="BS524" s="282"/>
      <c r="BT524" s="282"/>
      <c r="BU524" s="282"/>
      <c r="BV524" s="282"/>
      <c r="BW524" s="279"/>
      <c r="BX524" s="279"/>
      <c r="BY524" s="279"/>
      <c r="BZ524" s="279"/>
    </row>
    <row r="525" spans="3:78" x14ac:dyDescent="0.25">
      <c r="C525" s="279"/>
      <c r="D525" s="280"/>
      <c r="E525" s="281"/>
      <c r="F525" s="281"/>
      <c r="G525" s="279"/>
      <c r="H525" s="282"/>
      <c r="I525" s="282"/>
      <c r="J525" s="282"/>
      <c r="K525" s="282"/>
      <c r="L525" s="283"/>
      <c r="M525" s="283"/>
      <c r="N525" s="283"/>
      <c r="O525" s="283"/>
      <c r="P525" s="282"/>
      <c r="Q525" s="282"/>
      <c r="R525" s="282"/>
      <c r="S525" s="282"/>
      <c r="T525" s="282"/>
      <c r="U525" s="282"/>
      <c r="V525" s="282"/>
      <c r="W525" s="282"/>
      <c r="X525" s="282"/>
      <c r="Y525" s="282"/>
      <c r="Z525" s="282"/>
      <c r="AA525" s="282"/>
      <c r="AB525" s="282"/>
      <c r="AC525" s="282"/>
      <c r="AD525" s="282"/>
      <c r="AE525" s="282"/>
      <c r="AF525" s="282"/>
      <c r="AG525" s="282"/>
      <c r="AH525" s="282"/>
      <c r="AI525" s="282"/>
      <c r="AJ525" s="282"/>
      <c r="AK525" s="284"/>
      <c r="AL525" s="282"/>
      <c r="AM525" s="282"/>
      <c r="AN525" s="282"/>
      <c r="AO525" s="282"/>
      <c r="AP525" s="282"/>
      <c r="AQ525" s="279"/>
      <c r="AR525" s="279"/>
      <c r="AS525" s="279"/>
      <c r="AT525" s="181"/>
      <c r="AU525" s="279"/>
      <c r="AV525" s="279"/>
      <c r="AW525" s="279"/>
      <c r="AX525" s="279"/>
      <c r="AY525" s="282"/>
      <c r="AZ525" s="282"/>
      <c r="BA525" s="285"/>
      <c r="BB525" s="285"/>
      <c r="BC525" s="286"/>
      <c r="BD525" s="286"/>
      <c r="BE525" s="279"/>
      <c r="BF525" s="287"/>
      <c r="BG525" s="279"/>
      <c r="BH525" s="287"/>
      <c r="BI525" s="279"/>
      <c r="BJ525" s="287"/>
      <c r="BK525" s="279"/>
      <c r="BL525" s="282"/>
      <c r="BM525" s="282"/>
      <c r="BN525" s="282"/>
      <c r="BO525" s="279"/>
      <c r="BP525" s="287"/>
      <c r="BQ525" s="288"/>
      <c r="BR525" s="279"/>
      <c r="BS525" s="282"/>
      <c r="BT525" s="282"/>
      <c r="BU525" s="282"/>
      <c r="BV525" s="282"/>
      <c r="BW525" s="279"/>
      <c r="BX525" s="279"/>
      <c r="BY525" s="279"/>
      <c r="BZ525" s="279"/>
    </row>
    <row r="526" spans="3:78" x14ac:dyDescent="0.25">
      <c r="C526" s="279"/>
      <c r="D526" s="280"/>
      <c r="E526" s="281"/>
      <c r="F526" s="281"/>
      <c r="G526" s="279"/>
      <c r="H526" s="282"/>
      <c r="I526" s="282"/>
      <c r="J526" s="282"/>
      <c r="K526" s="282"/>
      <c r="L526" s="283"/>
      <c r="M526" s="283"/>
      <c r="N526" s="283"/>
      <c r="O526" s="283"/>
      <c r="P526" s="282"/>
      <c r="Q526" s="282"/>
      <c r="R526" s="282"/>
      <c r="S526" s="282"/>
      <c r="T526" s="282"/>
      <c r="U526" s="282"/>
      <c r="V526" s="282"/>
      <c r="W526" s="282"/>
      <c r="X526" s="282"/>
      <c r="Y526" s="282"/>
      <c r="Z526" s="282"/>
      <c r="AA526" s="282"/>
      <c r="AB526" s="282"/>
      <c r="AC526" s="282"/>
      <c r="AD526" s="282"/>
      <c r="AE526" s="282"/>
      <c r="AF526" s="282"/>
      <c r="AG526" s="282"/>
      <c r="AH526" s="282"/>
      <c r="AI526" s="282"/>
      <c r="AJ526" s="282"/>
      <c r="AK526" s="284"/>
      <c r="AL526" s="282"/>
      <c r="AM526" s="282"/>
      <c r="AN526" s="282"/>
      <c r="AO526" s="282"/>
      <c r="AP526" s="282"/>
      <c r="AQ526" s="279"/>
      <c r="AR526" s="279"/>
      <c r="AS526" s="279"/>
      <c r="AT526" s="181"/>
      <c r="AU526" s="279"/>
      <c r="AV526" s="279"/>
      <c r="AW526" s="279"/>
      <c r="AX526" s="279"/>
      <c r="AY526" s="282"/>
      <c r="AZ526" s="282"/>
      <c r="BA526" s="285"/>
      <c r="BB526" s="285"/>
      <c r="BC526" s="286"/>
      <c r="BD526" s="286"/>
      <c r="BE526" s="279"/>
      <c r="BF526" s="287"/>
      <c r="BG526" s="279"/>
      <c r="BH526" s="287"/>
      <c r="BI526" s="279"/>
      <c r="BJ526" s="287"/>
      <c r="BK526" s="279"/>
      <c r="BL526" s="282"/>
      <c r="BM526" s="282"/>
      <c r="BN526" s="282"/>
      <c r="BO526" s="279"/>
      <c r="BP526" s="287"/>
      <c r="BQ526" s="288"/>
      <c r="BR526" s="279"/>
      <c r="BS526" s="282"/>
      <c r="BT526" s="282"/>
      <c r="BU526" s="282"/>
      <c r="BV526" s="282"/>
      <c r="BW526" s="279"/>
      <c r="BX526" s="279"/>
      <c r="BY526" s="279"/>
      <c r="BZ526" s="279"/>
    </row>
    <row r="527" spans="3:78" x14ac:dyDescent="0.25">
      <c r="C527" s="279"/>
      <c r="D527" s="280"/>
      <c r="E527" s="281"/>
      <c r="F527" s="281"/>
      <c r="G527" s="279"/>
      <c r="H527" s="282"/>
      <c r="I527" s="282"/>
      <c r="J527" s="282"/>
      <c r="K527" s="282"/>
      <c r="L527" s="283"/>
      <c r="M527" s="283"/>
      <c r="N527" s="283"/>
      <c r="O527" s="283"/>
      <c r="P527" s="282"/>
      <c r="Q527" s="282"/>
      <c r="R527" s="282"/>
      <c r="S527" s="282"/>
      <c r="T527" s="282"/>
      <c r="U527" s="282"/>
      <c r="V527" s="282"/>
      <c r="W527" s="282"/>
      <c r="X527" s="282"/>
      <c r="Y527" s="282"/>
      <c r="Z527" s="282"/>
      <c r="AA527" s="282"/>
      <c r="AB527" s="282"/>
      <c r="AC527" s="282"/>
      <c r="AD527" s="282"/>
      <c r="AE527" s="282"/>
      <c r="AF527" s="282"/>
      <c r="AG527" s="282"/>
      <c r="AH527" s="282"/>
      <c r="AI527" s="282"/>
      <c r="AJ527" s="282"/>
      <c r="AK527" s="284"/>
      <c r="AL527" s="282"/>
      <c r="AM527" s="282"/>
      <c r="AN527" s="282"/>
      <c r="AO527" s="282"/>
      <c r="AP527" s="282"/>
      <c r="AQ527" s="279"/>
      <c r="AR527" s="279"/>
      <c r="AS527" s="279"/>
      <c r="AT527" s="181"/>
      <c r="AU527" s="279"/>
      <c r="AV527" s="279"/>
      <c r="AW527" s="279"/>
      <c r="AX527" s="279"/>
      <c r="AY527" s="282"/>
      <c r="AZ527" s="282"/>
      <c r="BA527" s="285"/>
      <c r="BB527" s="285"/>
      <c r="BC527" s="286"/>
      <c r="BD527" s="286"/>
      <c r="BE527" s="279"/>
      <c r="BF527" s="287"/>
      <c r="BG527" s="279"/>
      <c r="BH527" s="287"/>
      <c r="BI527" s="279"/>
      <c r="BJ527" s="287"/>
      <c r="BK527" s="279"/>
      <c r="BL527" s="282"/>
      <c r="BM527" s="282"/>
      <c r="BN527" s="282"/>
      <c r="BO527" s="279"/>
      <c r="BP527" s="287"/>
      <c r="BQ527" s="288"/>
      <c r="BR527" s="279"/>
      <c r="BS527" s="282"/>
      <c r="BT527" s="282"/>
      <c r="BU527" s="282"/>
      <c r="BV527" s="282"/>
      <c r="BW527" s="279"/>
      <c r="BX527" s="279"/>
      <c r="BY527" s="279"/>
      <c r="BZ527" s="279"/>
    </row>
    <row r="528" spans="3:78" x14ac:dyDescent="0.25">
      <c r="C528" s="279"/>
      <c r="D528" s="280"/>
      <c r="E528" s="281"/>
      <c r="F528" s="281"/>
      <c r="G528" s="279"/>
      <c r="H528" s="282"/>
      <c r="I528" s="282"/>
      <c r="J528" s="282"/>
      <c r="K528" s="282"/>
      <c r="L528" s="283"/>
      <c r="M528" s="283"/>
      <c r="N528" s="283"/>
      <c r="O528" s="283"/>
      <c r="P528" s="282"/>
      <c r="Q528" s="282"/>
      <c r="R528" s="282"/>
      <c r="S528" s="282"/>
      <c r="T528" s="282"/>
      <c r="U528" s="282"/>
      <c r="V528" s="282"/>
      <c r="W528" s="282"/>
      <c r="X528" s="282"/>
      <c r="Y528" s="282"/>
      <c r="Z528" s="282"/>
      <c r="AA528" s="282"/>
      <c r="AB528" s="282"/>
      <c r="AC528" s="282"/>
      <c r="AD528" s="282"/>
      <c r="AE528" s="282"/>
      <c r="AF528" s="282"/>
      <c r="AG528" s="282"/>
      <c r="AH528" s="282"/>
      <c r="AI528" s="282"/>
      <c r="AJ528" s="282"/>
      <c r="AK528" s="284"/>
      <c r="AL528" s="282"/>
      <c r="AM528" s="282"/>
      <c r="AN528" s="282"/>
      <c r="AO528" s="282"/>
      <c r="AP528" s="282"/>
      <c r="AQ528" s="279"/>
      <c r="AR528" s="279"/>
      <c r="AS528" s="279"/>
      <c r="AT528" s="181"/>
      <c r="AU528" s="279"/>
      <c r="AV528" s="279"/>
      <c r="AW528" s="279"/>
      <c r="AX528" s="279"/>
      <c r="AY528" s="282"/>
      <c r="AZ528" s="282"/>
      <c r="BA528" s="285"/>
      <c r="BB528" s="285"/>
      <c r="BC528" s="286"/>
      <c r="BD528" s="286"/>
      <c r="BE528" s="279"/>
      <c r="BF528" s="287"/>
      <c r="BG528" s="279"/>
      <c r="BH528" s="287"/>
      <c r="BI528" s="279"/>
      <c r="BJ528" s="287"/>
      <c r="BK528" s="279"/>
      <c r="BL528" s="282"/>
      <c r="BM528" s="282"/>
      <c r="BN528" s="282"/>
      <c r="BO528" s="279"/>
      <c r="BP528" s="287"/>
      <c r="BQ528" s="288"/>
      <c r="BR528" s="279"/>
      <c r="BS528" s="282"/>
      <c r="BT528" s="282"/>
      <c r="BU528" s="282"/>
      <c r="BV528" s="282"/>
      <c r="BW528" s="279"/>
      <c r="BX528" s="279"/>
      <c r="BY528" s="279"/>
      <c r="BZ528" s="279"/>
    </row>
    <row r="529" spans="3:78" x14ac:dyDescent="0.25">
      <c r="C529" s="279"/>
      <c r="D529" s="280"/>
      <c r="E529" s="281"/>
      <c r="F529" s="281"/>
      <c r="G529" s="279"/>
      <c r="H529" s="282"/>
      <c r="I529" s="282"/>
      <c r="J529" s="282"/>
      <c r="K529" s="282"/>
      <c r="L529" s="283"/>
      <c r="M529" s="283"/>
      <c r="N529" s="283"/>
      <c r="O529" s="283"/>
      <c r="P529" s="282"/>
      <c r="Q529" s="282"/>
      <c r="R529" s="282"/>
      <c r="S529" s="282"/>
      <c r="T529" s="282"/>
      <c r="U529" s="282"/>
      <c r="V529" s="282"/>
      <c r="W529" s="282"/>
      <c r="X529" s="282"/>
      <c r="Y529" s="282"/>
      <c r="Z529" s="282"/>
      <c r="AA529" s="282"/>
      <c r="AB529" s="282"/>
      <c r="AC529" s="282"/>
      <c r="AD529" s="282"/>
      <c r="AE529" s="282"/>
      <c r="AF529" s="282"/>
      <c r="AG529" s="282"/>
      <c r="AH529" s="282"/>
      <c r="AI529" s="282"/>
      <c r="AJ529" s="282"/>
      <c r="AK529" s="284"/>
      <c r="AL529" s="282"/>
      <c r="AM529" s="282"/>
      <c r="AN529" s="282"/>
      <c r="AO529" s="282"/>
      <c r="AP529" s="282"/>
      <c r="AQ529" s="279"/>
      <c r="AR529" s="279"/>
      <c r="AS529" s="279"/>
      <c r="AT529" s="181"/>
      <c r="AU529" s="279"/>
      <c r="AV529" s="279"/>
      <c r="AW529" s="279"/>
      <c r="AX529" s="279"/>
      <c r="AY529" s="282"/>
      <c r="AZ529" s="282"/>
      <c r="BA529" s="285"/>
      <c r="BB529" s="285"/>
      <c r="BC529" s="286"/>
      <c r="BD529" s="286"/>
      <c r="BE529" s="279"/>
      <c r="BF529" s="287"/>
      <c r="BG529" s="279"/>
      <c r="BH529" s="287"/>
      <c r="BI529" s="279"/>
      <c r="BJ529" s="287"/>
      <c r="BK529" s="279"/>
      <c r="BL529" s="282"/>
      <c r="BM529" s="282"/>
      <c r="BN529" s="282"/>
      <c r="BO529" s="279"/>
      <c r="BP529" s="287"/>
      <c r="BQ529" s="288"/>
      <c r="BR529" s="279"/>
      <c r="BS529" s="282"/>
      <c r="BT529" s="282"/>
      <c r="BU529" s="282"/>
      <c r="BV529" s="282"/>
      <c r="BW529" s="279"/>
      <c r="BX529" s="279"/>
      <c r="BY529" s="279"/>
      <c r="BZ529" s="279"/>
    </row>
    <row r="530" spans="3:78" x14ac:dyDescent="0.25">
      <c r="C530" s="279"/>
      <c r="D530" s="280"/>
      <c r="E530" s="281"/>
      <c r="F530" s="281"/>
      <c r="G530" s="279"/>
      <c r="H530" s="282"/>
      <c r="I530" s="282"/>
      <c r="J530" s="282"/>
      <c r="K530" s="282"/>
      <c r="L530" s="283"/>
      <c r="M530" s="283"/>
      <c r="N530" s="283"/>
      <c r="O530" s="283"/>
      <c r="P530" s="282"/>
      <c r="Q530" s="282"/>
      <c r="R530" s="282"/>
      <c r="S530" s="282"/>
      <c r="T530" s="282"/>
      <c r="U530" s="282"/>
      <c r="V530" s="282"/>
      <c r="W530" s="282"/>
      <c r="X530" s="282"/>
      <c r="Y530" s="282"/>
      <c r="Z530" s="282"/>
      <c r="AA530" s="282"/>
      <c r="AB530" s="282"/>
      <c r="AC530" s="282"/>
      <c r="AD530" s="282"/>
      <c r="AE530" s="282"/>
      <c r="AF530" s="282"/>
      <c r="AG530" s="282"/>
      <c r="AH530" s="282"/>
      <c r="AI530" s="282"/>
      <c r="AJ530" s="282"/>
      <c r="AK530" s="284"/>
      <c r="AL530" s="282"/>
      <c r="AM530" s="282"/>
      <c r="AN530" s="282"/>
      <c r="AO530" s="282"/>
      <c r="AP530" s="282"/>
      <c r="AQ530" s="279"/>
      <c r="AR530" s="279"/>
      <c r="AS530" s="279"/>
      <c r="AT530" s="181"/>
      <c r="AU530" s="279"/>
      <c r="AV530" s="279"/>
      <c r="AW530" s="279"/>
      <c r="AX530" s="279"/>
      <c r="AY530" s="282"/>
      <c r="AZ530" s="282"/>
      <c r="BA530" s="285"/>
      <c r="BB530" s="285"/>
      <c r="BC530" s="286"/>
      <c r="BD530" s="286"/>
      <c r="BE530" s="279"/>
      <c r="BF530" s="287"/>
      <c r="BG530" s="279"/>
      <c r="BH530" s="287"/>
      <c r="BI530" s="279"/>
      <c r="BJ530" s="287"/>
      <c r="BK530" s="279"/>
      <c r="BL530" s="282"/>
      <c r="BM530" s="282"/>
      <c r="BN530" s="282"/>
      <c r="BO530" s="279"/>
      <c r="BP530" s="287"/>
      <c r="BQ530" s="288"/>
      <c r="BR530" s="279"/>
      <c r="BS530" s="282"/>
      <c r="BT530" s="282"/>
      <c r="BU530" s="282"/>
      <c r="BV530" s="282"/>
      <c r="BW530" s="279"/>
      <c r="BX530" s="279"/>
      <c r="BY530" s="279"/>
      <c r="BZ530" s="279"/>
    </row>
    <row r="531" spans="3:78" x14ac:dyDescent="0.25">
      <c r="C531" s="279"/>
      <c r="D531" s="280"/>
      <c r="E531" s="281"/>
      <c r="F531" s="281"/>
      <c r="G531" s="279"/>
      <c r="H531" s="282"/>
      <c r="I531" s="282"/>
      <c r="J531" s="282"/>
      <c r="K531" s="282"/>
      <c r="L531" s="283"/>
      <c r="M531" s="283"/>
      <c r="N531" s="283"/>
      <c r="O531" s="283"/>
      <c r="P531" s="282"/>
      <c r="Q531" s="282"/>
      <c r="R531" s="282"/>
      <c r="S531" s="282"/>
      <c r="T531" s="282"/>
      <c r="U531" s="282"/>
      <c r="V531" s="282"/>
      <c r="W531" s="282"/>
      <c r="X531" s="282"/>
      <c r="Y531" s="282"/>
      <c r="Z531" s="282"/>
      <c r="AA531" s="282"/>
      <c r="AB531" s="282"/>
      <c r="AC531" s="282"/>
      <c r="AD531" s="282"/>
      <c r="AE531" s="282"/>
      <c r="AF531" s="282"/>
      <c r="AG531" s="282"/>
      <c r="AH531" s="282"/>
      <c r="AI531" s="282"/>
      <c r="AJ531" s="282"/>
      <c r="AK531" s="284"/>
      <c r="AL531" s="282"/>
      <c r="AM531" s="282"/>
      <c r="AN531" s="282"/>
      <c r="AO531" s="282"/>
      <c r="AP531" s="282"/>
      <c r="AQ531" s="279"/>
      <c r="AR531" s="279"/>
      <c r="AS531" s="279"/>
      <c r="AT531" s="181"/>
      <c r="AU531" s="279"/>
      <c r="AV531" s="279"/>
      <c r="AW531" s="279"/>
      <c r="AX531" s="279"/>
      <c r="AY531" s="282"/>
      <c r="AZ531" s="282"/>
      <c r="BA531" s="285"/>
      <c r="BB531" s="285"/>
      <c r="BC531" s="286"/>
      <c r="BD531" s="286"/>
      <c r="BE531" s="279"/>
      <c r="BF531" s="287"/>
      <c r="BG531" s="279"/>
      <c r="BH531" s="287"/>
      <c r="BI531" s="279"/>
      <c r="BJ531" s="287"/>
      <c r="BK531" s="279"/>
      <c r="BL531" s="282"/>
      <c r="BM531" s="282"/>
      <c r="BN531" s="282"/>
      <c r="BO531" s="279"/>
      <c r="BP531" s="287"/>
      <c r="BQ531" s="288"/>
      <c r="BR531" s="279"/>
      <c r="BS531" s="282"/>
      <c r="BT531" s="282"/>
      <c r="BU531" s="282"/>
      <c r="BV531" s="282"/>
      <c r="BW531" s="279"/>
      <c r="BX531" s="279"/>
      <c r="BY531" s="279"/>
      <c r="BZ531" s="279"/>
    </row>
    <row r="532" spans="3:78" x14ac:dyDescent="0.25">
      <c r="C532" s="279"/>
      <c r="D532" s="280"/>
      <c r="E532" s="281"/>
      <c r="F532" s="281"/>
      <c r="G532" s="279"/>
      <c r="H532" s="282"/>
      <c r="I532" s="282"/>
      <c r="J532" s="282"/>
      <c r="K532" s="282"/>
      <c r="L532" s="283"/>
      <c r="M532" s="283"/>
      <c r="N532" s="283"/>
      <c r="O532" s="283"/>
      <c r="P532" s="282"/>
      <c r="Q532" s="282"/>
      <c r="R532" s="282"/>
      <c r="S532" s="282"/>
      <c r="T532" s="282"/>
      <c r="U532" s="282"/>
      <c r="V532" s="282"/>
      <c r="W532" s="282"/>
      <c r="X532" s="282"/>
      <c r="Y532" s="282"/>
      <c r="Z532" s="282"/>
      <c r="AA532" s="282"/>
      <c r="AB532" s="282"/>
      <c r="AC532" s="282"/>
      <c r="AD532" s="282"/>
      <c r="AE532" s="282"/>
      <c r="AF532" s="282"/>
      <c r="AG532" s="282"/>
      <c r="AH532" s="282"/>
      <c r="AI532" s="282"/>
      <c r="AJ532" s="282"/>
      <c r="AK532" s="284"/>
      <c r="AL532" s="282"/>
      <c r="AM532" s="282"/>
      <c r="AN532" s="282"/>
      <c r="AO532" s="282"/>
      <c r="AP532" s="282"/>
      <c r="AQ532" s="279"/>
      <c r="AR532" s="279"/>
      <c r="AS532" s="279"/>
      <c r="AT532" s="181"/>
      <c r="AU532" s="279"/>
      <c r="AV532" s="279"/>
      <c r="AW532" s="279"/>
      <c r="AX532" s="279"/>
      <c r="AY532" s="282"/>
      <c r="AZ532" s="282"/>
      <c r="BA532" s="285"/>
      <c r="BB532" s="285"/>
      <c r="BC532" s="286"/>
      <c r="BD532" s="286"/>
      <c r="BE532" s="279"/>
      <c r="BF532" s="287"/>
      <c r="BG532" s="279"/>
      <c r="BH532" s="287"/>
      <c r="BI532" s="279"/>
      <c r="BJ532" s="287"/>
      <c r="BK532" s="279"/>
      <c r="BL532" s="282"/>
      <c r="BM532" s="282"/>
      <c r="BN532" s="282"/>
      <c r="BO532" s="279"/>
      <c r="BP532" s="287"/>
      <c r="BQ532" s="288"/>
      <c r="BR532" s="279"/>
      <c r="BS532" s="282"/>
      <c r="BT532" s="282"/>
      <c r="BU532" s="282"/>
      <c r="BV532" s="282"/>
      <c r="BW532" s="279"/>
      <c r="BX532" s="279"/>
      <c r="BY532" s="279"/>
      <c r="BZ532" s="279"/>
    </row>
    <row r="533" spans="3:78" x14ac:dyDescent="0.25">
      <c r="C533" s="279"/>
      <c r="D533" s="280"/>
      <c r="E533" s="281"/>
      <c r="F533" s="281"/>
      <c r="G533" s="279"/>
      <c r="H533" s="282"/>
      <c r="I533" s="282"/>
      <c r="J533" s="282"/>
      <c r="K533" s="282"/>
      <c r="L533" s="283"/>
      <c r="M533" s="283"/>
      <c r="N533" s="283"/>
      <c r="O533" s="283"/>
      <c r="P533" s="282"/>
      <c r="Q533" s="282"/>
      <c r="R533" s="282"/>
      <c r="S533" s="282"/>
      <c r="T533" s="282"/>
      <c r="U533" s="282"/>
      <c r="V533" s="282"/>
      <c r="W533" s="282"/>
      <c r="X533" s="282"/>
      <c r="Y533" s="282"/>
      <c r="Z533" s="282"/>
      <c r="AA533" s="282"/>
      <c r="AB533" s="282"/>
      <c r="AC533" s="282"/>
      <c r="AD533" s="282"/>
      <c r="AE533" s="282"/>
      <c r="AF533" s="282"/>
      <c r="AG533" s="282"/>
      <c r="AH533" s="282"/>
      <c r="AI533" s="282"/>
      <c r="AJ533" s="282"/>
      <c r="AK533" s="284"/>
      <c r="AL533" s="282"/>
      <c r="AM533" s="282"/>
      <c r="AN533" s="282"/>
      <c r="AO533" s="282"/>
      <c r="AP533" s="282"/>
      <c r="AQ533" s="279"/>
      <c r="AR533" s="279"/>
      <c r="AS533" s="279"/>
      <c r="AT533" s="181"/>
      <c r="AU533" s="279"/>
      <c r="AV533" s="279"/>
      <c r="AW533" s="279"/>
      <c r="AX533" s="279"/>
      <c r="AY533" s="282"/>
      <c r="AZ533" s="282"/>
      <c r="BA533" s="285"/>
      <c r="BB533" s="285"/>
      <c r="BC533" s="286"/>
      <c r="BD533" s="286"/>
      <c r="BE533" s="279"/>
      <c r="BF533" s="287"/>
      <c r="BG533" s="279"/>
      <c r="BH533" s="287"/>
      <c r="BI533" s="279"/>
      <c r="BJ533" s="287"/>
      <c r="BK533" s="279"/>
      <c r="BL533" s="282"/>
      <c r="BM533" s="282"/>
      <c r="BN533" s="282"/>
      <c r="BO533" s="279"/>
      <c r="BP533" s="287"/>
      <c r="BQ533" s="288"/>
      <c r="BR533" s="279"/>
      <c r="BS533" s="282"/>
      <c r="BT533" s="282"/>
      <c r="BU533" s="282"/>
      <c r="BV533" s="282"/>
      <c r="BW533" s="279"/>
      <c r="BX533" s="279"/>
      <c r="BY533" s="279"/>
      <c r="BZ533" s="279"/>
    </row>
    <row r="534" spans="3:78" x14ac:dyDescent="0.25">
      <c r="C534" s="279"/>
      <c r="D534" s="280"/>
      <c r="E534" s="281"/>
      <c r="F534" s="281"/>
      <c r="G534" s="279"/>
      <c r="H534" s="282"/>
      <c r="I534" s="282"/>
      <c r="J534" s="282"/>
      <c r="K534" s="282"/>
      <c r="L534" s="283"/>
      <c r="M534" s="283"/>
      <c r="N534" s="283"/>
      <c r="O534" s="283"/>
      <c r="P534" s="282"/>
      <c r="Q534" s="282"/>
      <c r="R534" s="282"/>
      <c r="S534" s="282"/>
      <c r="T534" s="282"/>
      <c r="U534" s="282"/>
      <c r="V534" s="282"/>
      <c r="W534" s="282"/>
      <c r="X534" s="282"/>
      <c r="Y534" s="282"/>
      <c r="Z534" s="282"/>
      <c r="AA534" s="282"/>
      <c r="AB534" s="282"/>
      <c r="AC534" s="282"/>
      <c r="AD534" s="282"/>
      <c r="AE534" s="282"/>
      <c r="AF534" s="282"/>
      <c r="AG534" s="282"/>
      <c r="AH534" s="282"/>
      <c r="AI534" s="282"/>
      <c r="AJ534" s="282"/>
      <c r="AK534" s="284"/>
      <c r="AL534" s="282"/>
      <c r="AM534" s="282"/>
      <c r="AN534" s="282"/>
      <c r="AO534" s="282"/>
      <c r="AP534" s="282"/>
      <c r="AQ534" s="279"/>
      <c r="AR534" s="279"/>
      <c r="AS534" s="279"/>
      <c r="AT534" s="181"/>
      <c r="AU534" s="279"/>
      <c r="AV534" s="279"/>
      <c r="AW534" s="279"/>
      <c r="AX534" s="279"/>
      <c r="AY534" s="282"/>
      <c r="AZ534" s="282"/>
      <c r="BA534" s="285"/>
      <c r="BB534" s="285"/>
      <c r="BC534" s="286"/>
      <c r="BD534" s="286"/>
      <c r="BE534" s="279"/>
      <c r="BF534" s="287"/>
      <c r="BG534" s="279"/>
      <c r="BH534" s="287"/>
      <c r="BI534" s="279"/>
      <c r="BJ534" s="287"/>
      <c r="BK534" s="279"/>
      <c r="BL534" s="282"/>
      <c r="BM534" s="282"/>
      <c r="BN534" s="282"/>
      <c r="BO534" s="279"/>
      <c r="BP534" s="287"/>
      <c r="BQ534" s="288"/>
      <c r="BR534" s="279"/>
      <c r="BS534" s="282"/>
      <c r="BT534" s="282"/>
      <c r="BU534" s="282"/>
      <c r="BV534" s="282"/>
      <c r="BW534" s="279"/>
      <c r="BX534" s="279"/>
      <c r="BY534" s="279"/>
      <c r="BZ534" s="279"/>
    </row>
    <row r="535" spans="3:78" x14ac:dyDescent="0.25">
      <c r="C535" s="279"/>
      <c r="D535" s="280"/>
      <c r="E535" s="281"/>
      <c r="F535" s="281"/>
      <c r="G535" s="279"/>
      <c r="H535" s="282"/>
      <c r="I535" s="282"/>
      <c r="J535" s="282"/>
      <c r="K535" s="282"/>
      <c r="L535" s="283"/>
      <c r="M535" s="283"/>
      <c r="N535" s="283"/>
      <c r="O535" s="283"/>
      <c r="P535" s="282"/>
      <c r="Q535" s="282"/>
      <c r="R535" s="282"/>
      <c r="S535" s="282"/>
      <c r="T535" s="282"/>
      <c r="U535" s="282"/>
      <c r="V535" s="282"/>
      <c r="W535" s="282"/>
      <c r="X535" s="282"/>
      <c r="Y535" s="282"/>
      <c r="Z535" s="282"/>
      <c r="AA535" s="282"/>
      <c r="AB535" s="282"/>
      <c r="AC535" s="282"/>
      <c r="AD535" s="282"/>
      <c r="AE535" s="282"/>
      <c r="AF535" s="282"/>
      <c r="AG535" s="282"/>
      <c r="AH535" s="282"/>
      <c r="AI535" s="282"/>
      <c r="AJ535" s="282"/>
      <c r="AK535" s="284"/>
      <c r="AL535" s="282"/>
      <c r="AM535" s="282"/>
      <c r="AN535" s="282"/>
      <c r="AO535" s="282"/>
      <c r="AP535" s="282"/>
      <c r="AQ535" s="279"/>
      <c r="AR535" s="279"/>
      <c r="AS535" s="279"/>
      <c r="AT535" s="181"/>
      <c r="AU535" s="279"/>
      <c r="AV535" s="279"/>
      <c r="AW535" s="279"/>
      <c r="AX535" s="279"/>
      <c r="AY535" s="282"/>
      <c r="AZ535" s="282"/>
      <c r="BA535" s="285"/>
      <c r="BB535" s="285"/>
      <c r="BC535" s="286"/>
      <c r="BD535" s="286"/>
      <c r="BE535" s="279"/>
      <c r="BF535" s="287"/>
      <c r="BG535" s="279"/>
      <c r="BH535" s="287"/>
      <c r="BI535" s="279"/>
      <c r="BJ535" s="287"/>
      <c r="BK535" s="279"/>
      <c r="BL535" s="282"/>
      <c r="BM535" s="282"/>
      <c r="BN535" s="282"/>
      <c r="BO535" s="279"/>
      <c r="BP535" s="287"/>
      <c r="BQ535" s="288"/>
      <c r="BR535" s="279"/>
      <c r="BS535" s="282"/>
      <c r="BT535" s="282"/>
      <c r="BU535" s="282"/>
      <c r="BV535" s="282"/>
      <c r="BW535" s="279"/>
      <c r="BX535" s="279"/>
      <c r="BY535" s="279"/>
      <c r="BZ535" s="279"/>
    </row>
    <row r="536" spans="3:78" x14ac:dyDescent="0.25">
      <c r="C536" s="279"/>
      <c r="D536" s="280"/>
      <c r="E536" s="281"/>
      <c r="F536" s="281"/>
      <c r="G536" s="279"/>
      <c r="H536" s="282"/>
      <c r="I536" s="282"/>
      <c r="J536" s="282"/>
      <c r="K536" s="282"/>
      <c r="L536" s="283"/>
      <c r="M536" s="283"/>
      <c r="N536" s="283"/>
      <c r="O536" s="283"/>
      <c r="P536" s="282"/>
      <c r="Q536" s="282"/>
      <c r="R536" s="282"/>
      <c r="S536" s="282"/>
      <c r="T536" s="282"/>
      <c r="U536" s="282"/>
      <c r="V536" s="282"/>
      <c r="W536" s="282"/>
      <c r="X536" s="282"/>
      <c r="Y536" s="282"/>
      <c r="Z536" s="282"/>
      <c r="AA536" s="282"/>
      <c r="AB536" s="282"/>
      <c r="AC536" s="282"/>
      <c r="AD536" s="282"/>
      <c r="AE536" s="282"/>
      <c r="AF536" s="282"/>
      <c r="AG536" s="282"/>
      <c r="AH536" s="282"/>
      <c r="AI536" s="282"/>
      <c r="AJ536" s="282"/>
      <c r="AK536" s="284"/>
      <c r="AL536" s="282"/>
      <c r="AM536" s="282"/>
      <c r="AN536" s="282"/>
      <c r="AO536" s="282"/>
      <c r="AP536" s="282"/>
      <c r="AQ536" s="279"/>
      <c r="AR536" s="279"/>
      <c r="AS536" s="279"/>
      <c r="AT536" s="181"/>
      <c r="AU536" s="279"/>
      <c r="AV536" s="279"/>
      <c r="AW536" s="279"/>
      <c r="AX536" s="279"/>
      <c r="AY536" s="282"/>
      <c r="AZ536" s="282"/>
      <c r="BA536" s="285"/>
      <c r="BB536" s="285"/>
      <c r="BC536" s="286"/>
      <c r="BD536" s="286"/>
      <c r="BE536" s="279"/>
      <c r="BF536" s="287"/>
      <c r="BG536" s="279"/>
      <c r="BH536" s="287"/>
      <c r="BI536" s="279"/>
      <c r="BJ536" s="287"/>
      <c r="BK536" s="279"/>
      <c r="BL536" s="282"/>
      <c r="BM536" s="282"/>
      <c r="BN536" s="282"/>
      <c r="BO536" s="279"/>
      <c r="BP536" s="287"/>
      <c r="BQ536" s="288"/>
      <c r="BR536" s="279"/>
      <c r="BS536" s="282"/>
      <c r="BT536" s="282"/>
      <c r="BU536" s="282"/>
      <c r="BV536" s="282"/>
      <c r="BW536" s="279"/>
      <c r="BX536" s="279"/>
      <c r="BY536" s="279"/>
      <c r="BZ536" s="279"/>
    </row>
    <row r="537" spans="3:78" x14ac:dyDescent="0.25">
      <c r="C537" s="279"/>
      <c r="D537" s="280"/>
      <c r="E537" s="281"/>
      <c r="F537" s="281"/>
      <c r="G537" s="279"/>
      <c r="H537" s="282"/>
      <c r="I537" s="282"/>
      <c r="J537" s="282"/>
      <c r="K537" s="282"/>
      <c r="L537" s="283"/>
      <c r="M537" s="283"/>
      <c r="N537" s="283"/>
      <c r="O537" s="283"/>
      <c r="P537" s="282"/>
      <c r="Q537" s="282"/>
      <c r="R537" s="282"/>
      <c r="S537" s="282"/>
      <c r="T537" s="282"/>
      <c r="U537" s="282"/>
      <c r="V537" s="282"/>
      <c r="W537" s="282"/>
      <c r="X537" s="282"/>
      <c r="Y537" s="282"/>
      <c r="Z537" s="282"/>
      <c r="AA537" s="282"/>
      <c r="AB537" s="282"/>
      <c r="AC537" s="282"/>
      <c r="AD537" s="282"/>
      <c r="AE537" s="282"/>
      <c r="AF537" s="282"/>
      <c r="AG537" s="282"/>
      <c r="AH537" s="282"/>
      <c r="AI537" s="282"/>
      <c r="AJ537" s="282"/>
      <c r="AK537" s="284"/>
      <c r="AL537" s="282"/>
      <c r="AM537" s="282"/>
      <c r="AN537" s="282"/>
      <c r="AO537" s="282"/>
      <c r="AP537" s="282"/>
      <c r="AQ537" s="279"/>
      <c r="AR537" s="279"/>
      <c r="AS537" s="279"/>
      <c r="AT537" s="181"/>
      <c r="AU537" s="279"/>
      <c r="AV537" s="279"/>
      <c r="AW537" s="279"/>
      <c r="AX537" s="279"/>
      <c r="AY537" s="282"/>
      <c r="AZ537" s="282"/>
      <c r="BA537" s="285"/>
      <c r="BB537" s="285"/>
      <c r="BC537" s="286"/>
      <c r="BD537" s="286"/>
      <c r="BE537" s="279"/>
      <c r="BF537" s="287"/>
      <c r="BG537" s="279"/>
      <c r="BH537" s="287"/>
      <c r="BI537" s="279"/>
      <c r="BJ537" s="287"/>
      <c r="BK537" s="279"/>
      <c r="BL537" s="282"/>
      <c r="BM537" s="282"/>
      <c r="BN537" s="282"/>
      <c r="BO537" s="279"/>
      <c r="BP537" s="287"/>
      <c r="BQ537" s="288"/>
      <c r="BR537" s="279"/>
      <c r="BS537" s="282"/>
      <c r="BT537" s="282"/>
      <c r="BU537" s="282"/>
      <c r="BV537" s="282"/>
      <c r="BW537" s="279"/>
      <c r="BX537" s="279"/>
      <c r="BY537" s="279"/>
      <c r="BZ537" s="279"/>
    </row>
    <row r="538" spans="3:78" x14ac:dyDescent="0.25">
      <c r="C538" s="279"/>
      <c r="D538" s="280"/>
      <c r="E538" s="281"/>
      <c r="F538" s="281"/>
      <c r="G538" s="279"/>
      <c r="H538" s="282"/>
      <c r="I538" s="282"/>
      <c r="J538" s="282"/>
      <c r="K538" s="282"/>
      <c r="L538" s="283"/>
      <c r="M538" s="283"/>
      <c r="N538" s="283"/>
      <c r="O538" s="283"/>
      <c r="P538" s="282"/>
      <c r="Q538" s="282"/>
      <c r="R538" s="282"/>
      <c r="S538" s="282"/>
      <c r="T538" s="282"/>
      <c r="U538" s="282"/>
      <c r="V538" s="282"/>
      <c r="W538" s="282"/>
      <c r="X538" s="282"/>
      <c r="Y538" s="282"/>
      <c r="Z538" s="282"/>
      <c r="AA538" s="282"/>
      <c r="AB538" s="282"/>
      <c r="AC538" s="282"/>
      <c r="AD538" s="282"/>
      <c r="AE538" s="282"/>
      <c r="AF538" s="282"/>
      <c r="AG538" s="282"/>
      <c r="AH538" s="282"/>
      <c r="AI538" s="282"/>
      <c r="AJ538" s="282"/>
      <c r="AK538" s="284"/>
      <c r="AL538" s="282"/>
      <c r="AM538" s="282"/>
      <c r="AN538" s="282"/>
      <c r="AO538" s="282"/>
      <c r="AP538" s="282"/>
      <c r="AQ538" s="279"/>
      <c r="AR538" s="279"/>
      <c r="AS538" s="279"/>
      <c r="AT538" s="181"/>
      <c r="AU538" s="279"/>
      <c r="AV538" s="279"/>
      <c r="AW538" s="279"/>
      <c r="AX538" s="279"/>
      <c r="AY538" s="282"/>
      <c r="AZ538" s="282"/>
      <c r="BA538" s="285"/>
      <c r="BB538" s="285"/>
      <c r="BC538" s="286"/>
      <c r="BD538" s="286"/>
      <c r="BE538" s="279"/>
      <c r="BF538" s="287"/>
      <c r="BG538" s="279"/>
      <c r="BH538" s="287"/>
      <c r="BI538" s="279"/>
      <c r="BJ538" s="287"/>
      <c r="BK538" s="279"/>
      <c r="BL538" s="282"/>
      <c r="BM538" s="282"/>
      <c r="BN538" s="282"/>
      <c r="BO538" s="279"/>
      <c r="BP538" s="287"/>
      <c r="BQ538" s="288"/>
      <c r="BR538" s="279"/>
      <c r="BS538" s="282"/>
      <c r="BT538" s="282"/>
      <c r="BU538" s="282"/>
      <c r="BV538" s="282"/>
      <c r="BW538" s="279"/>
      <c r="BX538" s="279"/>
      <c r="BY538" s="279"/>
      <c r="BZ538" s="279"/>
    </row>
    <row r="539" spans="3:78" x14ac:dyDescent="0.25">
      <c r="C539" s="279"/>
      <c r="D539" s="280"/>
      <c r="E539" s="281"/>
      <c r="F539" s="281"/>
      <c r="G539" s="279"/>
      <c r="H539" s="282"/>
      <c r="I539" s="282"/>
      <c r="J539" s="282"/>
      <c r="K539" s="282"/>
      <c r="L539" s="283"/>
      <c r="M539" s="283"/>
      <c r="N539" s="283"/>
      <c r="O539" s="283"/>
      <c r="P539" s="282"/>
      <c r="Q539" s="282"/>
      <c r="R539" s="282"/>
      <c r="S539" s="282"/>
      <c r="T539" s="282"/>
      <c r="U539" s="282"/>
      <c r="V539" s="282"/>
      <c r="W539" s="282"/>
      <c r="X539" s="282"/>
      <c r="Y539" s="282"/>
      <c r="Z539" s="282"/>
      <c r="AA539" s="282"/>
      <c r="AB539" s="282"/>
      <c r="AC539" s="282"/>
      <c r="AD539" s="282"/>
      <c r="AE539" s="282"/>
      <c r="AF539" s="282"/>
      <c r="AG539" s="282"/>
      <c r="AH539" s="282"/>
      <c r="AI539" s="282"/>
      <c r="AJ539" s="282"/>
      <c r="AK539" s="284"/>
      <c r="AL539" s="282"/>
      <c r="AM539" s="282"/>
      <c r="AN539" s="282"/>
      <c r="AO539" s="282"/>
      <c r="AP539" s="282"/>
      <c r="AQ539" s="279"/>
      <c r="AR539" s="279"/>
      <c r="AS539" s="279"/>
      <c r="AT539" s="181"/>
      <c r="AU539" s="279"/>
      <c r="AV539" s="279"/>
      <c r="AW539" s="279"/>
      <c r="AX539" s="279"/>
      <c r="AY539" s="282"/>
      <c r="AZ539" s="282"/>
      <c r="BA539" s="285"/>
      <c r="BB539" s="285"/>
      <c r="BC539" s="286"/>
      <c r="BD539" s="286"/>
      <c r="BE539" s="279"/>
      <c r="BF539" s="287"/>
      <c r="BG539" s="279"/>
      <c r="BH539" s="287"/>
      <c r="BI539" s="279"/>
      <c r="BJ539" s="287"/>
      <c r="BK539" s="279"/>
      <c r="BL539" s="282"/>
      <c r="BM539" s="282"/>
      <c r="BN539" s="282"/>
      <c r="BO539" s="279"/>
      <c r="BP539" s="287"/>
      <c r="BQ539" s="288"/>
      <c r="BR539" s="279"/>
      <c r="BS539" s="282"/>
      <c r="BT539" s="282"/>
      <c r="BU539" s="282"/>
      <c r="BV539" s="282"/>
      <c r="BW539" s="279"/>
      <c r="BX539" s="279"/>
      <c r="BY539" s="279"/>
      <c r="BZ539" s="279"/>
    </row>
    <row r="540" spans="3:78" x14ac:dyDescent="0.25">
      <c r="C540" s="279"/>
      <c r="D540" s="280"/>
      <c r="E540" s="281"/>
      <c r="F540" s="281"/>
      <c r="G540" s="279"/>
      <c r="H540" s="282"/>
      <c r="I540" s="282"/>
      <c r="J540" s="282"/>
      <c r="K540" s="282"/>
      <c r="L540" s="283"/>
      <c r="M540" s="283"/>
      <c r="N540" s="283"/>
      <c r="O540" s="283"/>
      <c r="P540" s="282"/>
      <c r="Q540" s="282"/>
      <c r="R540" s="282"/>
      <c r="S540" s="282"/>
      <c r="T540" s="282"/>
      <c r="U540" s="282"/>
      <c r="V540" s="282"/>
      <c r="W540" s="282"/>
      <c r="X540" s="282"/>
      <c r="Y540" s="282"/>
      <c r="Z540" s="282"/>
      <c r="AA540" s="282"/>
      <c r="AB540" s="282"/>
      <c r="AC540" s="282"/>
      <c r="AD540" s="282"/>
      <c r="AE540" s="282"/>
      <c r="AF540" s="282"/>
      <c r="AG540" s="282"/>
      <c r="AH540" s="282"/>
      <c r="AI540" s="282"/>
      <c r="AJ540" s="282"/>
      <c r="AK540" s="284"/>
      <c r="AL540" s="282"/>
      <c r="AM540" s="282"/>
      <c r="AN540" s="282"/>
      <c r="AO540" s="282"/>
      <c r="AP540" s="282"/>
      <c r="AQ540" s="279"/>
      <c r="AR540" s="279"/>
      <c r="AS540" s="279"/>
      <c r="AT540" s="181"/>
      <c r="AU540" s="279"/>
      <c r="AV540" s="279"/>
      <c r="AW540" s="279"/>
      <c r="AX540" s="279"/>
      <c r="AY540" s="282"/>
      <c r="AZ540" s="282"/>
      <c r="BA540" s="285"/>
      <c r="BB540" s="285"/>
      <c r="BC540" s="286"/>
      <c r="BD540" s="286"/>
      <c r="BE540" s="279"/>
      <c r="BF540" s="287"/>
      <c r="BG540" s="279"/>
      <c r="BH540" s="287"/>
      <c r="BI540" s="279"/>
      <c r="BJ540" s="287"/>
      <c r="BK540" s="279"/>
      <c r="BL540" s="282"/>
      <c r="BM540" s="282"/>
      <c r="BN540" s="282"/>
      <c r="BO540" s="279"/>
      <c r="BP540" s="287"/>
      <c r="BQ540" s="288"/>
      <c r="BR540" s="279"/>
      <c r="BS540" s="282"/>
      <c r="BT540" s="282"/>
      <c r="BU540" s="282"/>
      <c r="BV540" s="282"/>
      <c r="BW540" s="279"/>
      <c r="BX540" s="279"/>
      <c r="BY540" s="279"/>
      <c r="BZ540" s="279"/>
    </row>
    <row r="541" spans="3:78" x14ac:dyDescent="0.25">
      <c r="C541" s="279"/>
      <c r="D541" s="280"/>
      <c r="E541" s="281"/>
      <c r="F541" s="281"/>
      <c r="G541" s="279"/>
      <c r="H541" s="282"/>
      <c r="I541" s="282"/>
      <c r="J541" s="282"/>
      <c r="K541" s="282"/>
      <c r="L541" s="283"/>
      <c r="M541" s="283"/>
      <c r="N541" s="283"/>
      <c r="O541" s="283"/>
      <c r="P541" s="282"/>
      <c r="Q541" s="282"/>
      <c r="R541" s="282"/>
      <c r="S541" s="282"/>
      <c r="T541" s="282"/>
      <c r="U541" s="282"/>
      <c r="V541" s="282"/>
      <c r="W541" s="282"/>
      <c r="X541" s="282"/>
      <c r="Y541" s="282"/>
      <c r="Z541" s="282"/>
      <c r="AA541" s="282"/>
      <c r="AB541" s="282"/>
      <c r="AC541" s="282"/>
      <c r="AD541" s="282"/>
      <c r="AE541" s="282"/>
      <c r="AF541" s="282"/>
      <c r="AG541" s="282"/>
      <c r="AH541" s="282"/>
      <c r="AI541" s="282"/>
      <c r="AJ541" s="282"/>
      <c r="AK541" s="284"/>
      <c r="AL541" s="282"/>
      <c r="AM541" s="282"/>
      <c r="AN541" s="282"/>
      <c r="AO541" s="282"/>
      <c r="AP541" s="282"/>
      <c r="AQ541" s="279"/>
      <c r="AR541" s="279"/>
      <c r="AS541" s="279"/>
      <c r="AT541" s="181"/>
      <c r="AU541" s="279"/>
      <c r="AV541" s="279"/>
      <c r="AW541" s="279"/>
      <c r="AX541" s="279"/>
      <c r="AY541" s="282"/>
      <c r="AZ541" s="282"/>
      <c r="BA541" s="285"/>
      <c r="BB541" s="285"/>
      <c r="BC541" s="286"/>
      <c r="BD541" s="286"/>
      <c r="BE541" s="279"/>
      <c r="BF541" s="287"/>
      <c r="BG541" s="279"/>
      <c r="BH541" s="287"/>
      <c r="BI541" s="279"/>
      <c r="BJ541" s="287"/>
      <c r="BK541" s="279"/>
      <c r="BL541" s="282"/>
      <c r="BM541" s="282"/>
      <c r="BN541" s="282"/>
      <c r="BO541" s="279"/>
      <c r="BP541" s="287"/>
      <c r="BQ541" s="288"/>
      <c r="BR541" s="279"/>
      <c r="BS541" s="282"/>
      <c r="BT541" s="282"/>
      <c r="BU541" s="282"/>
      <c r="BV541" s="282"/>
      <c r="BW541" s="279"/>
      <c r="BX541" s="279"/>
      <c r="BY541" s="279"/>
      <c r="BZ541" s="279"/>
    </row>
    <row r="542" spans="3:78" x14ac:dyDescent="0.25">
      <c r="C542" s="279"/>
      <c r="D542" s="280"/>
      <c r="E542" s="281"/>
      <c r="F542" s="281"/>
      <c r="G542" s="279"/>
      <c r="H542" s="282"/>
      <c r="I542" s="282"/>
      <c r="J542" s="282"/>
      <c r="K542" s="282"/>
      <c r="L542" s="283"/>
      <c r="M542" s="283"/>
      <c r="N542" s="283"/>
      <c r="O542" s="283"/>
      <c r="P542" s="282"/>
      <c r="Q542" s="282"/>
      <c r="R542" s="282"/>
      <c r="S542" s="282"/>
      <c r="T542" s="282"/>
      <c r="U542" s="282"/>
      <c r="V542" s="282"/>
      <c r="W542" s="282"/>
      <c r="X542" s="282"/>
      <c r="Y542" s="282"/>
      <c r="Z542" s="282"/>
      <c r="AA542" s="282"/>
      <c r="AB542" s="282"/>
      <c r="AC542" s="282"/>
      <c r="AD542" s="282"/>
      <c r="AE542" s="282"/>
      <c r="AF542" s="282"/>
      <c r="AG542" s="282"/>
      <c r="AH542" s="282"/>
      <c r="AI542" s="282"/>
      <c r="AJ542" s="282"/>
      <c r="AK542" s="284"/>
      <c r="AL542" s="282"/>
      <c r="AM542" s="282"/>
      <c r="AN542" s="282"/>
      <c r="AO542" s="282"/>
      <c r="AP542" s="282"/>
      <c r="AQ542" s="279"/>
      <c r="AR542" s="279"/>
      <c r="AS542" s="279"/>
      <c r="AT542" s="181"/>
      <c r="AU542" s="279"/>
      <c r="AV542" s="279"/>
      <c r="AW542" s="279"/>
      <c r="AX542" s="279"/>
      <c r="AY542" s="282"/>
      <c r="AZ542" s="282"/>
      <c r="BA542" s="285"/>
      <c r="BB542" s="285"/>
      <c r="BC542" s="286"/>
      <c r="BD542" s="286"/>
      <c r="BE542" s="279"/>
      <c r="BF542" s="287"/>
      <c r="BG542" s="279"/>
      <c r="BH542" s="287"/>
      <c r="BI542" s="279"/>
      <c r="BJ542" s="287"/>
      <c r="BK542" s="279"/>
      <c r="BL542" s="282"/>
      <c r="BM542" s="282"/>
      <c r="BN542" s="282"/>
      <c r="BO542" s="279"/>
      <c r="BP542" s="287"/>
      <c r="BQ542" s="288"/>
      <c r="BR542" s="279"/>
      <c r="BS542" s="282"/>
      <c r="BT542" s="282"/>
      <c r="BU542" s="282"/>
      <c r="BV542" s="282"/>
      <c r="BW542" s="279"/>
      <c r="BX542" s="279"/>
      <c r="BY542" s="279"/>
      <c r="BZ542" s="279"/>
    </row>
    <row r="543" spans="3:78" x14ac:dyDescent="0.25">
      <c r="C543" s="279"/>
      <c r="D543" s="280"/>
      <c r="E543" s="281"/>
      <c r="F543" s="281"/>
      <c r="G543" s="279"/>
      <c r="H543" s="282"/>
      <c r="I543" s="282"/>
      <c r="J543" s="282"/>
      <c r="K543" s="282"/>
      <c r="L543" s="283"/>
      <c r="M543" s="283"/>
      <c r="N543" s="283"/>
      <c r="O543" s="283"/>
      <c r="P543" s="282"/>
      <c r="Q543" s="282"/>
      <c r="R543" s="282"/>
      <c r="S543" s="282"/>
      <c r="T543" s="282"/>
      <c r="U543" s="282"/>
      <c r="V543" s="282"/>
      <c r="W543" s="282"/>
      <c r="X543" s="282"/>
      <c r="Y543" s="282"/>
      <c r="Z543" s="282"/>
      <c r="AA543" s="282"/>
      <c r="AB543" s="282"/>
      <c r="AC543" s="282"/>
      <c r="AD543" s="282"/>
      <c r="AE543" s="282"/>
      <c r="AF543" s="282"/>
      <c r="AG543" s="282"/>
      <c r="AH543" s="282"/>
      <c r="AI543" s="282"/>
      <c r="AJ543" s="282"/>
      <c r="AK543" s="284"/>
      <c r="AL543" s="282"/>
      <c r="AM543" s="282"/>
      <c r="AN543" s="282"/>
      <c r="AO543" s="282"/>
      <c r="AP543" s="282"/>
      <c r="AQ543" s="279"/>
      <c r="AR543" s="279"/>
      <c r="AS543" s="279"/>
      <c r="AT543" s="181"/>
      <c r="AU543" s="279"/>
      <c r="AV543" s="279"/>
      <c r="AW543" s="279"/>
      <c r="AX543" s="279"/>
      <c r="AY543" s="282"/>
      <c r="AZ543" s="282"/>
      <c r="BA543" s="285"/>
      <c r="BB543" s="285"/>
      <c r="BC543" s="286"/>
      <c r="BD543" s="286"/>
      <c r="BE543" s="279"/>
      <c r="BF543" s="287"/>
      <c r="BG543" s="279"/>
      <c r="BH543" s="287"/>
      <c r="BI543" s="279"/>
      <c r="BJ543" s="287"/>
      <c r="BK543" s="279"/>
      <c r="BL543" s="282"/>
      <c r="BM543" s="282"/>
      <c r="BN543" s="282"/>
      <c r="BO543" s="279"/>
      <c r="BP543" s="287"/>
      <c r="BQ543" s="288"/>
      <c r="BR543" s="279"/>
      <c r="BS543" s="282"/>
      <c r="BT543" s="282"/>
      <c r="BU543" s="282"/>
      <c r="BV543" s="282"/>
      <c r="BW543" s="279"/>
      <c r="BX543" s="279"/>
      <c r="BY543" s="279"/>
      <c r="BZ543" s="279"/>
    </row>
    <row r="544" spans="3:78" x14ac:dyDescent="0.25">
      <c r="C544" s="279"/>
      <c r="D544" s="280"/>
      <c r="E544" s="281"/>
      <c r="F544" s="281"/>
      <c r="G544" s="279"/>
      <c r="H544" s="282"/>
      <c r="I544" s="282"/>
      <c r="J544" s="282"/>
      <c r="K544" s="282"/>
      <c r="L544" s="283"/>
      <c r="M544" s="283"/>
      <c r="N544" s="283"/>
      <c r="O544" s="283"/>
      <c r="P544" s="282"/>
      <c r="Q544" s="282"/>
      <c r="R544" s="282"/>
      <c r="S544" s="282"/>
      <c r="T544" s="282"/>
      <c r="U544" s="282"/>
      <c r="V544" s="282"/>
      <c r="W544" s="282"/>
      <c r="X544" s="282"/>
      <c r="Y544" s="282"/>
      <c r="Z544" s="282"/>
      <c r="AA544" s="282"/>
      <c r="AB544" s="282"/>
      <c r="AC544" s="282"/>
      <c r="AD544" s="282"/>
      <c r="AE544" s="282"/>
      <c r="AF544" s="282"/>
      <c r="AG544" s="282"/>
      <c r="AH544" s="282"/>
      <c r="AI544" s="282"/>
      <c r="AJ544" s="282"/>
      <c r="AK544" s="284"/>
      <c r="AL544" s="282"/>
      <c r="AM544" s="282"/>
      <c r="AN544" s="282"/>
      <c r="AO544" s="282"/>
      <c r="AP544" s="282"/>
      <c r="AQ544" s="279"/>
      <c r="AR544" s="279"/>
      <c r="AS544" s="279"/>
      <c r="AT544" s="181"/>
      <c r="AU544" s="279"/>
      <c r="AV544" s="279"/>
      <c r="AW544" s="279"/>
      <c r="AX544" s="279"/>
      <c r="AY544" s="282"/>
      <c r="AZ544" s="282"/>
      <c r="BA544" s="285"/>
      <c r="BB544" s="285"/>
      <c r="BC544" s="286"/>
      <c r="BD544" s="286"/>
      <c r="BE544" s="279"/>
      <c r="BF544" s="287"/>
      <c r="BG544" s="279"/>
      <c r="BH544" s="287"/>
      <c r="BI544" s="279"/>
      <c r="BJ544" s="287"/>
      <c r="BK544" s="279"/>
      <c r="BL544" s="282"/>
      <c r="BM544" s="282"/>
      <c r="BN544" s="282"/>
      <c r="BO544" s="279"/>
      <c r="BP544" s="287"/>
      <c r="BQ544" s="288"/>
      <c r="BR544" s="279"/>
      <c r="BS544" s="282"/>
      <c r="BT544" s="282"/>
      <c r="BU544" s="282"/>
      <c r="BV544" s="282"/>
      <c r="BW544" s="279"/>
      <c r="BX544" s="279"/>
      <c r="BY544" s="279"/>
      <c r="BZ544" s="279"/>
    </row>
    <row r="545" spans="3:78" x14ac:dyDescent="0.25">
      <c r="C545" s="279"/>
      <c r="D545" s="280"/>
      <c r="E545" s="281"/>
      <c r="F545" s="281"/>
      <c r="G545" s="279"/>
      <c r="H545" s="282"/>
      <c r="I545" s="282"/>
      <c r="J545" s="282"/>
      <c r="K545" s="282"/>
      <c r="L545" s="283"/>
      <c r="M545" s="283"/>
      <c r="N545" s="283"/>
      <c r="O545" s="283"/>
      <c r="P545" s="282"/>
      <c r="Q545" s="282"/>
      <c r="R545" s="282"/>
      <c r="S545" s="282"/>
      <c r="T545" s="282"/>
      <c r="U545" s="282"/>
      <c r="V545" s="282"/>
      <c r="W545" s="282"/>
      <c r="X545" s="282"/>
      <c r="Y545" s="282"/>
      <c r="Z545" s="282"/>
      <c r="AA545" s="282"/>
      <c r="AB545" s="282"/>
      <c r="AC545" s="282"/>
      <c r="AD545" s="282"/>
      <c r="AE545" s="282"/>
      <c r="AF545" s="282"/>
      <c r="AG545" s="282"/>
      <c r="AH545" s="282"/>
      <c r="AI545" s="282"/>
      <c r="AJ545" s="282"/>
      <c r="AK545" s="284"/>
      <c r="AL545" s="282"/>
      <c r="AM545" s="282"/>
      <c r="AN545" s="282"/>
      <c r="AO545" s="282"/>
      <c r="AP545" s="282"/>
      <c r="AQ545" s="279"/>
      <c r="AR545" s="279"/>
      <c r="AS545" s="279"/>
      <c r="AT545" s="181"/>
      <c r="AU545" s="279"/>
      <c r="AV545" s="279"/>
      <c r="AW545" s="279"/>
      <c r="AX545" s="279"/>
      <c r="AY545" s="282"/>
      <c r="AZ545" s="282"/>
      <c r="BA545" s="285"/>
      <c r="BB545" s="285"/>
      <c r="BC545" s="286"/>
      <c r="BD545" s="286"/>
      <c r="BE545" s="279"/>
      <c r="BF545" s="287"/>
      <c r="BG545" s="279"/>
      <c r="BH545" s="287"/>
      <c r="BI545" s="279"/>
      <c r="BJ545" s="287"/>
      <c r="BK545" s="279"/>
      <c r="BL545" s="282"/>
      <c r="BM545" s="282"/>
      <c r="BN545" s="282"/>
      <c r="BO545" s="279"/>
      <c r="BP545" s="287"/>
      <c r="BQ545" s="288"/>
      <c r="BR545" s="279"/>
      <c r="BS545" s="282"/>
      <c r="BT545" s="282"/>
      <c r="BU545" s="282"/>
      <c r="BV545" s="282"/>
      <c r="BW545" s="279"/>
      <c r="BX545" s="279"/>
      <c r="BY545" s="279"/>
      <c r="BZ545" s="279"/>
    </row>
    <row r="546" spans="3:78" x14ac:dyDescent="0.25">
      <c r="C546" s="279"/>
      <c r="D546" s="280"/>
      <c r="E546" s="281"/>
      <c r="F546" s="281"/>
      <c r="G546" s="279"/>
      <c r="H546" s="282"/>
      <c r="I546" s="282"/>
      <c r="J546" s="282"/>
      <c r="K546" s="282"/>
      <c r="L546" s="283"/>
      <c r="M546" s="283"/>
      <c r="N546" s="283"/>
      <c r="O546" s="283"/>
      <c r="P546" s="282"/>
      <c r="Q546" s="282"/>
      <c r="R546" s="282"/>
      <c r="S546" s="282"/>
      <c r="T546" s="282"/>
      <c r="U546" s="282"/>
      <c r="V546" s="282"/>
      <c r="W546" s="282"/>
      <c r="X546" s="282"/>
      <c r="Y546" s="282"/>
      <c r="Z546" s="282"/>
      <c r="AA546" s="282"/>
      <c r="AB546" s="282"/>
      <c r="AC546" s="282"/>
      <c r="AD546" s="282"/>
      <c r="AE546" s="282"/>
      <c r="AF546" s="282"/>
      <c r="AG546" s="282"/>
      <c r="AH546" s="282"/>
      <c r="AI546" s="282"/>
      <c r="AJ546" s="282"/>
      <c r="AK546" s="284"/>
      <c r="AL546" s="282"/>
      <c r="AM546" s="282"/>
      <c r="AN546" s="282"/>
      <c r="AO546" s="282"/>
      <c r="AP546" s="282"/>
      <c r="AQ546" s="279"/>
      <c r="AR546" s="279"/>
      <c r="AS546" s="279"/>
      <c r="AT546" s="181"/>
      <c r="AU546" s="279"/>
      <c r="AV546" s="279"/>
      <c r="AW546" s="279"/>
      <c r="AX546" s="279"/>
      <c r="AY546" s="282"/>
      <c r="AZ546" s="282"/>
      <c r="BA546" s="285"/>
      <c r="BB546" s="285"/>
      <c r="BC546" s="286"/>
      <c r="BD546" s="286"/>
      <c r="BE546" s="279"/>
      <c r="BF546" s="287"/>
      <c r="BG546" s="279"/>
      <c r="BH546" s="287"/>
      <c r="BI546" s="279"/>
      <c r="BJ546" s="287"/>
      <c r="BK546" s="279"/>
      <c r="BL546" s="282"/>
      <c r="BM546" s="282"/>
      <c r="BN546" s="282"/>
      <c r="BO546" s="279"/>
      <c r="BP546" s="287"/>
      <c r="BQ546" s="288"/>
      <c r="BR546" s="279"/>
      <c r="BS546" s="282"/>
      <c r="BT546" s="282"/>
      <c r="BU546" s="282"/>
      <c r="BV546" s="282"/>
      <c r="BW546" s="279"/>
      <c r="BX546" s="279"/>
      <c r="BY546" s="279"/>
      <c r="BZ546" s="279"/>
    </row>
    <row r="547" spans="3:78" x14ac:dyDescent="0.25">
      <c r="C547" s="279"/>
      <c r="D547" s="280"/>
      <c r="E547" s="281"/>
      <c r="F547" s="281"/>
      <c r="G547" s="279"/>
      <c r="H547" s="282"/>
      <c r="I547" s="282"/>
      <c r="J547" s="282"/>
      <c r="K547" s="282"/>
      <c r="L547" s="283"/>
      <c r="M547" s="283"/>
      <c r="N547" s="283"/>
      <c r="O547" s="283"/>
      <c r="P547" s="282"/>
      <c r="Q547" s="282"/>
      <c r="R547" s="282"/>
      <c r="S547" s="282"/>
      <c r="T547" s="282"/>
      <c r="U547" s="282"/>
      <c r="V547" s="282"/>
      <c r="W547" s="282"/>
      <c r="X547" s="282"/>
      <c r="Y547" s="282"/>
      <c r="Z547" s="282"/>
      <c r="AA547" s="282"/>
      <c r="AB547" s="282"/>
      <c r="AC547" s="282"/>
      <c r="AD547" s="282"/>
      <c r="AE547" s="282"/>
      <c r="AF547" s="282"/>
      <c r="AG547" s="282"/>
      <c r="AH547" s="282"/>
      <c r="AI547" s="282"/>
      <c r="AJ547" s="282"/>
      <c r="AK547" s="284"/>
      <c r="AL547" s="282"/>
      <c r="AM547" s="282"/>
      <c r="AN547" s="282"/>
      <c r="AO547" s="282"/>
      <c r="AP547" s="282"/>
      <c r="AQ547" s="279"/>
      <c r="AR547" s="279"/>
      <c r="AS547" s="279"/>
      <c r="AT547" s="181"/>
      <c r="AU547" s="279"/>
      <c r="AV547" s="279"/>
      <c r="AW547" s="279"/>
      <c r="AX547" s="279"/>
      <c r="AY547" s="282"/>
      <c r="AZ547" s="282"/>
      <c r="BA547" s="285"/>
      <c r="BB547" s="285"/>
      <c r="BC547" s="286"/>
      <c r="BD547" s="286"/>
      <c r="BE547" s="279"/>
      <c r="BF547" s="287"/>
      <c r="BG547" s="279"/>
      <c r="BH547" s="287"/>
      <c r="BI547" s="279"/>
      <c r="BJ547" s="287"/>
      <c r="BK547" s="279"/>
      <c r="BL547" s="282"/>
      <c r="BM547" s="282"/>
      <c r="BN547" s="282"/>
      <c r="BO547" s="279"/>
      <c r="BP547" s="287"/>
      <c r="BQ547" s="288"/>
      <c r="BR547" s="279"/>
      <c r="BS547" s="282"/>
      <c r="BT547" s="282"/>
      <c r="BU547" s="282"/>
      <c r="BV547" s="282"/>
      <c r="BW547" s="279"/>
      <c r="BX547" s="279"/>
      <c r="BY547" s="279"/>
      <c r="BZ547" s="279"/>
    </row>
    <row r="548" spans="3:78" x14ac:dyDescent="0.25">
      <c r="C548" s="279"/>
      <c r="D548" s="280"/>
      <c r="E548" s="281"/>
      <c r="F548" s="281"/>
      <c r="G548" s="279"/>
      <c r="H548" s="282"/>
      <c r="I548" s="282"/>
      <c r="J548" s="282"/>
      <c r="K548" s="282"/>
      <c r="L548" s="283"/>
      <c r="M548" s="283"/>
      <c r="N548" s="283"/>
      <c r="O548" s="283"/>
      <c r="P548" s="282"/>
      <c r="Q548" s="282"/>
      <c r="R548" s="282"/>
      <c r="S548" s="282"/>
      <c r="T548" s="282"/>
      <c r="U548" s="282"/>
      <c r="V548" s="282"/>
      <c r="W548" s="282"/>
      <c r="X548" s="282"/>
      <c r="Y548" s="282"/>
      <c r="Z548" s="282"/>
      <c r="AA548" s="282"/>
      <c r="AB548" s="282"/>
      <c r="AC548" s="282"/>
      <c r="AD548" s="282"/>
      <c r="AE548" s="282"/>
      <c r="AF548" s="282"/>
      <c r="AG548" s="282"/>
      <c r="AH548" s="282"/>
      <c r="AI548" s="282"/>
      <c r="AJ548" s="282"/>
      <c r="AK548" s="284"/>
      <c r="AL548" s="282"/>
      <c r="AM548" s="282"/>
      <c r="AN548" s="282"/>
      <c r="AO548" s="282"/>
      <c r="AP548" s="282"/>
      <c r="AQ548" s="279"/>
      <c r="AR548" s="279"/>
      <c r="AS548" s="279"/>
      <c r="AT548" s="181"/>
      <c r="AU548" s="279"/>
      <c r="AV548" s="279"/>
      <c r="AW548" s="279"/>
      <c r="AX548" s="279"/>
      <c r="AY548" s="282"/>
      <c r="AZ548" s="282"/>
      <c r="BA548" s="285"/>
      <c r="BB548" s="285"/>
      <c r="BC548" s="286"/>
      <c r="BD548" s="286"/>
      <c r="BE548" s="279"/>
      <c r="BF548" s="287"/>
      <c r="BG548" s="279"/>
      <c r="BH548" s="287"/>
      <c r="BI548" s="279"/>
      <c r="BJ548" s="287"/>
      <c r="BK548" s="279"/>
      <c r="BL548" s="282"/>
      <c r="BM548" s="282"/>
      <c r="BN548" s="282"/>
      <c r="BO548" s="279"/>
      <c r="BP548" s="287"/>
      <c r="BQ548" s="288"/>
      <c r="BR548" s="279"/>
      <c r="BS548" s="282"/>
      <c r="BT548" s="282"/>
      <c r="BU548" s="282"/>
      <c r="BV548" s="282"/>
      <c r="BW548" s="279"/>
      <c r="BX548" s="279"/>
      <c r="BY548" s="279"/>
      <c r="BZ548" s="279"/>
    </row>
    <row r="549" spans="3:78" x14ac:dyDescent="0.25">
      <c r="C549" s="279"/>
      <c r="D549" s="280"/>
      <c r="E549" s="281"/>
      <c r="F549" s="281"/>
      <c r="G549" s="279"/>
      <c r="H549" s="282"/>
      <c r="I549" s="282"/>
      <c r="J549" s="282"/>
      <c r="K549" s="282"/>
      <c r="L549" s="283"/>
      <c r="M549" s="283"/>
      <c r="N549" s="283"/>
      <c r="O549" s="283"/>
      <c r="P549" s="282"/>
      <c r="Q549" s="282"/>
      <c r="R549" s="282"/>
      <c r="S549" s="282"/>
      <c r="T549" s="282"/>
      <c r="U549" s="282"/>
      <c r="V549" s="282"/>
      <c r="W549" s="282"/>
      <c r="X549" s="282"/>
      <c r="Y549" s="282"/>
      <c r="Z549" s="282"/>
      <c r="AA549" s="282"/>
      <c r="AB549" s="282"/>
      <c r="AC549" s="282"/>
      <c r="AD549" s="282"/>
      <c r="AE549" s="282"/>
      <c r="AF549" s="282"/>
      <c r="AG549" s="282"/>
      <c r="AH549" s="282"/>
      <c r="AI549" s="282"/>
      <c r="AJ549" s="282"/>
      <c r="AK549" s="284"/>
      <c r="AL549" s="282"/>
      <c r="AM549" s="282"/>
      <c r="AN549" s="282"/>
      <c r="AO549" s="282"/>
      <c r="AP549" s="282"/>
      <c r="AQ549" s="279"/>
      <c r="AR549" s="279"/>
      <c r="AS549" s="279"/>
      <c r="AT549" s="181"/>
      <c r="AU549" s="279"/>
      <c r="AV549" s="279"/>
      <c r="AW549" s="279"/>
      <c r="AX549" s="279"/>
      <c r="AY549" s="282"/>
      <c r="AZ549" s="282"/>
      <c r="BA549" s="285"/>
      <c r="BB549" s="285"/>
      <c r="BC549" s="286"/>
      <c r="BD549" s="286"/>
      <c r="BE549" s="279"/>
      <c r="BF549" s="287"/>
      <c r="BG549" s="279"/>
      <c r="BH549" s="287"/>
      <c r="BI549" s="279"/>
      <c r="BJ549" s="287"/>
      <c r="BK549" s="279"/>
      <c r="BL549" s="282"/>
      <c r="BM549" s="282"/>
      <c r="BN549" s="282"/>
      <c r="BO549" s="279"/>
      <c r="BP549" s="287"/>
      <c r="BQ549" s="288"/>
      <c r="BR549" s="279"/>
      <c r="BS549" s="282"/>
      <c r="BT549" s="282"/>
      <c r="BU549" s="282"/>
      <c r="BV549" s="282"/>
      <c r="BW549" s="279"/>
      <c r="BX549" s="279"/>
      <c r="BY549" s="279"/>
      <c r="BZ549" s="279"/>
    </row>
    <row r="550" spans="3:78" x14ac:dyDescent="0.25">
      <c r="C550" s="279"/>
      <c r="D550" s="280"/>
      <c r="E550" s="281"/>
      <c r="F550" s="281"/>
      <c r="G550" s="279"/>
      <c r="H550" s="282"/>
      <c r="I550" s="282"/>
      <c r="J550" s="282"/>
      <c r="K550" s="282"/>
      <c r="L550" s="283"/>
      <c r="M550" s="283"/>
      <c r="N550" s="283"/>
      <c r="O550" s="283"/>
      <c r="P550" s="282"/>
      <c r="Q550" s="282"/>
      <c r="R550" s="282"/>
      <c r="S550" s="282"/>
      <c r="T550" s="282"/>
      <c r="U550" s="282"/>
      <c r="V550" s="282"/>
      <c r="W550" s="282"/>
      <c r="X550" s="282"/>
      <c r="Y550" s="282"/>
      <c r="Z550" s="282"/>
      <c r="AA550" s="282"/>
      <c r="AB550" s="282"/>
      <c r="AC550" s="282"/>
      <c r="AD550" s="282"/>
      <c r="AE550" s="282"/>
      <c r="AF550" s="282"/>
      <c r="AG550" s="282"/>
      <c r="AH550" s="282"/>
      <c r="AI550" s="282"/>
      <c r="AJ550" s="282"/>
      <c r="AK550" s="284"/>
      <c r="AL550" s="282"/>
      <c r="AM550" s="282"/>
      <c r="AN550" s="282"/>
      <c r="AO550" s="282"/>
      <c r="AP550" s="282"/>
      <c r="AQ550" s="279"/>
      <c r="AR550" s="279"/>
      <c r="AS550" s="279"/>
      <c r="AT550" s="181"/>
      <c r="AU550" s="279"/>
      <c r="AV550" s="279"/>
      <c r="AW550" s="279"/>
      <c r="AX550" s="279"/>
      <c r="AY550" s="282"/>
      <c r="AZ550" s="282"/>
      <c r="BA550" s="285"/>
      <c r="BB550" s="285"/>
      <c r="BC550" s="286"/>
      <c r="BD550" s="286"/>
      <c r="BE550" s="279"/>
      <c r="BF550" s="287"/>
      <c r="BG550" s="279"/>
      <c r="BH550" s="287"/>
      <c r="BI550" s="279"/>
      <c r="BJ550" s="287"/>
      <c r="BK550" s="279"/>
      <c r="BL550" s="282"/>
      <c r="BM550" s="282"/>
      <c r="BN550" s="282"/>
      <c r="BO550" s="279"/>
      <c r="BP550" s="287"/>
      <c r="BQ550" s="288"/>
      <c r="BR550" s="279"/>
      <c r="BS550" s="282"/>
      <c r="BT550" s="282"/>
      <c r="BU550" s="282"/>
      <c r="BV550" s="282"/>
      <c r="BW550" s="279"/>
      <c r="BX550" s="279"/>
      <c r="BY550" s="279"/>
      <c r="BZ550" s="279"/>
    </row>
    <row r="551" spans="3:78" x14ac:dyDescent="0.25">
      <c r="C551" s="279"/>
      <c r="D551" s="280"/>
      <c r="E551" s="281"/>
      <c r="F551" s="281"/>
      <c r="G551" s="279"/>
      <c r="H551" s="282"/>
      <c r="I551" s="282"/>
      <c r="J551" s="282"/>
      <c r="K551" s="282"/>
      <c r="L551" s="283"/>
      <c r="M551" s="283"/>
      <c r="N551" s="283"/>
      <c r="O551" s="283"/>
      <c r="P551" s="282"/>
      <c r="Q551" s="282"/>
      <c r="R551" s="282"/>
      <c r="S551" s="282"/>
      <c r="T551" s="282"/>
      <c r="U551" s="282"/>
      <c r="V551" s="282"/>
      <c r="W551" s="282"/>
      <c r="X551" s="282"/>
      <c r="Y551" s="282"/>
      <c r="Z551" s="282"/>
      <c r="AA551" s="282"/>
      <c r="AB551" s="282"/>
      <c r="AC551" s="282"/>
      <c r="AD551" s="282"/>
      <c r="AE551" s="282"/>
      <c r="AF551" s="282"/>
      <c r="AG551" s="282"/>
      <c r="AH551" s="282"/>
      <c r="AI551" s="282"/>
      <c r="AJ551" s="282"/>
      <c r="AK551" s="284"/>
      <c r="AL551" s="282"/>
      <c r="AM551" s="282"/>
      <c r="AN551" s="282"/>
      <c r="AO551" s="282"/>
      <c r="AP551" s="282"/>
      <c r="AQ551" s="279"/>
      <c r="AR551" s="279"/>
      <c r="AS551" s="279"/>
      <c r="AT551" s="181"/>
      <c r="AU551" s="279"/>
      <c r="AV551" s="279"/>
      <c r="AW551" s="279"/>
      <c r="AX551" s="279"/>
      <c r="AY551" s="282"/>
      <c r="AZ551" s="282"/>
      <c r="BA551" s="285"/>
      <c r="BB551" s="285"/>
      <c r="BC551" s="286"/>
      <c r="BD551" s="286"/>
      <c r="BE551" s="279"/>
      <c r="BF551" s="287"/>
      <c r="BG551" s="279"/>
      <c r="BH551" s="287"/>
      <c r="BI551" s="279"/>
      <c r="BJ551" s="287"/>
      <c r="BK551" s="279"/>
      <c r="BL551" s="282"/>
      <c r="BM551" s="282"/>
      <c r="BN551" s="282"/>
      <c r="BO551" s="279"/>
      <c r="BP551" s="287"/>
      <c r="BQ551" s="288"/>
      <c r="BR551" s="279"/>
      <c r="BS551" s="282"/>
      <c r="BT551" s="282"/>
      <c r="BU551" s="282"/>
      <c r="BV551" s="282"/>
      <c r="BW551" s="279"/>
      <c r="BX551" s="279"/>
      <c r="BY551" s="279"/>
      <c r="BZ551" s="279"/>
    </row>
    <row r="552" spans="3:78" x14ac:dyDescent="0.25">
      <c r="C552" s="279"/>
      <c r="D552" s="280"/>
      <c r="E552" s="281"/>
      <c r="F552" s="281"/>
      <c r="G552" s="279"/>
      <c r="H552" s="282"/>
      <c r="I552" s="282"/>
      <c r="J552" s="282"/>
      <c r="K552" s="282"/>
      <c r="L552" s="283"/>
      <c r="M552" s="283"/>
      <c r="N552" s="283"/>
      <c r="O552" s="283"/>
      <c r="P552" s="282"/>
      <c r="Q552" s="282"/>
      <c r="R552" s="282"/>
      <c r="S552" s="282"/>
      <c r="T552" s="282"/>
      <c r="U552" s="282"/>
      <c r="V552" s="282"/>
      <c r="W552" s="282"/>
      <c r="X552" s="282"/>
      <c r="Y552" s="282"/>
      <c r="Z552" s="282"/>
      <c r="AA552" s="282"/>
      <c r="AB552" s="282"/>
      <c r="AC552" s="282"/>
      <c r="AD552" s="282"/>
      <c r="AE552" s="282"/>
      <c r="AF552" s="282"/>
      <c r="AG552" s="282"/>
      <c r="AH552" s="282"/>
      <c r="AI552" s="282"/>
      <c r="AJ552" s="282"/>
      <c r="AK552" s="284"/>
      <c r="AL552" s="282"/>
      <c r="AM552" s="282"/>
      <c r="AN552" s="282"/>
      <c r="AO552" s="282"/>
      <c r="AP552" s="282"/>
      <c r="AQ552" s="279"/>
      <c r="AR552" s="279"/>
      <c r="AS552" s="279"/>
      <c r="AT552" s="181"/>
      <c r="AU552" s="279"/>
      <c r="AV552" s="279"/>
      <c r="AW552" s="279"/>
      <c r="AX552" s="279"/>
      <c r="AY552" s="282"/>
      <c r="AZ552" s="282"/>
      <c r="BA552" s="285"/>
      <c r="BB552" s="285"/>
      <c r="BC552" s="286"/>
      <c r="BD552" s="286"/>
      <c r="BE552" s="279"/>
      <c r="BF552" s="287"/>
      <c r="BG552" s="279"/>
      <c r="BH552" s="287"/>
      <c r="BI552" s="279"/>
      <c r="BJ552" s="287"/>
      <c r="BK552" s="279"/>
      <c r="BL552" s="282"/>
      <c r="BM552" s="282"/>
      <c r="BN552" s="282"/>
      <c r="BO552" s="279"/>
      <c r="BP552" s="287"/>
      <c r="BQ552" s="288"/>
      <c r="BR552" s="279"/>
      <c r="BS552" s="282"/>
      <c r="BT552" s="282"/>
      <c r="BU552" s="282"/>
      <c r="BV552" s="282"/>
      <c r="BW552" s="279"/>
      <c r="BX552" s="279"/>
      <c r="BY552" s="279"/>
      <c r="BZ552" s="279"/>
    </row>
    <row r="553" spans="3:78" x14ac:dyDescent="0.25">
      <c r="C553" s="279"/>
      <c r="D553" s="280"/>
      <c r="E553" s="281"/>
      <c r="F553" s="281"/>
      <c r="G553" s="279"/>
      <c r="H553" s="282"/>
      <c r="I553" s="282"/>
      <c r="J553" s="282"/>
      <c r="K553" s="282"/>
      <c r="L553" s="283"/>
      <c r="M553" s="283"/>
      <c r="N553" s="283"/>
      <c r="O553" s="283"/>
      <c r="P553" s="282"/>
      <c r="Q553" s="282"/>
      <c r="R553" s="282"/>
      <c r="S553" s="282"/>
      <c r="T553" s="282"/>
      <c r="U553" s="282"/>
      <c r="V553" s="282"/>
      <c r="W553" s="282"/>
      <c r="X553" s="282"/>
      <c r="Y553" s="282"/>
      <c r="Z553" s="282"/>
      <c r="AA553" s="282"/>
      <c r="AB553" s="282"/>
      <c r="AC553" s="282"/>
      <c r="AD553" s="282"/>
      <c r="AE553" s="282"/>
      <c r="AF553" s="282"/>
      <c r="AG553" s="282"/>
      <c r="AH553" s="282"/>
      <c r="AI553" s="282"/>
      <c r="AJ553" s="282"/>
      <c r="AK553" s="284"/>
      <c r="AL553" s="282"/>
      <c r="AM553" s="282"/>
      <c r="AN553" s="282"/>
      <c r="AO553" s="282"/>
      <c r="AP553" s="282"/>
      <c r="AQ553" s="279"/>
      <c r="AR553" s="279"/>
      <c r="AS553" s="279"/>
      <c r="AT553" s="181"/>
      <c r="AU553" s="279"/>
      <c r="AV553" s="279"/>
      <c r="AW553" s="279"/>
      <c r="AX553" s="279"/>
      <c r="AY553" s="282"/>
      <c r="AZ553" s="282"/>
      <c r="BA553" s="285"/>
      <c r="BB553" s="285"/>
      <c r="BC553" s="286"/>
      <c r="BD553" s="286"/>
      <c r="BE553" s="279"/>
      <c r="BF553" s="287"/>
      <c r="BG553" s="279"/>
      <c r="BH553" s="287"/>
      <c r="BI553" s="279"/>
      <c r="BJ553" s="287"/>
      <c r="BK553" s="279"/>
      <c r="BL553" s="282"/>
      <c r="BM553" s="282"/>
      <c r="BN553" s="282"/>
      <c r="BO553" s="279"/>
      <c r="BP553" s="287"/>
      <c r="BQ553" s="288"/>
      <c r="BR553" s="279"/>
      <c r="BS553" s="282"/>
      <c r="BT553" s="282"/>
      <c r="BU553" s="282"/>
      <c r="BV553" s="282"/>
      <c r="BW553" s="279"/>
      <c r="BX553" s="279"/>
      <c r="BY553" s="279"/>
      <c r="BZ553" s="279"/>
    </row>
    <row r="554" spans="3:78" x14ac:dyDescent="0.25">
      <c r="C554" s="279"/>
      <c r="D554" s="280"/>
      <c r="E554" s="281"/>
      <c r="F554" s="281"/>
      <c r="G554" s="279"/>
      <c r="H554" s="282"/>
      <c r="I554" s="282"/>
      <c r="J554" s="282"/>
      <c r="K554" s="282"/>
      <c r="L554" s="283"/>
      <c r="M554" s="283"/>
      <c r="N554" s="283"/>
      <c r="O554" s="283"/>
      <c r="P554" s="282"/>
      <c r="Q554" s="282"/>
      <c r="R554" s="282"/>
      <c r="S554" s="282"/>
      <c r="T554" s="282"/>
      <c r="U554" s="282"/>
      <c r="V554" s="282"/>
      <c r="W554" s="282"/>
      <c r="X554" s="282"/>
      <c r="Y554" s="282"/>
      <c r="Z554" s="282"/>
      <c r="AA554" s="282"/>
      <c r="AB554" s="282"/>
      <c r="AC554" s="282"/>
      <c r="AD554" s="282"/>
      <c r="AE554" s="282"/>
      <c r="AF554" s="282"/>
      <c r="AG554" s="282"/>
      <c r="AH554" s="282"/>
      <c r="AI554" s="282"/>
      <c r="AJ554" s="282"/>
      <c r="AK554" s="284"/>
      <c r="AL554" s="282"/>
      <c r="AM554" s="282"/>
      <c r="AN554" s="282"/>
      <c r="AO554" s="282"/>
      <c r="AP554" s="282"/>
      <c r="AQ554" s="279"/>
      <c r="AR554" s="279"/>
      <c r="AS554" s="279"/>
      <c r="AT554" s="181"/>
      <c r="AU554" s="279"/>
      <c r="AV554" s="279"/>
      <c r="AW554" s="279"/>
      <c r="AX554" s="279"/>
      <c r="AY554" s="282"/>
      <c r="AZ554" s="282"/>
      <c r="BA554" s="285"/>
      <c r="BB554" s="285"/>
      <c r="BC554" s="286"/>
      <c r="BD554" s="286"/>
      <c r="BE554" s="279"/>
      <c r="BF554" s="287"/>
      <c r="BG554" s="279"/>
      <c r="BH554" s="287"/>
      <c r="BI554" s="279"/>
      <c r="BJ554" s="287"/>
      <c r="BK554" s="279"/>
      <c r="BL554" s="282"/>
      <c r="BM554" s="282"/>
      <c r="BN554" s="282"/>
      <c r="BO554" s="279"/>
      <c r="BP554" s="287"/>
      <c r="BQ554" s="288"/>
      <c r="BR554" s="279"/>
      <c r="BS554" s="282"/>
      <c r="BT554" s="282"/>
      <c r="BU554" s="282"/>
      <c r="BV554" s="282"/>
      <c r="BW554" s="279"/>
      <c r="BX554" s="279"/>
      <c r="BY554" s="279"/>
      <c r="BZ554" s="279"/>
    </row>
    <row r="555" spans="3:78" x14ac:dyDescent="0.25">
      <c r="C555" s="279"/>
      <c r="D555" s="280"/>
      <c r="E555" s="281"/>
      <c r="F555" s="281"/>
      <c r="G555" s="279"/>
      <c r="H555" s="282"/>
      <c r="I555" s="282"/>
      <c r="J555" s="282"/>
      <c r="K555" s="282"/>
      <c r="L555" s="283"/>
      <c r="M555" s="283"/>
      <c r="N555" s="283"/>
      <c r="O555" s="283"/>
      <c r="P555" s="282"/>
      <c r="Q555" s="282"/>
      <c r="R555" s="282"/>
      <c r="S555" s="282"/>
      <c r="T555" s="282"/>
      <c r="U555" s="282"/>
      <c r="V555" s="282"/>
      <c r="W555" s="282"/>
      <c r="X555" s="282"/>
      <c r="Y555" s="282"/>
      <c r="Z555" s="282"/>
      <c r="AA555" s="282"/>
      <c r="AB555" s="282"/>
      <c r="AC555" s="282"/>
      <c r="AD555" s="282"/>
      <c r="AE555" s="282"/>
      <c r="AF555" s="282"/>
      <c r="AG555" s="282"/>
      <c r="AH555" s="282"/>
      <c r="AI555" s="282"/>
      <c r="AJ555" s="282"/>
      <c r="AK555" s="284"/>
      <c r="AL555" s="282"/>
      <c r="AM555" s="282"/>
      <c r="AN555" s="282"/>
      <c r="AO555" s="282"/>
      <c r="AP555" s="282"/>
      <c r="AQ555" s="279"/>
      <c r="AR555" s="279"/>
      <c r="AS555" s="279"/>
      <c r="AT555" s="181"/>
      <c r="AU555" s="279"/>
      <c r="AV555" s="279"/>
      <c r="AW555" s="279"/>
      <c r="AX555" s="279"/>
      <c r="AY555" s="282"/>
      <c r="AZ555" s="282"/>
      <c r="BA555" s="285"/>
      <c r="BB555" s="285"/>
      <c r="BC555" s="286"/>
      <c r="BD555" s="286"/>
      <c r="BE555" s="279"/>
      <c r="BF555" s="287"/>
      <c r="BG555" s="279"/>
      <c r="BH555" s="287"/>
      <c r="BI555" s="279"/>
      <c r="BJ555" s="287"/>
      <c r="BK555" s="279"/>
      <c r="BL555" s="282"/>
      <c r="BM555" s="282"/>
      <c r="BN555" s="282"/>
      <c r="BO555" s="279"/>
      <c r="BP555" s="287"/>
      <c r="BQ555" s="288"/>
      <c r="BR555" s="279"/>
      <c r="BS555" s="282"/>
      <c r="BT555" s="282"/>
      <c r="BU555" s="282"/>
      <c r="BV555" s="282"/>
      <c r="BW555" s="279"/>
      <c r="BX555" s="279"/>
      <c r="BY555" s="279"/>
      <c r="BZ555" s="279"/>
    </row>
    <row r="556" spans="3:78" x14ac:dyDescent="0.25">
      <c r="C556" s="279"/>
      <c r="D556" s="280"/>
      <c r="E556" s="281"/>
      <c r="F556" s="281"/>
      <c r="G556" s="279"/>
      <c r="H556" s="282"/>
      <c r="I556" s="282"/>
      <c r="J556" s="282"/>
      <c r="K556" s="282"/>
      <c r="L556" s="283"/>
      <c r="M556" s="283"/>
      <c r="N556" s="283"/>
      <c r="O556" s="283"/>
      <c r="P556" s="282"/>
      <c r="Q556" s="282"/>
      <c r="R556" s="282"/>
      <c r="S556" s="282"/>
      <c r="T556" s="282"/>
      <c r="U556" s="282"/>
      <c r="V556" s="282"/>
      <c r="W556" s="282"/>
      <c r="X556" s="282"/>
      <c r="Y556" s="282"/>
      <c r="Z556" s="282"/>
      <c r="AA556" s="282"/>
      <c r="AB556" s="282"/>
      <c r="AC556" s="282"/>
      <c r="AD556" s="282"/>
      <c r="AE556" s="282"/>
      <c r="AF556" s="282"/>
      <c r="AG556" s="282"/>
      <c r="AH556" s="282"/>
      <c r="AI556" s="282"/>
      <c r="AJ556" s="282"/>
      <c r="AK556" s="284"/>
      <c r="AL556" s="282"/>
      <c r="AM556" s="282"/>
      <c r="AN556" s="282"/>
      <c r="AO556" s="282"/>
      <c r="AP556" s="282"/>
      <c r="AQ556" s="279"/>
      <c r="AR556" s="279"/>
      <c r="AS556" s="279"/>
      <c r="AT556" s="181"/>
      <c r="AU556" s="279"/>
      <c r="AV556" s="279"/>
      <c r="AW556" s="279"/>
      <c r="AX556" s="279"/>
      <c r="AY556" s="282"/>
      <c r="AZ556" s="282"/>
      <c r="BA556" s="285"/>
      <c r="BB556" s="285"/>
      <c r="BC556" s="286"/>
      <c r="BD556" s="286"/>
      <c r="BE556" s="279"/>
      <c r="BF556" s="287"/>
      <c r="BG556" s="279"/>
      <c r="BH556" s="287"/>
      <c r="BI556" s="279"/>
      <c r="BJ556" s="287"/>
      <c r="BK556" s="279"/>
      <c r="BL556" s="282"/>
      <c r="BM556" s="282"/>
      <c r="BN556" s="282"/>
      <c r="BO556" s="279"/>
      <c r="BP556" s="287"/>
      <c r="BQ556" s="288"/>
      <c r="BR556" s="279"/>
      <c r="BS556" s="282"/>
      <c r="BT556" s="282"/>
      <c r="BU556" s="282"/>
      <c r="BV556" s="282"/>
      <c r="BW556" s="279"/>
      <c r="BX556" s="279"/>
      <c r="BY556" s="279"/>
      <c r="BZ556" s="279"/>
    </row>
    <row r="557" spans="3:78" x14ac:dyDescent="0.25">
      <c r="C557" s="279"/>
      <c r="D557" s="280"/>
      <c r="E557" s="281"/>
      <c r="F557" s="281"/>
      <c r="G557" s="279"/>
      <c r="H557" s="282"/>
      <c r="I557" s="282"/>
      <c r="J557" s="282"/>
      <c r="K557" s="282"/>
      <c r="L557" s="283"/>
      <c r="M557" s="283"/>
      <c r="N557" s="283"/>
      <c r="O557" s="283"/>
      <c r="P557" s="282"/>
      <c r="Q557" s="282"/>
      <c r="R557" s="282"/>
      <c r="S557" s="282"/>
      <c r="T557" s="282"/>
      <c r="U557" s="282"/>
      <c r="V557" s="282"/>
      <c r="W557" s="282"/>
      <c r="X557" s="282"/>
      <c r="Y557" s="282"/>
      <c r="Z557" s="282"/>
      <c r="AA557" s="282"/>
      <c r="AB557" s="282"/>
      <c r="AC557" s="282"/>
      <c r="AD557" s="282"/>
      <c r="AE557" s="282"/>
      <c r="AF557" s="282"/>
      <c r="AG557" s="282"/>
      <c r="AH557" s="282"/>
      <c r="AI557" s="282"/>
      <c r="AJ557" s="282"/>
      <c r="AK557" s="284"/>
      <c r="AL557" s="282"/>
      <c r="AM557" s="282"/>
      <c r="AN557" s="282"/>
      <c r="AO557" s="282"/>
      <c r="AP557" s="282"/>
      <c r="AQ557" s="279"/>
      <c r="AR557" s="279"/>
      <c r="AS557" s="279"/>
      <c r="AT557" s="181"/>
      <c r="AU557" s="279"/>
      <c r="AV557" s="279"/>
      <c r="AW557" s="279"/>
      <c r="AX557" s="279"/>
      <c r="AY557" s="282"/>
      <c r="AZ557" s="282"/>
      <c r="BA557" s="285"/>
      <c r="BB557" s="285"/>
      <c r="BC557" s="286"/>
      <c r="BD557" s="286"/>
      <c r="BE557" s="279"/>
      <c r="BF557" s="287"/>
      <c r="BG557" s="279"/>
      <c r="BH557" s="287"/>
      <c r="BI557" s="279"/>
      <c r="BJ557" s="287"/>
      <c r="BK557" s="279"/>
      <c r="BL557" s="282"/>
      <c r="BM557" s="282"/>
      <c r="BN557" s="282"/>
      <c r="BO557" s="279"/>
      <c r="BP557" s="287"/>
      <c r="BQ557" s="288"/>
      <c r="BR557" s="279"/>
      <c r="BS557" s="282"/>
      <c r="BT557" s="282"/>
      <c r="BU557" s="282"/>
      <c r="BV557" s="282"/>
      <c r="BW557" s="279"/>
      <c r="BX557" s="279"/>
      <c r="BY557" s="279"/>
      <c r="BZ557" s="279"/>
    </row>
    <row r="558" spans="3:78" x14ac:dyDescent="0.25">
      <c r="C558" s="279"/>
      <c r="D558" s="280"/>
      <c r="E558" s="281"/>
      <c r="F558" s="281"/>
      <c r="G558" s="279"/>
      <c r="H558" s="282"/>
      <c r="I558" s="282"/>
      <c r="J558" s="282"/>
      <c r="K558" s="282"/>
      <c r="L558" s="283"/>
      <c r="M558" s="283"/>
      <c r="N558" s="283"/>
      <c r="O558" s="283"/>
      <c r="P558" s="282"/>
      <c r="Q558" s="282"/>
      <c r="R558" s="282"/>
      <c r="S558" s="282"/>
      <c r="T558" s="282"/>
      <c r="U558" s="282"/>
      <c r="V558" s="282"/>
      <c r="W558" s="282"/>
      <c r="X558" s="282"/>
      <c r="Y558" s="282"/>
      <c r="Z558" s="282"/>
      <c r="AA558" s="282"/>
      <c r="AB558" s="282"/>
      <c r="AC558" s="282"/>
      <c r="AD558" s="282"/>
      <c r="AE558" s="282"/>
      <c r="AF558" s="282"/>
      <c r="AG558" s="282"/>
      <c r="AH558" s="282"/>
      <c r="AI558" s="282"/>
      <c r="AJ558" s="282"/>
      <c r="AK558" s="284"/>
      <c r="AL558" s="282"/>
      <c r="AM558" s="282"/>
      <c r="AN558" s="282"/>
      <c r="AO558" s="282"/>
      <c r="AP558" s="282"/>
      <c r="AQ558" s="279"/>
      <c r="AR558" s="279"/>
      <c r="AS558" s="279"/>
      <c r="AT558" s="181"/>
      <c r="AU558" s="279"/>
      <c r="AV558" s="279"/>
      <c r="AW558" s="279"/>
      <c r="AX558" s="279"/>
      <c r="AY558" s="282"/>
      <c r="AZ558" s="282"/>
      <c r="BA558" s="285"/>
      <c r="BB558" s="285"/>
      <c r="BC558" s="286"/>
      <c r="BD558" s="286"/>
      <c r="BE558" s="279"/>
      <c r="BF558" s="287"/>
      <c r="BG558" s="279"/>
      <c r="BH558" s="287"/>
      <c r="BI558" s="279"/>
      <c r="BJ558" s="287"/>
      <c r="BK558" s="279"/>
      <c r="BL558" s="282"/>
      <c r="BM558" s="282"/>
      <c r="BN558" s="282"/>
      <c r="BO558" s="279"/>
      <c r="BP558" s="287"/>
      <c r="BQ558" s="288"/>
      <c r="BR558" s="279"/>
      <c r="BS558" s="282"/>
      <c r="BT558" s="282"/>
      <c r="BU558" s="282"/>
      <c r="BV558" s="282"/>
      <c r="BW558" s="279"/>
      <c r="BX558" s="279"/>
      <c r="BY558" s="279"/>
      <c r="BZ558" s="279"/>
    </row>
    <row r="559" spans="3:78" x14ac:dyDescent="0.25">
      <c r="C559" s="279"/>
      <c r="D559" s="280"/>
      <c r="E559" s="281"/>
      <c r="F559" s="281"/>
      <c r="G559" s="279"/>
      <c r="H559" s="282"/>
      <c r="I559" s="282"/>
      <c r="J559" s="282"/>
      <c r="K559" s="282"/>
      <c r="L559" s="283"/>
      <c r="M559" s="283"/>
      <c r="N559" s="283"/>
      <c r="O559" s="283"/>
      <c r="P559" s="282"/>
      <c r="Q559" s="282"/>
      <c r="R559" s="282"/>
      <c r="S559" s="282"/>
      <c r="T559" s="282"/>
      <c r="U559" s="282"/>
      <c r="V559" s="282"/>
      <c r="W559" s="282"/>
      <c r="X559" s="282"/>
      <c r="Y559" s="282"/>
      <c r="Z559" s="282"/>
      <c r="AA559" s="282"/>
      <c r="AB559" s="282"/>
      <c r="AC559" s="282"/>
      <c r="AD559" s="282"/>
      <c r="AE559" s="282"/>
      <c r="AF559" s="282"/>
      <c r="AG559" s="282"/>
      <c r="AH559" s="282"/>
      <c r="AI559" s="282"/>
      <c r="AJ559" s="282"/>
      <c r="AK559" s="284"/>
      <c r="AL559" s="282"/>
      <c r="AM559" s="282"/>
      <c r="AN559" s="282"/>
      <c r="AO559" s="282"/>
      <c r="AP559" s="282"/>
      <c r="AQ559" s="279"/>
      <c r="AR559" s="279"/>
      <c r="AS559" s="279"/>
      <c r="AT559" s="181"/>
      <c r="AU559" s="279"/>
      <c r="AV559" s="279"/>
      <c r="AW559" s="279"/>
      <c r="AX559" s="279"/>
      <c r="AY559" s="282"/>
      <c r="AZ559" s="282"/>
      <c r="BA559" s="285"/>
      <c r="BB559" s="285"/>
      <c r="BC559" s="286"/>
      <c r="BD559" s="286"/>
      <c r="BE559" s="279"/>
      <c r="BF559" s="287"/>
      <c r="BG559" s="279"/>
      <c r="BH559" s="287"/>
      <c r="BI559" s="279"/>
      <c r="BJ559" s="287"/>
      <c r="BK559" s="279"/>
      <c r="BL559" s="282"/>
      <c r="BM559" s="282"/>
      <c r="BN559" s="282"/>
      <c r="BO559" s="279"/>
      <c r="BP559" s="287"/>
      <c r="BQ559" s="288"/>
      <c r="BR559" s="279"/>
      <c r="BS559" s="282"/>
      <c r="BT559" s="282"/>
      <c r="BU559" s="282"/>
      <c r="BV559" s="282"/>
      <c r="BW559" s="279"/>
      <c r="BX559" s="279"/>
      <c r="BY559" s="279"/>
      <c r="BZ559" s="279"/>
    </row>
    <row r="560" spans="3:78" x14ac:dyDescent="0.25">
      <c r="C560" s="279"/>
      <c r="D560" s="280"/>
      <c r="E560" s="281"/>
      <c r="F560" s="281"/>
      <c r="G560" s="279"/>
      <c r="H560" s="282"/>
      <c r="I560" s="282"/>
      <c r="J560" s="282"/>
      <c r="K560" s="282"/>
      <c r="L560" s="283"/>
      <c r="M560" s="283"/>
      <c r="N560" s="283"/>
      <c r="O560" s="283"/>
      <c r="P560" s="282"/>
      <c r="Q560" s="282"/>
      <c r="R560" s="282"/>
      <c r="S560" s="282"/>
      <c r="T560" s="282"/>
      <c r="U560" s="282"/>
      <c r="V560" s="282"/>
      <c r="W560" s="282"/>
      <c r="X560" s="282"/>
      <c r="Y560" s="282"/>
      <c r="Z560" s="282"/>
      <c r="AA560" s="282"/>
      <c r="AB560" s="282"/>
      <c r="AC560" s="282"/>
      <c r="AD560" s="282"/>
      <c r="AE560" s="282"/>
      <c r="AF560" s="282"/>
      <c r="AG560" s="282"/>
      <c r="AH560" s="282"/>
      <c r="AI560" s="282"/>
      <c r="AJ560" s="282"/>
      <c r="AK560" s="284"/>
      <c r="AL560" s="282"/>
      <c r="AM560" s="282"/>
      <c r="AN560" s="282"/>
      <c r="AO560" s="282"/>
      <c r="AP560" s="282"/>
      <c r="AQ560" s="279"/>
      <c r="AR560" s="279"/>
      <c r="AS560" s="279"/>
      <c r="AT560" s="181"/>
      <c r="AU560" s="279"/>
      <c r="AV560" s="279"/>
      <c r="AW560" s="279"/>
      <c r="AX560" s="279"/>
      <c r="AY560" s="282"/>
      <c r="AZ560" s="282"/>
      <c r="BA560" s="285"/>
      <c r="BB560" s="285"/>
      <c r="BC560" s="286"/>
      <c r="BD560" s="286"/>
      <c r="BE560" s="279"/>
      <c r="BF560" s="287"/>
      <c r="BG560" s="279"/>
      <c r="BH560" s="287"/>
      <c r="BI560" s="279"/>
      <c r="BJ560" s="287"/>
      <c r="BK560" s="279"/>
      <c r="BL560" s="282"/>
      <c r="BM560" s="282"/>
      <c r="BN560" s="282"/>
      <c r="BO560" s="279"/>
      <c r="BP560" s="287"/>
      <c r="BQ560" s="288"/>
      <c r="BR560" s="279"/>
      <c r="BS560" s="282"/>
      <c r="BT560" s="282"/>
      <c r="BU560" s="282"/>
      <c r="BV560" s="282"/>
      <c r="BW560" s="279"/>
      <c r="BX560" s="279"/>
      <c r="BY560" s="279"/>
      <c r="BZ560" s="279"/>
    </row>
    <row r="561" spans="3:78" x14ac:dyDescent="0.25">
      <c r="C561" s="279"/>
      <c r="D561" s="280"/>
      <c r="E561" s="281"/>
      <c r="F561" s="281"/>
      <c r="G561" s="279"/>
      <c r="H561" s="282"/>
      <c r="I561" s="282"/>
      <c r="J561" s="282"/>
      <c r="K561" s="282"/>
      <c r="L561" s="283"/>
      <c r="M561" s="283"/>
      <c r="N561" s="283"/>
      <c r="O561" s="283"/>
      <c r="P561" s="282"/>
      <c r="Q561" s="282"/>
      <c r="R561" s="282"/>
      <c r="S561" s="282"/>
      <c r="T561" s="282"/>
      <c r="U561" s="282"/>
      <c r="V561" s="282"/>
      <c r="W561" s="282"/>
      <c r="X561" s="282"/>
      <c r="Y561" s="282"/>
      <c r="Z561" s="282"/>
      <c r="AA561" s="282"/>
      <c r="AB561" s="282"/>
      <c r="AC561" s="282"/>
      <c r="AD561" s="282"/>
      <c r="AE561" s="282"/>
      <c r="AF561" s="282"/>
      <c r="AG561" s="282"/>
      <c r="AH561" s="282"/>
      <c r="AI561" s="282"/>
      <c r="AJ561" s="282"/>
      <c r="AK561" s="284"/>
      <c r="AL561" s="282"/>
      <c r="AM561" s="282"/>
      <c r="AN561" s="282"/>
      <c r="AO561" s="282"/>
      <c r="AP561" s="282"/>
      <c r="AQ561" s="279"/>
      <c r="AR561" s="279"/>
      <c r="AS561" s="279"/>
      <c r="AT561" s="181"/>
      <c r="AU561" s="279"/>
      <c r="AV561" s="279"/>
      <c r="AW561" s="279"/>
      <c r="AX561" s="279"/>
      <c r="AY561" s="282"/>
      <c r="AZ561" s="282"/>
      <c r="BA561" s="285"/>
      <c r="BB561" s="285"/>
      <c r="BC561" s="286"/>
      <c r="BD561" s="286"/>
      <c r="BE561" s="279"/>
      <c r="BF561" s="287"/>
      <c r="BG561" s="279"/>
      <c r="BH561" s="287"/>
      <c r="BI561" s="279"/>
      <c r="BJ561" s="287"/>
      <c r="BK561" s="279"/>
      <c r="BL561" s="282"/>
      <c r="BM561" s="282"/>
      <c r="BN561" s="282"/>
      <c r="BO561" s="279"/>
      <c r="BP561" s="287"/>
      <c r="BQ561" s="288"/>
      <c r="BR561" s="279"/>
      <c r="BS561" s="282"/>
      <c r="BT561" s="282"/>
      <c r="BU561" s="282"/>
      <c r="BV561" s="282"/>
      <c r="BW561" s="279"/>
      <c r="BX561" s="279"/>
      <c r="BY561" s="279"/>
      <c r="BZ561" s="279"/>
    </row>
    <row r="562" spans="3:78" x14ac:dyDescent="0.25">
      <c r="C562" s="279"/>
      <c r="D562" s="280"/>
      <c r="E562" s="281"/>
      <c r="F562" s="281"/>
      <c r="G562" s="279"/>
      <c r="H562" s="282"/>
      <c r="I562" s="282"/>
      <c r="J562" s="282"/>
      <c r="K562" s="282"/>
      <c r="L562" s="283"/>
      <c r="M562" s="283"/>
      <c r="N562" s="283"/>
      <c r="O562" s="283"/>
      <c r="P562" s="282"/>
      <c r="Q562" s="282"/>
      <c r="R562" s="282"/>
      <c r="S562" s="282"/>
      <c r="T562" s="282"/>
      <c r="U562" s="282"/>
      <c r="V562" s="282"/>
      <c r="W562" s="282"/>
      <c r="X562" s="282"/>
      <c r="Y562" s="282"/>
      <c r="Z562" s="282"/>
      <c r="AA562" s="282"/>
      <c r="AB562" s="282"/>
      <c r="AC562" s="282"/>
      <c r="AD562" s="282"/>
      <c r="AE562" s="282"/>
      <c r="AF562" s="282"/>
      <c r="AG562" s="282"/>
      <c r="AH562" s="282"/>
      <c r="AI562" s="282"/>
      <c r="AJ562" s="282"/>
      <c r="AK562" s="284"/>
      <c r="AL562" s="282"/>
      <c r="AM562" s="282"/>
      <c r="AN562" s="282"/>
      <c r="AO562" s="282"/>
      <c r="AP562" s="282"/>
      <c r="AQ562" s="279"/>
      <c r="AR562" s="279"/>
      <c r="AS562" s="279"/>
      <c r="AT562" s="181"/>
      <c r="AU562" s="279"/>
      <c r="AV562" s="279"/>
      <c r="AW562" s="279"/>
      <c r="AX562" s="279"/>
      <c r="AY562" s="282"/>
      <c r="AZ562" s="282"/>
      <c r="BA562" s="285"/>
      <c r="BB562" s="285"/>
      <c r="BC562" s="286"/>
      <c r="BD562" s="286"/>
      <c r="BE562" s="279"/>
      <c r="BF562" s="287"/>
      <c r="BG562" s="279"/>
      <c r="BH562" s="287"/>
      <c r="BI562" s="279"/>
      <c r="BJ562" s="287"/>
      <c r="BK562" s="279"/>
      <c r="BL562" s="282"/>
      <c r="BM562" s="282"/>
      <c r="BN562" s="282"/>
      <c r="BO562" s="279"/>
      <c r="BP562" s="287"/>
      <c r="BQ562" s="288"/>
      <c r="BR562" s="279"/>
      <c r="BS562" s="282"/>
      <c r="BT562" s="282"/>
      <c r="BU562" s="282"/>
      <c r="BV562" s="282"/>
      <c r="BW562" s="279"/>
      <c r="BX562" s="279"/>
      <c r="BY562" s="279"/>
      <c r="BZ562" s="279"/>
    </row>
    <row r="563" spans="3:78" x14ac:dyDescent="0.25">
      <c r="C563" s="279"/>
      <c r="D563" s="280"/>
      <c r="E563" s="281"/>
      <c r="F563" s="281"/>
      <c r="G563" s="279"/>
      <c r="H563" s="282"/>
      <c r="I563" s="282"/>
      <c r="J563" s="282"/>
      <c r="K563" s="282"/>
      <c r="L563" s="283"/>
      <c r="M563" s="283"/>
      <c r="N563" s="283"/>
      <c r="O563" s="283"/>
      <c r="P563" s="282"/>
      <c r="Q563" s="282"/>
      <c r="R563" s="282"/>
      <c r="S563" s="282"/>
      <c r="T563" s="282"/>
      <c r="U563" s="282"/>
      <c r="V563" s="282"/>
      <c r="W563" s="282"/>
      <c r="X563" s="282"/>
      <c r="Y563" s="282"/>
      <c r="Z563" s="282"/>
      <c r="AA563" s="282"/>
      <c r="AB563" s="282"/>
      <c r="AC563" s="282"/>
      <c r="AD563" s="282"/>
      <c r="AE563" s="282"/>
      <c r="AF563" s="282"/>
      <c r="AG563" s="282"/>
      <c r="AH563" s="282"/>
      <c r="AI563" s="282"/>
      <c r="AJ563" s="282"/>
      <c r="AK563" s="284"/>
      <c r="AL563" s="282"/>
      <c r="AM563" s="282"/>
      <c r="AN563" s="282"/>
      <c r="AO563" s="282"/>
      <c r="AP563" s="282"/>
      <c r="AQ563" s="279"/>
      <c r="AR563" s="279"/>
      <c r="AS563" s="279"/>
      <c r="AT563" s="181"/>
      <c r="AU563" s="279"/>
      <c r="AV563" s="279"/>
      <c r="AW563" s="279"/>
      <c r="AX563" s="279"/>
      <c r="AY563" s="282"/>
      <c r="AZ563" s="282"/>
      <c r="BA563" s="285"/>
      <c r="BB563" s="285"/>
      <c r="BC563" s="286"/>
      <c r="BD563" s="286"/>
      <c r="BE563" s="279"/>
      <c r="BF563" s="287"/>
      <c r="BG563" s="279"/>
      <c r="BH563" s="287"/>
      <c r="BI563" s="279"/>
      <c r="BJ563" s="287"/>
      <c r="BK563" s="279"/>
      <c r="BL563" s="282"/>
      <c r="BM563" s="282"/>
      <c r="BN563" s="282"/>
      <c r="BO563" s="279"/>
      <c r="BP563" s="287"/>
      <c r="BQ563" s="288"/>
      <c r="BR563" s="279"/>
      <c r="BS563" s="282"/>
      <c r="BT563" s="282"/>
      <c r="BU563" s="282"/>
      <c r="BV563" s="282"/>
      <c r="BW563" s="279"/>
      <c r="BX563" s="279"/>
      <c r="BY563" s="279"/>
      <c r="BZ563" s="279"/>
    </row>
    <row r="564" spans="3:78" x14ac:dyDescent="0.25">
      <c r="C564" s="279"/>
      <c r="D564" s="280"/>
      <c r="E564" s="281"/>
      <c r="F564" s="281"/>
      <c r="G564" s="279"/>
      <c r="H564" s="282"/>
      <c r="I564" s="282"/>
      <c r="J564" s="282"/>
      <c r="K564" s="282"/>
      <c r="L564" s="283"/>
      <c r="M564" s="283"/>
      <c r="N564" s="283"/>
      <c r="O564" s="283"/>
      <c r="P564" s="282"/>
      <c r="Q564" s="282"/>
      <c r="R564" s="282"/>
      <c r="S564" s="282"/>
      <c r="T564" s="282"/>
      <c r="U564" s="282"/>
      <c r="V564" s="282"/>
      <c r="W564" s="282"/>
      <c r="X564" s="282"/>
      <c r="Y564" s="282"/>
      <c r="Z564" s="282"/>
      <c r="AA564" s="282"/>
      <c r="AB564" s="282"/>
      <c r="AC564" s="282"/>
      <c r="AD564" s="282"/>
      <c r="AE564" s="282"/>
      <c r="AF564" s="282"/>
      <c r="AG564" s="282"/>
      <c r="AH564" s="282"/>
      <c r="AI564" s="282"/>
      <c r="AJ564" s="282"/>
      <c r="AK564" s="284"/>
      <c r="AL564" s="282"/>
      <c r="AM564" s="282"/>
      <c r="AN564" s="282"/>
      <c r="AO564" s="282"/>
      <c r="AP564" s="282"/>
      <c r="AQ564" s="279"/>
      <c r="AR564" s="279"/>
      <c r="AS564" s="279"/>
      <c r="AT564" s="181"/>
      <c r="AU564" s="279"/>
      <c r="AV564" s="279"/>
      <c r="AW564" s="279"/>
      <c r="AX564" s="279"/>
      <c r="AY564" s="282"/>
      <c r="AZ564" s="282"/>
      <c r="BA564" s="285"/>
      <c r="BB564" s="285"/>
      <c r="BC564" s="286"/>
      <c r="BD564" s="286"/>
      <c r="BE564" s="279"/>
      <c r="BF564" s="287"/>
      <c r="BG564" s="279"/>
      <c r="BH564" s="287"/>
      <c r="BI564" s="279"/>
      <c r="BJ564" s="287"/>
      <c r="BK564" s="279"/>
      <c r="BL564" s="282"/>
      <c r="BM564" s="282"/>
      <c r="BN564" s="282"/>
      <c r="BO564" s="279"/>
      <c r="BP564" s="287"/>
      <c r="BQ564" s="288"/>
      <c r="BR564" s="279"/>
      <c r="BS564" s="282"/>
      <c r="BT564" s="282"/>
      <c r="BU564" s="282"/>
      <c r="BV564" s="282"/>
      <c r="BW564" s="279"/>
      <c r="BX564" s="279"/>
      <c r="BY564" s="279"/>
      <c r="BZ564" s="279"/>
    </row>
    <row r="565" spans="3:78" x14ac:dyDescent="0.25">
      <c r="C565" s="279"/>
      <c r="D565" s="280"/>
      <c r="E565" s="281"/>
      <c r="F565" s="281"/>
      <c r="G565" s="279"/>
      <c r="H565" s="282"/>
      <c r="I565" s="282"/>
      <c r="J565" s="282"/>
      <c r="K565" s="282"/>
      <c r="L565" s="283"/>
      <c r="M565" s="283"/>
      <c r="N565" s="283"/>
      <c r="O565" s="283"/>
      <c r="P565" s="282"/>
      <c r="Q565" s="282"/>
      <c r="R565" s="282"/>
      <c r="S565" s="282"/>
      <c r="T565" s="282"/>
      <c r="U565" s="282"/>
      <c r="V565" s="282"/>
      <c r="W565" s="282"/>
      <c r="X565" s="282"/>
      <c r="Y565" s="282"/>
      <c r="Z565" s="282"/>
      <c r="AA565" s="282"/>
      <c r="AB565" s="282"/>
      <c r="AC565" s="282"/>
      <c r="AD565" s="282"/>
      <c r="AE565" s="282"/>
      <c r="AF565" s="282"/>
      <c r="AG565" s="282"/>
      <c r="AH565" s="282"/>
      <c r="AI565" s="282"/>
      <c r="AJ565" s="282"/>
      <c r="AK565" s="284"/>
      <c r="AL565" s="282"/>
      <c r="AM565" s="282"/>
      <c r="AN565" s="282"/>
      <c r="AO565" s="282"/>
      <c r="AP565" s="282"/>
      <c r="AQ565" s="279"/>
      <c r="AR565" s="279"/>
      <c r="AS565" s="279"/>
      <c r="AT565" s="181"/>
      <c r="AU565" s="279"/>
      <c r="AV565" s="279"/>
      <c r="AW565" s="279"/>
      <c r="AX565" s="279"/>
      <c r="AY565" s="282"/>
      <c r="AZ565" s="282"/>
      <c r="BA565" s="285"/>
      <c r="BB565" s="285"/>
      <c r="BC565" s="286"/>
      <c r="BD565" s="286"/>
      <c r="BE565" s="279"/>
      <c r="BF565" s="287"/>
      <c r="BG565" s="279"/>
      <c r="BH565" s="287"/>
      <c r="BI565" s="279"/>
      <c r="BJ565" s="287"/>
      <c r="BK565" s="279"/>
      <c r="BL565" s="282"/>
      <c r="BM565" s="282"/>
      <c r="BN565" s="282"/>
      <c r="BO565" s="279"/>
      <c r="BP565" s="287"/>
      <c r="BQ565" s="288"/>
      <c r="BR565" s="279"/>
      <c r="BS565" s="282"/>
      <c r="BT565" s="282"/>
      <c r="BU565" s="282"/>
      <c r="BV565" s="282"/>
      <c r="BW565" s="279"/>
      <c r="BX565" s="279"/>
      <c r="BY565" s="279"/>
      <c r="BZ565" s="279"/>
    </row>
    <row r="566" spans="3:78" x14ac:dyDescent="0.25">
      <c r="C566" s="279"/>
      <c r="D566" s="280"/>
      <c r="E566" s="281"/>
      <c r="F566" s="281"/>
      <c r="G566" s="279"/>
      <c r="H566" s="282"/>
      <c r="I566" s="282"/>
      <c r="J566" s="282"/>
      <c r="K566" s="282"/>
      <c r="L566" s="283"/>
      <c r="M566" s="283"/>
      <c r="N566" s="283"/>
      <c r="O566" s="283"/>
      <c r="P566" s="282"/>
      <c r="Q566" s="282"/>
      <c r="R566" s="282"/>
      <c r="S566" s="282"/>
      <c r="T566" s="282"/>
      <c r="U566" s="282"/>
      <c r="V566" s="282"/>
      <c r="W566" s="282"/>
      <c r="X566" s="282"/>
      <c r="Y566" s="282"/>
      <c r="Z566" s="282"/>
      <c r="AA566" s="282"/>
      <c r="AB566" s="282"/>
      <c r="AC566" s="282"/>
      <c r="AD566" s="282"/>
      <c r="AE566" s="282"/>
      <c r="AF566" s="282"/>
      <c r="AG566" s="282"/>
      <c r="AH566" s="282"/>
      <c r="AI566" s="282"/>
      <c r="AJ566" s="282"/>
      <c r="AK566" s="284"/>
      <c r="AL566" s="282"/>
      <c r="AM566" s="282"/>
      <c r="AN566" s="282"/>
      <c r="AO566" s="282"/>
      <c r="AP566" s="282"/>
      <c r="AQ566" s="279"/>
      <c r="AR566" s="279"/>
      <c r="AS566" s="279"/>
      <c r="AT566" s="181"/>
      <c r="AU566" s="279"/>
      <c r="AV566" s="279"/>
      <c r="AW566" s="279"/>
      <c r="AX566" s="279"/>
      <c r="AY566" s="282"/>
      <c r="AZ566" s="282"/>
      <c r="BA566" s="285"/>
      <c r="BB566" s="285"/>
      <c r="BC566" s="286"/>
      <c r="BD566" s="286"/>
      <c r="BE566" s="279"/>
      <c r="BF566" s="287"/>
      <c r="BG566" s="279"/>
      <c r="BH566" s="287"/>
      <c r="BI566" s="279"/>
      <c r="BJ566" s="287"/>
      <c r="BK566" s="279"/>
      <c r="BL566" s="282"/>
      <c r="BM566" s="282"/>
      <c r="BN566" s="282"/>
      <c r="BO566" s="279"/>
      <c r="BP566" s="287"/>
      <c r="BQ566" s="288"/>
      <c r="BR566" s="279"/>
      <c r="BS566" s="282"/>
      <c r="BT566" s="282"/>
      <c r="BU566" s="282"/>
      <c r="BV566" s="282"/>
      <c r="BW566" s="279"/>
      <c r="BX566" s="279"/>
      <c r="BY566" s="279"/>
      <c r="BZ566" s="279"/>
    </row>
    <row r="567" spans="3:78" x14ac:dyDescent="0.25">
      <c r="C567" s="279"/>
      <c r="D567" s="280"/>
      <c r="E567" s="281"/>
      <c r="F567" s="281"/>
      <c r="G567" s="279"/>
      <c r="H567" s="282"/>
      <c r="I567" s="282"/>
      <c r="J567" s="282"/>
      <c r="K567" s="282"/>
      <c r="L567" s="283"/>
      <c r="M567" s="283"/>
      <c r="N567" s="283"/>
      <c r="O567" s="283"/>
      <c r="P567" s="282"/>
      <c r="Q567" s="282"/>
      <c r="R567" s="282"/>
      <c r="S567" s="282"/>
      <c r="T567" s="282"/>
      <c r="U567" s="282"/>
      <c r="V567" s="282"/>
      <c r="W567" s="282"/>
      <c r="X567" s="282"/>
      <c r="Y567" s="282"/>
      <c r="Z567" s="282"/>
      <c r="AA567" s="282"/>
      <c r="AB567" s="282"/>
      <c r="AC567" s="282"/>
      <c r="AD567" s="282"/>
      <c r="AE567" s="282"/>
      <c r="AF567" s="282"/>
      <c r="AG567" s="282"/>
      <c r="AH567" s="282"/>
      <c r="AI567" s="282"/>
      <c r="AJ567" s="282"/>
      <c r="AK567" s="284"/>
      <c r="AL567" s="282"/>
      <c r="AM567" s="282"/>
      <c r="AN567" s="282"/>
      <c r="AO567" s="282"/>
      <c r="AP567" s="282"/>
      <c r="AQ567" s="279"/>
      <c r="AR567" s="279"/>
      <c r="AS567" s="279"/>
      <c r="AT567" s="181"/>
      <c r="AU567" s="279"/>
      <c r="AV567" s="279"/>
      <c r="AW567" s="279"/>
      <c r="AX567" s="279"/>
      <c r="AY567" s="282"/>
      <c r="AZ567" s="282"/>
      <c r="BA567" s="285"/>
      <c r="BB567" s="285"/>
      <c r="BC567" s="286"/>
      <c r="BD567" s="286"/>
      <c r="BE567" s="279"/>
      <c r="BF567" s="287"/>
      <c r="BG567" s="279"/>
      <c r="BH567" s="287"/>
      <c r="BI567" s="279"/>
      <c r="BJ567" s="287"/>
      <c r="BK567" s="279"/>
      <c r="BL567" s="282"/>
      <c r="BM567" s="282"/>
      <c r="BN567" s="282"/>
      <c r="BO567" s="279"/>
      <c r="BP567" s="287"/>
      <c r="BQ567" s="288"/>
      <c r="BR567" s="279"/>
      <c r="BS567" s="282"/>
      <c r="BT567" s="282"/>
      <c r="BU567" s="282"/>
      <c r="BV567" s="282"/>
      <c r="BW567" s="279"/>
      <c r="BX567" s="279"/>
      <c r="BY567" s="279"/>
      <c r="BZ567" s="279"/>
    </row>
    <row r="568" spans="3:78" x14ac:dyDescent="0.25">
      <c r="C568" s="279"/>
      <c r="D568" s="280"/>
      <c r="E568" s="281"/>
      <c r="F568" s="281"/>
      <c r="G568" s="279"/>
      <c r="H568" s="282"/>
      <c r="I568" s="282"/>
      <c r="J568" s="282"/>
      <c r="K568" s="282"/>
      <c r="L568" s="283"/>
      <c r="M568" s="283"/>
      <c r="N568" s="283"/>
      <c r="O568" s="283"/>
      <c r="P568" s="282"/>
      <c r="Q568" s="282"/>
      <c r="R568" s="282"/>
      <c r="S568" s="282"/>
      <c r="T568" s="282"/>
      <c r="U568" s="282"/>
      <c r="V568" s="282"/>
      <c r="W568" s="282"/>
      <c r="X568" s="282"/>
      <c r="Y568" s="282"/>
      <c r="Z568" s="282"/>
      <c r="AA568" s="282"/>
      <c r="AB568" s="282"/>
      <c r="AC568" s="282"/>
      <c r="AD568" s="282"/>
      <c r="AE568" s="282"/>
      <c r="AF568" s="282"/>
      <c r="AG568" s="282"/>
      <c r="AH568" s="282"/>
      <c r="AI568" s="282"/>
      <c r="AJ568" s="282"/>
      <c r="AK568" s="284"/>
      <c r="AL568" s="282"/>
      <c r="AM568" s="282"/>
      <c r="AN568" s="282"/>
      <c r="AO568" s="282"/>
      <c r="AP568" s="282"/>
      <c r="AQ568" s="279"/>
      <c r="AR568" s="279"/>
      <c r="AS568" s="279"/>
      <c r="AT568" s="181"/>
      <c r="AU568" s="279"/>
      <c r="AV568" s="279"/>
      <c r="AW568" s="279"/>
      <c r="AX568" s="279"/>
      <c r="AY568" s="282"/>
      <c r="AZ568" s="282"/>
      <c r="BA568" s="285"/>
      <c r="BB568" s="285"/>
      <c r="BC568" s="286"/>
      <c r="BD568" s="286"/>
      <c r="BE568" s="279"/>
      <c r="BF568" s="287"/>
      <c r="BG568" s="279"/>
      <c r="BH568" s="287"/>
      <c r="BI568" s="279"/>
      <c r="BJ568" s="287"/>
      <c r="BK568" s="279"/>
      <c r="BL568" s="282"/>
      <c r="BM568" s="282"/>
      <c r="BN568" s="282"/>
      <c r="BO568" s="279"/>
      <c r="BP568" s="287"/>
      <c r="BQ568" s="288"/>
      <c r="BR568" s="279"/>
      <c r="BS568" s="282"/>
      <c r="BT568" s="282"/>
      <c r="BU568" s="282"/>
      <c r="BV568" s="282"/>
      <c r="BW568" s="279"/>
      <c r="BX568" s="279"/>
      <c r="BY568" s="279"/>
      <c r="BZ568" s="279"/>
    </row>
    <row r="569" spans="3:78" x14ac:dyDescent="0.25">
      <c r="C569" s="279"/>
      <c r="D569" s="280"/>
      <c r="E569" s="281"/>
      <c r="F569" s="281"/>
      <c r="G569" s="279"/>
      <c r="H569" s="282"/>
      <c r="I569" s="282"/>
      <c r="J569" s="282"/>
      <c r="K569" s="282"/>
      <c r="L569" s="283"/>
      <c r="M569" s="283"/>
      <c r="N569" s="283"/>
      <c r="O569" s="283"/>
      <c r="P569" s="282"/>
      <c r="Q569" s="282"/>
      <c r="R569" s="282"/>
      <c r="S569" s="282"/>
      <c r="T569" s="282"/>
      <c r="U569" s="282"/>
      <c r="V569" s="282"/>
      <c r="W569" s="282"/>
      <c r="X569" s="282"/>
      <c r="Y569" s="282"/>
      <c r="Z569" s="282"/>
      <c r="AA569" s="282"/>
      <c r="AB569" s="282"/>
      <c r="AC569" s="282"/>
      <c r="AD569" s="282"/>
      <c r="AE569" s="282"/>
      <c r="AF569" s="282"/>
      <c r="AG569" s="282"/>
      <c r="AH569" s="282"/>
      <c r="AI569" s="282"/>
      <c r="AJ569" s="282"/>
      <c r="AK569" s="284"/>
      <c r="AL569" s="282"/>
      <c r="AM569" s="282"/>
      <c r="AN569" s="282"/>
      <c r="AO569" s="282"/>
      <c r="AP569" s="282"/>
      <c r="AQ569" s="279"/>
      <c r="AR569" s="279"/>
      <c r="AS569" s="279"/>
      <c r="AT569" s="181"/>
      <c r="AU569" s="279"/>
      <c r="AV569" s="279"/>
      <c r="AW569" s="279"/>
      <c r="AX569" s="279"/>
      <c r="AY569" s="282"/>
      <c r="AZ569" s="282"/>
      <c r="BA569" s="285"/>
      <c r="BB569" s="285"/>
      <c r="BC569" s="286"/>
      <c r="BD569" s="286"/>
      <c r="BE569" s="279"/>
      <c r="BF569" s="287"/>
      <c r="BG569" s="279"/>
      <c r="BH569" s="287"/>
      <c r="BI569" s="279"/>
      <c r="BJ569" s="287"/>
      <c r="BK569" s="279"/>
      <c r="BL569" s="282"/>
      <c r="BM569" s="282"/>
      <c r="BN569" s="282"/>
      <c r="BO569" s="279"/>
      <c r="BP569" s="287"/>
      <c r="BQ569" s="288"/>
      <c r="BR569" s="279"/>
      <c r="BS569" s="282"/>
      <c r="BT569" s="282"/>
      <c r="BU569" s="282"/>
      <c r="BV569" s="282"/>
      <c r="BW569" s="279"/>
      <c r="BX569" s="279"/>
      <c r="BY569" s="279"/>
      <c r="BZ569" s="279"/>
    </row>
    <row r="570" spans="3:78" x14ac:dyDescent="0.25">
      <c r="C570" s="279"/>
      <c r="D570" s="280"/>
      <c r="E570" s="281"/>
      <c r="F570" s="281"/>
      <c r="G570" s="279"/>
      <c r="H570" s="282"/>
      <c r="I570" s="282"/>
      <c r="J570" s="282"/>
      <c r="K570" s="282"/>
      <c r="L570" s="283"/>
      <c r="M570" s="283"/>
      <c r="N570" s="283"/>
      <c r="O570" s="283"/>
      <c r="P570" s="282"/>
      <c r="Q570" s="282"/>
      <c r="R570" s="282"/>
      <c r="S570" s="282"/>
      <c r="T570" s="282"/>
      <c r="U570" s="282"/>
      <c r="V570" s="282"/>
      <c r="W570" s="282"/>
      <c r="X570" s="282"/>
      <c r="Y570" s="282"/>
      <c r="Z570" s="282"/>
      <c r="AA570" s="282"/>
      <c r="AB570" s="282"/>
      <c r="AC570" s="282"/>
      <c r="AD570" s="282"/>
      <c r="AE570" s="282"/>
      <c r="AF570" s="282"/>
      <c r="AG570" s="282"/>
      <c r="AH570" s="282"/>
      <c r="AI570" s="282"/>
      <c r="AJ570" s="282"/>
      <c r="AK570" s="284"/>
      <c r="AL570" s="282"/>
      <c r="AM570" s="282"/>
      <c r="AN570" s="282"/>
      <c r="AO570" s="282"/>
      <c r="AP570" s="282"/>
      <c r="AQ570" s="279"/>
      <c r="AR570" s="279"/>
      <c r="AS570" s="279"/>
      <c r="AT570" s="181"/>
      <c r="AU570" s="279"/>
      <c r="AV570" s="279"/>
      <c r="AW570" s="279"/>
      <c r="AX570" s="279"/>
      <c r="AY570" s="282"/>
      <c r="AZ570" s="282"/>
      <c r="BA570" s="285"/>
      <c r="BB570" s="285"/>
      <c r="BC570" s="286"/>
      <c r="BD570" s="286"/>
      <c r="BE570" s="279"/>
      <c r="BF570" s="287"/>
      <c r="BG570" s="279"/>
      <c r="BH570" s="287"/>
      <c r="BI570" s="279"/>
      <c r="BJ570" s="287"/>
      <c r="BK570" s="279"/>
      <c r="BL570" s="282"/>
      <c r="BM570" s="282"/>
      <c r="BN570" s="282"/>
      <c r="BO570" s="279"/>
      <c r="BP570" s="287"/>
      <c r="BQ570" s="288"/>
      <c r="BR570" s="279"/>
      <c r="BS570" s="282"/>
      <c r="BT570" s="282"/>
      <c r="BU570" s="282"/>
      <c r="BV570" s="282"/>
      <c r="BW570" s="279"/>
      <c r="BX570" s="279"/>
      <c r="BY570" s="279"/>
      <c r="BZ570" s="279"/>
    </row>
    <row r="571" spans="3:78" x14ac:dyDescent="0.25">
      <c r="C571" s="279"/>
      <c r="D571" s="280"/>
      <c r="E571" s="281"/>
      <c r="F571" s="281"/>
      <c r="G571" s="279"/>
      <c r="H571" s="282"/>
      <c r="I571" s="282"/>
      <c r="J571" s="282"/>
      <c r="K571" s="282"/>
      <c r="L571" s="283"/>
      <c r="M571" s="283"/>
      <c r="N571" s="283"/>
      <c r="O571" s="283"/>
      <c r="P571" s="282"/>
      <c r="Q571" s="282"/>
      <c r="R571" s="282"/>
      <c r="S571" s="282"/>
      <c r="T571" s="282"/>
      <c r="U571" s="282"/>
      <c r="V571" s="282"/>
      <c r="W571" s="282"/>
      <c r="X571" s="282"/>
      <c r="Y571" s="282"/>
      <c r="Z571" s="282"/>
      <c r="AA571" s="282"/>
      <c r="AB571" s="282"/>
      <c r="AC571" s="282"/>
      <c r="AD571" s="282"/>
      <c r="AE571" s="282"/>
      <c r="AF571" s="282"/>
      <c r="AG571" s="282"/>
      <c r="AH571" s="282"/>
      <c r="AI571" s="282"/>
      <c r="AJ571" s="282"/>
      <c r="AK571" s="284"/>
      <c r="AL571" s="282"/>
      <c r="AM571" s="282"/>
      <c r="AN571" s="282"/>
      <c r="AO571" s="282"/>
      <c r="AP571" s="282"/>
      <c r="AQ571" s="279"/>
      <c r="AR571" s="279"/>
      <c r="AS571" s="279"/>
      <c r="AT571" s="181"/>
      <c r="AU571" s="279"/>
      <c r="AV571" s="279"/>
      <c r="AW571" s="279"/>
      <c r="AX571" s="279"/>
      <c r="AY571" s="282"/>
      <c r="AZ571" s="282"/>
      <c r="BA571" s="285"/>
      <c r="BB571" s="285"/>
      <c r="BC571" s="286"/>
      <c r="BD571" s="286"/>
      <c r="BE571" s="279"/>
      <c r="BF571" s="287"/>
      <c r="BG571" s="279"/>
      <c r="BH571" s="287"/>
      <c r="BI571" s="279"/>
      <c r="BJ571" s="287"/>
      <c r="BK571" s="279"/>
      <c r="BL571" s="282"/>
      <c r="BM571" s="282"/>
      <c r="BN571" s="282"/>
      <c r="BO571" s="279"/>
      <c r="BP571" s="287"/>
      <c r="BQ571" s="288"/>
      <c r="BR571" s="279"/>
      <c r="BS571" s="282"/>
      <c r="BT571" s="282"/>
      <c r="BU571" s="282"/>
      <c r="BV571" s="282"/>
      <c r="BW571" s="279"/>
      <c r="BX571" s="279"/>
      <c r="BY571" s="279"/>
      <c r="BZ571" s="279"/>
    </row>
    <row r="572" spans="3:78" x14ac:dyDescent="0.25">
      <c r="C572" s="279"/>
      <c r="D572" s="280"/>
      <c r="E572" s="281"/>
      <c r="F572" s="281"/>
      <c r="G572" s="279"/>
      <c r="H572" s="282"/>
      <c r="I572" s="282"/>
      <c r="J572" s="282"/>
      <c r="K572" s="282"/>
      <c r="L572" s="283"/>
      <c r="M572" s="283"/>
      <c r="N572" s="283"/>
      <c r="O572" s="283"/>
      <c r="P572" s="282"/>
      <c r="Q572" s="282"/>
      <c r="R572" s="282"/>
      <c r="S572" s="282"/>
      <c r="T572" s="282"/>
      <c r="U572" s="282"/>
      <c r="V572" s="282"/>
      <c r="W572" s="282"/>
      <c r="X572" s="282"/>
      <c r="Y572" s="282"/>
      <c r="Z572" s="282"/>
      <c r="AA572" s="282"/>
      <c r="AB572" s="282"/>
      <c r="AC572" s="282"/>
      <c r="AD572" s="282"/>
      <c r="AE572" s="282"/>
      <c r="AF572" s="282"/>
      <c r="AG572" s="282"/>
      <c r="AH572" s="282"/>
      <c r="AI572" s="282"/>
      <c r="AJ572" s="282"/>
      <c r="AK572" s="284"/>
      <c r="AL572" s="282"/>
      <c r="AM572" s="282"/>
      <c r="AN572" s="282"/>
      <c r="AO572" s="282"/>
      <c r="AP572" s="282"/>
      <c r="AQ572" s="279"/>
      <c r="AR572" s="279"/>
      <c r="AS572" s="279"/>
      <c r="AT572" s="181"/>
      <c r="AU572" s="279"/>
      <c r="AV572" s="279"/>
      <c r="AW572" s="279"/>
      <c r="AX572" s="279"/>
      <c r="AY572" s="282"/>
      <c r="AZ572" s="282"/>
      <c r="BA572" s="285"/>
      <c r="BB572" s="285"/>
      <c r="BC572" s="286"/>
      <c r="BD572" s="286"/>
      <c r="BE572" s="279"/>
      <c r="BF572" s="287"/>
      <c r="BG572" s="279"/>
      <c r="BH572" s="287"/>
      <c r="BI572" s="279"/>
      <c r="BJ572" s="287"/>
      <c r="BK572" s="279"/>
      <c r="BL572" s="282"/>
      <c r="BM572" s="282"/>
      <c r="BN572" s="282"/>
      <c r="BO572" s="279"/>
      <c r="BP572" s="287"/>
      <c r="BQ572" s="288"/>
      <c r="BR572" s="279"/>
      <c r="BS572" s="282"/>
      <c r="BT572" s="282"/>
      <c r="BU572" s="282"/>
      <c r="BV572" s="282"/>
      <c r="BW572" s="279"/>
      <c r="BX572" s="279"/>
      <c r="BY572" s="279"/>
      <c r="BZ572" s="279"/>
    </row>
    <row r="573" spans="3:78" x14ac:dyDescent="0.25">
      <c r="C573" s="279"/>
      <c r="D573" s="280"/>
      <c r="E573" s="281"/>
      <c r="F573" s="281"/>
      <c r="G573" s="279"/>
      <c r="H573" s="282"/>
      <c r="I573" s="282"/>
      <c r="J573" s="282"/>
      <c r="K573" s="282"/>
      <c r="L573" s="283"/>
      <c r="M573" s="283"/>
      <c r="N573" s="283"/>
      <c r="O573" s="283"/>
      <c r="P573" s="282"/>
      <c r="Q573" s="282"/>
      <c r="R573" s="282"/>
      <c r="S573" s="282"/>
      <c r="T573" s="282"/>
      <c r="U573" s="282"/>
      <c r="V573" s="282"/>
      <c r="W573" s="282"/>
      <c r="X573" s="282"/>
      <c r="Y573" s="282"/>
      <c r="Z573" s="282"/>
      <c r="AA573" s="282"/>
      <c r="AB573" s="282"/>
      <c r="AC573" s="282"/>
      <c r="AD573" s="282"/>
      <c r="AE573" s="282"/>
      <c r="AF573" s="282"/>
      <c r="AG573" s="282"/>
      <c r="AH573" s="282"/>
      <c r="AI573" s="282"/>
      <c r="AJ573" s="282"/>
      <c r="AK573" s="284"/>
      <c r="AL573" s="282"/>
      <c r="AM573" s="282"/>
      <c r="AN573" s="282"/>
      <c r="AO573" s="282"/>
      <c r="AP573" s="282"/>
      <c r="AQ573" s="279"/>
      <c r="AR573" s="279"/>
      <c r="AS573" s="279"/>
      <c r="AT573" s="181"/>
      <c r="AU573" s="279"/>
      <c r="AV573" s="279"/>
      <c r="AW573" s="279"/>
      <c r="AX573" s="279"/>
      <c r="AY573" s="282"/>
      <c r="AZ573" s="282"/>
      <c r="BA573" s="285"/>
      <c r="BB573" s="285"/>
      <c r="BC573" s="286"/>
      <c r="BD573" s="286"/>
      <c r="BE573" s="279"/>
      <c r="BF573" s="287"/>
      <c r="BG573" s="279"/>
      <c r="BH573" s="287"/>
      <c r="BI573" s="279"/>
      <c r="BJ573" s="287"/>
      <c r="BK573" s="279"/>
      <c r="BL573" s="282"/>
      <c r="BM573" s="282"/>
      <c r="BN573" s="282"/>
      <c r="BO573" s="279"/>
      <c r="BP573" s="287"/>
      <c r="BQ573" s="288"/>
      <c r="BR573" s="279"/>
      <c r="BS573" s="282"/>
      <c r="BT573" s="282"/>
      <c r="BU573" s="282"/>
      <c r="BV573" s="282"/>
      <c r="BW573" s="279"/>
      <c r="BX573" s="279"/>
      <c r="BY573" s="279"/>
      <c r="BZ573" s="279"/>
    </row>
  </sheetData>
  <dataConsolidate/>
  <dataValidations xWindow="589" yWindow="774" count="80">
    <dataValidation allowBlank="1" showInputMessage="1" showErrorMessage="1" promptTitle="BLM Wild Mileage" prompt="Enter to the nearest 0.1 miles wild river mileage administered by BLM._x000a__x000a_Ex. 111.0" sqref="H1 H3:H1048576"/>
    <dataValidation allowBlank="1" showInputMessage="1" showErrorMessage="1" promptTitle="River Name" prompt="Enter river name from national system map. DO NOT enter the word &quot;River.&quot; Ex. Alagnak_x000a__x000a_DO enter watercourse title if entry is not a river, e.g., Soldier Creek, Saline Bayou, etc._x000a__x000a_Add descriptor (in parantheses) if needed. Ex. American (Lower)." sqref="H2 E1:E1048576"/>
    <dataValidation allowBlank="1" showInputMessage="1" showErrorMessage="1" promptTitle="Partnership % Wild" prompt="Enter formula calculating percentage of wild classification for Partnership rivers. _x000a_Ex. =IF(ISBLANK(BP2),&quot;&quot;,BP2/BS2*100) ]" sqref="CA500:CA1048576"/>
    <dataValidation allowBlank="1" showInputMessage="1" showErrorMessage="1" promptTitle="Parntership % Scenic" prompt="Enter formula calculating percentage of scenic classification for Partnership rivers. _x000a_Ex. =IF(ISBLANK(BQ2),&quot;&quot;,BQ2/BS2*100) ]" sqref="CB500:CB1048576"/>
    <dataValidation allowBlank="1" showInputMessage="1" showErrorMessage="1" promptTitle="Partnership % Recreational" prompt="Enter formula calculating percentage of recreational classification for Partnership rivers. _x000a_Ex. =IF(ISBLANK(BR2),&quot;&quot;,BR2/BS2*100) ]" sqref="CC500:CC1048576"/>
    <dataValidation allowBlank="1" showInputMessage="1" showErrorMessage="1" promptTitle="Partnership % Total" prompt="Enter formula calculating total percentage of Partnership rivers. Ex. =IF(SUM(BT2:BV2)=0,&quot;&quot;,SUM(BT2:BV2)) _x000a_Note: This column should equal 100." sqref="CD500:CD1048576"/>
    <dataValidation allowBlank="1" showInputMessage="1" showErrorMessage="1" promptTitle="Agency Abbreviation" prompt="Enter the abbreviation of the river administering agency(s). If multiple agencies, enter each on a separate row with its associated river segment._x000a_Ex. BLM_x000a_      NPS_x000a_      State_x000a_      USFWS_x000a_      USFS" sqref="G1:G1048576"/>
    <dataValidation allowBlank="1" showInputMessage="1" showErrorMessage="1" promptTitle="BLM Scenic Mileage" prompt="Enter to the nearest 0.1 miles scenic river mileage administered by BLM._x000a__x000a_Ex. 24.0" sqref="I1:I1048576"/>
    <dataValidation allowBlank="1" showInputMessage="1" showErrorMessage="1" promptTitle="BLM Recreational Mileage" prompt="Enter to the nearest 0.1 miles recreational river mileage administered by BLM._x000a__x000a_Ex. 18.0" sqref="J1:J1048576"/>
    <dataValidation allowBlank="1" showInputMessage="1" showErrorMessage="1" promptTitle="BLM Total Mileage" prompt="COPY FORMULA TO NEW ROWS FROM ABOVE CELL_x000a__x000a_Calculates by river the total miles managed by BLM. _x000a__x000a_Ex. =IF(SUM(H4:J4)=0,&quot;&quot;,SUM(H4:J4)) " sqref="K1:K1048576"/>
    <dataValidation allowBlank="1" showInputMessage="1" showErrorMessage="1" promptTitle="ID Number" prompt="Enter a sequential ID number for each row inserted. Then, RENUMBER all rows located below the insertion point." sqref="C3:C499"/>
    <dataValidation allowBlank="1" showInputMessage="1" showErrorMessage="1" promptTitle="US Code Number" prompt="Enter river/river segment number from U.S. Code §1274 (a)." sqref="D1:D1048576"/>
    <dataValidation allowBlank="1" showInputMessage="1" showErrorMessage="1" promptTitle="Agency(s)" prompt="Enter abbreviation of river administering agency(s). If multiple agencies, enter all and separate with /._x000a_Ex. BLM/NPS/USFWS/USFS" sqref="F1:F1048576"/>
    <dataValidation allowBlank="1" showInputMessage="1" showErrorMessage="1" promptTitle="Notes (Study)" prompt="Enter study notes as text." sqref="BN1:BN1048576"/>
    <dataValidation allowBlank="1" showInputMessage="1" showErrorMessage="1" promptTitle="Cumulative Miles" prompt="COPY FORMULA TO NEW ROWS FROM ABOVE CELL_x000a__x000a_Calculates the cumulative designated miles per year using the &quot;Year&quot; column and &quot;Miles_Yr&quot; column. _x000a__x000a_Ex. =IF(AV4=&quot;&quot;,&quot;&quot;,SUMIF(AU$4:AU498,&quot;&lt;=&quot;&amp;AU4,AV$4:AV498))" sqref="AZ1:AZ1048576"/>
    <dataValidation allowBlank="1" showInputMessage="1" showErrorMessage="1" promptTitle="Year" prompt="COPY FORMULA TO NEW ROWS FROM ABOVE CELL_x000a__x000a_Calculates year designated from &quot;Date Designated&quot; column.  _x000a__x000a_Ex. =IF(ISBLANK(BI4),&quot;&quot;,YEAR(BI4))" sqref="AU1:AU1048576"/>
    <dataValidation allowBlank="1" showInputMessage="1" showErrorMessage="1" promptTitle="Index Year" prompt="COPY FORMULA TO NEW ROWS FROM ABOVE CELL_x000a__x000a_Reports &quot;Yes&quot; if the row contains the last entry for a given year in &quot;Year&quot; column._x000a__x000a_Ex. =IF(MAX(INDEX((AR$4:AR$498=AR4)*ROW(AR$4:AR$498),0))=ROW(),&quot;Yes&quot;,&quot;&quot;)" sqref="AV1:AV1048576"/>
    <dataValidation allowBlank="1" showInputMessage="1" showErrorMessage="1" promptTitle="Report Year" prompt="COPY FORMULA TO NEW ROWS FROM ABOVE CELL_x000a__x000a_Returns &quot;Year&quot; column value if &quot;Yes&quot; is reported in &quot;Index_Yr&quot; column._x000a__x000a_Ex. =IF(AS4=&quot;Yes&quot;,AR4,&quot;&quot;)" sqref="AW1:AW1048576"/>
    <dataValidation allowBlank="1" showInputMessage="1" showErrorMessage="1" promptTitle="Miles per Year" prompt="COPY FORMULA TO NEW ROWS FROM ABOVE CELL_x000a__x000a_Calculates the designated miles per year using the &quot;Year&quot; column and total miles column (Tbl_T)._x000a__x000a_Ex. =IF(AS4=&quot;Yes&quot;,SUMIF(AR$4:AR498,AT4,AI$4:AI498),&quot;&quot;)" sqref="AY1:AY1048576"/>
    <dataValidation allowBlank="1" showInputMessage="1" showErrorMessage="1" promptTitle="2(a)(ii) River" prompt="Enter &quot;Yes&quot; if the river was designated under Section 2(a)(ii)." sqref="AS1:AS1048576"/>
    <dataValidation allowBlank="1" showInputMessage="1" showErrorMessage="1" promptTitle="2(a)(ii) Federal Land" prompt="Enter the agency abbreviation(s) if federal land managed by a river-administering agency(s) abuts any portion of the 2(a)(ii) river. _x000a__x000a_Ex. BLM/USFS  _x000a__x000a_If no federal land abuts the 2(a)(ii) segment, enter &quot;None.&quot;" sqref="AT1:AT1048576"/>
    <dataValidation allowBlank="1" showInputMessage="1" showErrorMessage="1" promptTitle="Agency Full Name" prompt="Enter the administering agency name in full. _x000a__x000a_Ex._x000a_Bureau of Land Management_x000a_Fish and Wildlife Service_x000a_Forest Service_x000a_National Park Service_x000a_State of _____________" sqref="AR1:AR1048576"/>
    <dataValidation allowBlank="1" showInputMessage="1" showErrorMessage="1" promptTitle="State Abbreviation" prompt="Enter state abbreviations. If multiple states, separate abbreviations with a &quot;/.&quot;_x000a__x000a_Ex. AL/MI" sqref="AQ1:AQ1048576"/>
    <dataValidation allowBlank="1" showInputMessage="1" showErrorMessage="1" promptTitle="ORVs" prompt="Enter alphabetically as text separated by commas 1) PRIMARY data, followed by 2) any SECONDARY data._x000a__x000a_PRIMARY: Cultural, Fish, Geologic, Historic, Recreation, Scenic, Wildlife_x000a__x000a_SECONDARY: Botany, Ecology, Hydrology, Water Quality, etc." sqref="AP1:AP1048576"/>
    <dataValidation allowBlank="1" showInputMessage="1" showErrorMessage="1" promptTitle="Notes (General)" prompt="Enter general notes as text." sqref="AO1:AO309 AO311:AO1048576"/>
    <dataValidation allowBlank="1" showInputMessage="1" showErrorMessage="1" promptTitle="State Full Name" prompt="Enter state name in full. If multiple states, separate with a &quot;/.&quot;_x000a__x000a_Ex. Alabama/Mississippi " sqref="AN1:AN1048576"/>
    <dataValidation allowBlank="1" showInputMessage="1" showErrorMessage="1" promptTitle="Count by State" prompt="COPY FORMULA FROM ABOVE CELL TO NEW ROWS CONTAINING STATE TOTALS (gray fill)_x000a__x000a_Counts the number of designated rivers within each state. _x000a__x000a_CAUTION: Enter formula ONLY in rows containing state totals._x000a__x000a_Ex. Alabama =COUNT(AI4:AI7)" sqref="AL1:AL1048576"/>
    <dataValidation allowBlank="1" showInputMessage="1" showErrorMessage="1" promptTitle="Wild Mileage (Table)" prompt="Enter by agency segment or year desginated total mileage to the nearest 0.1 miles for wild classification._x000a__x000a_Ex. 36.4" sqref="AF1:AF1048576"/>
    <dataValidation allowBlank="1" showInputMessage="1" showErrorMessage="1" promptTitle="Scenic Mileage (Table)" prompt="Enter by agency segment or year desginated total mileage to the nearest 0.1 miles for scenic classification._x000a__x000a_Ex. 25.0" sqref="AG1:AG1048576"/>
    <dataValidation allowBlank="1" showInputMessage="1" showErrorMessage="1" promptTitle="Recreational Mileage (Table)" prompt="Enter by agency segment or year desginated total mileage to the nearest 0.1 miles for recreational classification._x000a__x000a_Ex. 18.0" sqref="AH1:AH1048576"/>
    <dataValidation allowBlank="1" showInputMessage="1" showErrorMessage="1" promptTitle="State Total Mileage" prompt="COPY FORMULA TO NEW ROWS FROM ABOVE CELL_x000a__x000a_Calculates by river the total miles managed by State(s). _x000a__x000a_Ex. =IF(SUM(X4:Z4)=0,&quot;&quot;,SUM(X4:Z4)) " sqref="AA1:AA1048576"/>
    <dataValidation allowBlank="1" showInputMessage="1" showErrorMessage="1" promptTitle="USFS Total Mileage" prompt="COPY FORMULA TO NEW ROWS FROM ABOVE CELL_x000a__x000a_Calculates by river the total miles managed by USFS. _x000a__x000a_Ex. =IF(SUM(T4:V4)=0,&quot;&quot;,SUM(T4:V4))" sqref="W1:W1048576"/>
    <dataValidation allowBlank="1" showInputMessage="1" showErrorMessage="1" promptTitle="NPS Total Mileage" prompt="COPY FORMULA TO NEW ROWS FROM ABOVE CELL_x000a__x000a_Calculates by river the total miles managed by NPS. _x000a__x000a_Ex. =IF(SUM(P4:R4)=0,&quot;&quot;,SUM(P4:R4)) " sqref="S1:S1048576"/>
    <dataValidation allowBlank="1" showInputMessage="1" showErrorMessage="1" promptTitle="FWS Total Mileage" prompt="COPY FORMULA TO NEW ROWS FROM ABOVE CELL_x000a__x000a_Calculates by river the total miles managed by FWS. _x000a__x000a_Ex. =IF(SUM(L4:N4)=0,&quot;&quot;,SUM(L4:N4)) " sqref="O1:O1048576"/>
    <dataValidation allowBlank="1" showInputMessage="1" showErrorMessage="1" promptTitle="Rank Year" prompt="COPY FORMULA FROM ABOVE CELL TO NEW ROWS_x000a__x000a_Calculates by year the rank of values reported in Rept._Yr column. _x000a__x000a_Ex. =IF(AT4=&quot;&quot;,&quot;&quot;,RANK(AT4,AT$4:AT498,1))" sqref="AX1:AX1048576"/>
    <dataValidation allowBlank="1" showInputMessage="1" showErrorMessage="1" promptTitle="Total Recreational Mileage" prompt="COPY FORMULA FROM ABOVE CELL_x000a_Calulates total recr. miles for all agencies._x000a_Ex. =IF(J4+N4+R4+V4+Z4=0,&quot;&quot;,J4+N4+R4+V4+Z4)_x000a__x000a_CAUTION: For state totals (gray fill), enter formula to sum state rows._x000a_Ex. =IF(SUM(AD13:AD48)=0,&quot;&quot;,SUM(AD13:AD48))" sqref="AD1:AD1048576"/>
    <dataValidation allowBlank="1" showInputMessage="1" showErrorMessage="1" promptTitle="Total River Mileage" prompt="COPY FORMULA TO NEW ROWS FROM ABOVE CELL_x000a__x000a_Calculates total river miles for all agencies._x000a__x000a_Ex. =IF(SUM(AB4:AD4)=0,&quot;&quot;,SUM(AB4:AD4))" sqref="AE1:AE1048576"/>
    <dataValidation allowBlank="1" showInputMessage="1" showErrorMessage="1" promptTitle="Total Wild Mileage" prompt="COPY FORMULA FROM ABOVE CELL_x000a_Calculates wild miles for all agencies._x000a_Ex. =IF(H4+L4+P4+T4+X4=0,&quot;&quot;,H4+L4+P4+T4+X4)_x000a__x000a_CAUTION: For state totals (gray fill), enter formula to sum state rows._x000a_Ex. =IF(SUM(AB13:AB48)=0,&quot;&quot;,SUM(AB13:AB48))" sqref="AB1:AB1048576"/>
    <dataValidation allowBlank="1" showInputMessage="1" showErrorMessage="1" promptTitle="State Recreational Mileage" prompt="Enter to the nearest 0.1 miles recreational river mileage administered by State._x000a__x000a_Ex. 23.0" sqref="Z1:Z1048576"/>
    <dataValidation allowBlank="1" showInputMessage="1" showErrorMessage="1" promptTitle="State Scenic Mileage" prompt="Enter to the nearest 0.1 miles scenic river mileage administered by State._x000a__x000a_Ex. 10.7" sqref="Y1:Y1048576"/>
    <dataValidation allowBlank="1" showInputMessage="1" showErrorMessage="1" promptTitle="State Wild Mileage" prompt="Enter to the nearest 0.1 miles wild river mileage administered by State._x000a__x000a_Ex. 41.0" sqref="X1:X1048576"/>
    <dataValidation allowBlank="1" showInputMessage="1" showErrorMessage="1" promptTitle="FWS Wild Mileage" prompt="Enter to the nearest 0.1 miles wild river mileage administered by FWS._x000a__x000a_Ex. 262.0" sqref="L1:L1048576"/>
    <dataValidation allowBlank="1" showInputMessage="1" showErrorMessage="1" promptTitle="NPS Wild Mileage" prompt="Enter to the nearest 0.1 miles wild river mileage administered by NPS._x000a__x000a_Ex. 67.0" sqref="P1:P1048576"/>
    <dataValidation allowBlank="1" showInputMessage="1" showErrorMessage="1" promptTitle="USFS Wild Mileage" prompt="Enter to the nearest 0.1 miles wild river mileage administered by USFS._x000a__x000a_Ex. 36.4" sqref="T1:T1048576"/>
    <dataValidation allowBlank="1" showInputMessage="1" showErrorMessage="1" promptTitle="FWS Scenic Mileage" prompt="Enter to the nearest 0.1 miles scenic river mileage administered by FWS._x000a__x000a_Ex. 8.0" sqref="M1:M1048576"/>
    <dataValidation allowBlank="1" showInputMessage="1" showErrorMessage="1" promptTitle="NPS Scenic Mileage" prompt="Enter to the nearest 0.1 miles scenic river mileage administered by NPS._x000a__x000a_Ex. 14.0" sqref="Q1:Q1048576"/>
    <dataValidation allowBlank="1" showInputMessage="1" showErrorMessage="1" promptTitle="USFS Scenic Mileage" prompt="Enter to the nearest 0.1 miles scenic river mileage administered by USFS._x000a__x000a_Ex. 25.0" sqref="U1:U1048576"/>
    <dataValidation allowBlank="1" showInputMessage="1" showErrorMessage="1" promptTitle="FWS Recreational Mileage" prompt="Enter to the nearest 0.1 miles recreational river mileage administered by FWS._x000a__x000a_Ex. 0.0" sqref="N1:N1048576"/>
    <dataValidation allowBlank="1" showInputMessage="1" showErrorMessage="1" promptTitle="NPS Recreational Mileage" prompt="Enter to the nearest 0.1 miles recreational river mileage administered by NPS._x000a__x000a_Ex. 6.5" sqref="R1:R1048576"/>
    <dataValidation allowBlank="1" showInputMessage="1" showErrorMessage="1" promptTitle="USFS Recreational Mileage" prompt="Enter to the nearest 0.1 miles recreational river mileage administered by USFS._x000a__x000a_Ex. 7.5" sqref="V1:V1048576"/>
    <dataValidation allowBlank="1" showInputMessage="1" showErrorMessage="1" promptTitle="Public Law (Study)" prompt="Enter the Public Law number of the congressionally authorized study.  _x000a__x000a_Ex. P.L. 93-621" sqref="BA1:BA1048576"/>
    <dataValidation allowBlank="1" showInputMessage="1" showErrorMessage="1" promptTitle="Date Authorized" prompt="Enter the date the study was authorized by Congress._x000a__x000a_Ex. 3-Jan-1975 " sqref="BB1:BB1048576"/>
    <dataValidation allowBlank="1" showInputMessage="1" showErrorMessage="1" promptTitle="Study Agency" prompt="Enter the abbreviation for the agency(s) that conducted the congressionally authorized study._x000a_ _x000a_Ex. USFS" sqref="BC1:BC1048576"/>
    <dataValidation allowBlank="1" showInputMessage="1" showErrorMessage="1" promptTitle="Study Due Date" prompt="Enter the date the study was due._x000a__x000a_Ex.  2-Oct-1979 " sqref="BD1:BD1048576"/>
    <dataValidation allowBlank="1" showInputMessage="1" showErrorMessage="1" promptTitle="Study Action" prompt="Enter text describing status of study/report for each congresionally authorized study. _x000a__x000a_Ex. Report transmitted to Congress " sqref="BE1:BE1048576"/>
    <dataValidation allowBlank="1" showInputMessage="1" showErrorMessage="1" promptTitle="Date of Action" prompt="Enter date of the Study Action from previous column.  _x000a__x000a_Ex. 14-Dec-1979 " sqref="BF1:BF1048576"/>
    <dataValidation allowBlank="1" showInputMessage="1" showErrorMessage="1" promptTitle="Determination/Recommendation" prompt="Enter summary info describing Study determination or recommendation.  _x000a__x000a_Ex. Congressional designation recommended " sqref="BG1:BG1048576"/>
    <dataValidation allowBlank="1" showInputMessage="1" showErrorMessage="1" promptTitle="Miles Studied" prompt="Enter  to the nearest 0.1 miles the number of miles studied._x000a__x000a_Ex. 116.0" sqref="BH1:BH1048576"/>
    <dataValidation allowBlank="1" showInputMessage="1" showErrorMessage="1" promptTitle="Miles Designated or Added" prompt="Enter to the nearest 0.1 miles the number of miles designated or added to an existing designation._x000a__x000a_Ex. 61.0" sqref="BI1:BI1048576"/>
    <dataValidation allowBlank="1" showInputMessage="1" showErrorMessage="1" promptTitle="Percent Miles Added vs Studied" prompt="COPY FORMULA TO NEW ROWS FROM ABOVE CELL_x000a__x000a_Calculates the percentage of miles designated/added vs. miles studied._x000a__x000a_Ex. =IF(BF4=&quot;&quot;,&quot;&quot;,(BF4/BE4)*100)" sqref="BJ1:BJ1048576"/>
    <dataValidation allowBlank="1" showInputMessage="1" showErrorMessage="1" promptTitle="Public Law or Federal Register" prompt="Enter the Public Law number OR Federal Register volume and number that designated the river. _x000a__x000a_Ex. P.L. 93-621   FR Vol. 59, No. 22_x000a_" sqref="BK1:BK1048576"/>
    <dataValidation allowBlank="1" showInputMessage="1" showErrorMessage="1" promptTitle="Date Designated" prompt="Enter date the river was designated by Public Law or Secretarial Designation.  _x000a__x000a_Ex.  14-Dec-1979 " sqref="BL1:BL1048576"/>
    <dataValidation allowBlank="1" showInputMessage="1" showErrorMessage="1" promptTitle="Study Status" prompt="Enter a numerical value denoting the status of congressionally authorized study rivers:_x000a_     1 - Designated;_x000a_     2 - Undesignated; and _x000a_     3 - Current study river." sqref="BM1:BM1048576"/>
    <dataValidation allowBlank="1" showInputMessage="1" showErrorMessage="1" promptTitle="Percent Wild" prompt="COPY FORMULA TO NEW ROWS FROM ABOVE CELL_x000a__x000a_Calculates the percentage of wild classification._x000a_Ex. =IF(AB4=&quot;&quot;,&quot;&quot;,(AB4/AE4)*100)_x000a__x000a_CAUTION: For state totals (gray fill), enter formula to sum state rows._x000a_Ex. =IF(AB8=&quot;&quot;,&quot;&quot;,(AB8/AE8)*100)" sqref="BO1:BO1048576"/>
    <dataValidation allowBlank="1" showInputMessage="1" showErrorMessage="1" promptTitle="Percent Scenic" prompt="COPY FORMULA TO NEW ROWS FROM ABOVE CELL_x000a__x000a_Calculates the percentage of scenic classification._x000a_Ex. =IF(AC4=&quot;&quot;,&quot;&quot;,(AC4/AE4)*100)_x000a__x000a_CAUTION: For state totals (gray fill), enter formula to sum state rows._x000a_Ex. =IF(AC8=&quot;&quot;,&quot;&quot;,(AC8/AE8)*100)" sqref="BP1:BP1048576"/>
    <dataValidation allowBlank="1" showInputMessage="1" showErrorMessage="1" promptTitle="Percent Recreational" prompt="COPY FORMULA TO NEW ROWS FROM ABOVE CELL_x000a__x000a_Calculates the percentage of recreational classification._x000a_Ex. =IF(AD4=&quot;&quot;,&quot;&quot;,(AD4/AE4)*100)_x000a__x000a_CAUTION: For state totals (gray fill), enter formula to sum state rows._x000a_Ex. =IF(AD8=&quot;&quot;,&quot;&quot;,(AD8/AE8)*100)" sqref="BQ1:BQ1048576"/>
    <dataValidation allowBlank="1" showInputMessage="1" showErrorMessage="1" promptTitle="Percent Total" prompt="COPY FORMULA TO NEW ROWS FROM ABOVE CELL_x000a__x000a_Calculates the total percentage (column should equal 100)._x000a_Ex. =IF(AE4=&quot;&quot;,&quot;&quot;,SUM(BL4:BN4))_x000a__x000a_CAUTION: For state totals (gray fill), enter formula to sum state rows._x000a_Ex. =IF(AE8=&quot;&quot;,&quot;&quot;,SUM(BL8:BN8))" sqref="BR1:BR1048576"/>
    <dataValidation allowBlank="1" showInputMessage="1" showErrorMessage="1" promptTitle="Partnership Wild Mileage" prompt="Enter to the nearest 0.1 miles the number of miles of wild classification for Partnership rivers._x000a__x000a_Ex. 31.4" sqref="BS1:BS1048576"/>
    <dataValidation allowBlank="1" showInputMessage="1" showErrorMessage="1" promptTitle="Partnership Scenic Mileage" prompt="Enter to the nearest 0.1 miles the number of miles of scenic classification for Partnership rivers._x000a__x000a_Ex. 25.3" sqref="BT1:BT1048576"/>
    <dataValidation allowBlank="1" showInputMessage="1" showErrorMessage="1" promptTitle="Partnership Recreational Mileage" prompt="Enter to the nearest 0.1 miles the number of miles of recreational classification for Partnership rivers._x000a__x000a_Ex. 14.0" sqref="BU1:BU1048576"/>
    <dataValidation allowBlank="1" showInputMessage="1" showErrorMessage="1" promptTitle="Partnership Total Mileage" prompt="COPY FORMULA TO NEW ROWS FROM ABOVE CELL_x000a__x000a_Calculates the total mileage of Partnership rivers. _x000a__x000a_Ex. =IF(SUM(BP4:BR4)=0,&quot;&quot;,SUM(BP4:BR4))" sqref="BV1:BV1048576"/>
    <dataValidation allowBlank="1" showInputMessage="1" showErrorMessage="1" promptTitle="% Partnership Wild" prompt="COPY FORMULA TO NEW ROWS FROM ABOVE CELL_x000a__x000a_Calculates the percentage of wild classification for Partnership rivers._x000a__x000a_Ex. =IF(ISBLANK(BP4),&quot;&quot;,BP4/BS4*100)" sqref="BW1:BW1048576"/>
    <dataValidation allowBlank="1" showInputMessage="1" showErrorMessage="1" promptTitle="% Partnership Scenic" prompt="COPY FORMULA TO NEW ROWS FROM ABOVE CELL_x000a__x000a_Calculates the percentage of scenic classification for Partnership rivers._x000a__x000a_Ex. =IF(ISBLANK(BQ4),&quot;&quot;,BQ4/BS4*100)" sqref="BX1:BX1048576"/>
    <dataValidation allowBlank="1" showInputMessage="1" showErrorMessage="1" promptTitle="% Partnership Recreational" prompt="COPY FORMULA TO NEW ROWS FROM ABOVE CELL_x000a__x000a_Calculates the percentage of recreational classification for Partnership rivers._x000a__x000a_Ex. =IF(ISBLANK(BR4),&quot;&quot;,BR4/BS4*100)" sqref="BY1:BY1048576"/>
    <dataValidation allowBlank="1" showInputMessage="1" showErrorMessage="1" promptTitle="% Partnership Total" prompt="COPY FORMULA TO NEW ROWS FROM ABOVE CELL_x000a__x000a_Calculates the total percentage of Partnership rivers. _x000a__x000a_Ex. =IF(BS4=&quot;&quot;,&quot;&quot;,SUM(BT4:BV4))_x000a__x000a_Note: This column should equal 100." sqref="BZ1:BZ1048576"/>
    <dataValidation allowBlank="1" showInputMessage="1" showErrorMessage="1" promptTitle="Total Mileage (Table)" prompt="COPY FORMULA TO NEW ROWS_x000a__x000a_Calculates by agency segment or year desginated the total river miles. _x000a__x000a_Ex. =IF(SUM(AF4:AH4)=0,&quot;&quot;,SUM(AF4:AH4))" sqref="AI1:AI1048576"/>
    <dataValidation allowBlank="1" showInputMessage="1" showErrorMessage="1" promptTitle="Table Name" prompt="Enter river name from national system map and Map Name column. _x000a__x000a_For rivers with multiple segments listed, only include river name for first occurance. Insert river total rows for these rivers._x000a_Ex. Rio Grande Total_x000a__x000a_" sqref="AJ1:AJ1048576"/>
    <dataValidation allowBlank="1" showInputMessage="1" showErrorMessage="1" promptTitle="Table Order" prompt="Enter row number where data will appear in WSR Table. _x000a__x000a_Assign values by sorting data: 1) Date_Desig, 2) Map_Name, and 3) State(s)_Abbr. Advance subsequent designations to immediately follow existing WSRs._x000a__x000a_CAUTION: Also assign values to river total rows." sqref="AK1:AK1048576"/>
    <dataValidation allowBlank="1" showInputMessage="1" showErrorMessage="1" promptTitle="Study(s) Only" prompt="Returns &quot;Yes&quot; if a Congressional study(s) was conducted in the state(s) but no river(s) was designated." sqref="AM1:AM1048576"/>
    <dataValidation allowBlank="1" showInputMessage="1" showErrorMessage="1" promptTitle="Total Scenic Mileage" prompt="COPY FORMULA FROM ABOVE CELL_x000a_Calculates tot. scenic miles for all agencies._x000a_Ex. =IF(I4+M4+Q4+U4+Y4=0,&quot;&quot;,I4+M4+Q4+U4+Y4)_x000a__x000a_CAUTION: For state totals (gray fill), enter formula to sum state rows._x000a_Ex. =IF(SUM(AC13:AC48)=0,&quot;&quot;,SUM(AC13:AC48))" sqref="AC1:AC309 AC311:AC1048576 AO310"/>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9"/>
  <sheetViews>
    <sheetView tabSelected="1" view="pageLayout" zoomScale="90" zoomScaleNormal="100" zoomScalePageLayoutView="90" workbookViewId="0"/>
  </sheetViews>
  <sheetFormatPr defaultRowHeight="15" x14ac:dyDescent="0.25"/>
  <cols>
    <col min="1" max="1" width="0.85546875" style="5" customWidth="1"/>
    <col min="2" max="2" width="38.5703125" style="5" bestFit="1" customWidth="1"/>
    <col min="3" max="3" width="10" style="5" bestFit="1" customWidth="1"/>
    <col min="4" max="4" width="17.42578125" style="30" bestFit="1" customWidth="1"/>
    <col min="5" max="5" width="12.85546875" style="5" bestFit="1" customWidth="1"/>
    <col min="6" max="6" width="45.85546875" style="4" bestFit="1" customWidth="1"/>
    <col min="7" max="9" width="7" style="4" bestFit="1" customWidth="1"/>
    <col min="10" max="10" width="9.140625" style="4"/>
    <col min="11" max="11" width="7.85546875" hidden="1" customWidth="1"/>
    <col min="12" max="12" width="38.5703125" hidden="1" customWidth="1"/>
    <col min="13" max="13" width="16" hidden="1" customWidth="1"/>
    <col min="14" max="14" width="20.42578125" hidden="1" customWidth="1"/>
    <col min="15" max="15" width="13.5703125" hidden="1" customWidth="1"/>
    <col min="16" max="16" width="45.85546875" hidden="1" customWidth="1"/>
    <col min="17" max="17" width="9" hidden="1" customWidth="1"/>
    <col min="18" max="18" width="7.85546875" hidden="1" customWidth="1"/>
    <col min="19" max="19" width="8" hidden="1" customWidth="1"/>
    <col min="20" max="20" width="7.85546875" hidden="1" customWidth="1"/>
  </cols>
  <sheetData>
    <row r="1" spans="2:20" s="5" customFormat="1" ht="5.0999999999999996" customHeight="1" x14ac:dyDescent="0.25">
      <c r="D1" s="30"/>
      <c r="F1" s="4"/>
      <c r="G1" s="4"/>
      <c r="H1" s="4"/>
      <c r="I1" s="4"/>
      <c r="J1" s="4"/>
    </row>
    <row r="2" spans="2:20" s="5" customFormat="1" ht="15" customHeight="1" x14ac:dyDescent="0.25">
      <c r="B2" s="40" t="s">
        <v>7</v>
      </c>
      <c r="C2" s="40" t="s">
        <v>27</v>
      </c>
      <c r="D2" s="40" t="s">
        <v>906</v>
      </c>
      <c r="E2" s="41" t="s">
        <v>159</v>
      </c>
      <c r="F2" s="40" t="s">
        <v>907</v>
      </c>
      <c r="G2" s="536" t="s">
        <v>320</v>
      </c>
      <c r="H2" s="536"/>
      <c r="I2" s="536"/>
      <c r="J2" s="536"/>
    </row>
    <row r="3" spans="2:20" s="5" customFormat="1" ht="15" customHeight="1" x14ac:dyDescent="0.25">
      <c r="B3" s="43" t="s">
        <v>321</v>
      </c>
      <c r="D3" s="43" t="s">
        <v>994</v>
      </c>
      <c r="E3" s="43" t="s">
        <v>322</v>
      </c>
      <c r="F3" s="43" t="s">
        <v>903</v>
      </c>
      <c r="G3" s="42" t="s">
        <v>8</v>
      </c>
      <c r="H3" s="42" t="s">
        <v>9</v>
      </c>
      <c r="I3" s="42" t="s">
        <v>10</v>
      </c>
      <c r="J3" s="42" t="s">
        <v>11</v>
      </c>
    </row>
    <row r="4" spans="2:20" s="5" customFormat="1" ht="15.75" thickBot="1" x14ac:dyDescent="0.3">
      <c r="B4" s="54"/>
      <c r="C4" s="54"/>
      <c r="D4" s="54"/>
      <c r="E4" s="55"/>
      <c r="F4" s="54"/>
      <c r="G4" s="56"/>
      <c r="H4" s="56"/>
      <c r="I4" s="56"/>
      <c r="J4" s="56"/>
      <c r="K4" s="165" t="s">
        <v>899</v>
      </c>
      <c r="L4" s="165" t="s">
        <v>904</v>
      </c>
      <c r="M4" s="165" t="s">
        <v>839</v>
      </c>
      <c r="N4" s="165" t="s">
        <v>852</v>
      </c>
      <c r="O4" s="165" t="s">
        <v>902</v>
      </c>
      <c r="P4" s="165" t="s">
        <v>840</v>
      </c>
      <c r="Q4" s="165" t="s">
        <v>578</v>
      </c>
      <c r="R4" s="165" t="s">
        <v>579</v>
      </c>
      <c r="S4" s="165" t="s">
        <v>580</v>
      </c>
      <c r="T4" s="165" t="s">
        <v>581</v>
      </c>
    </row>
    <row r="5" spans="2:20" s="5" customFormat="1" x14ac:dyDescent="0.25">
      <c r="B5" s="35" t="str">
        <f t="shared" ref="B5:B68" si="0">IF(ISBLANK(L5),"",L5)</f>
        <v>Eleven Point</v>
      </c>
      <c r="C5" s="35" t="str">
        <f t="shared" ref="C5:C68" si="1">IF(ISBLANK(M5),"",M5)</f>
        <v>MO</v>
      </c>
      <c r="D5" s="35" t="str">
        <f t="shared" ref="D5:D68" si="2">IF(ISBLANK(N5),"",N5)</f>
        <v>P.L. 90-542</v>
      </c>
      <c r="E5" s="38">
        <f t="shared" ref="E5:E68" si="3">IF(ISBLANK(O5),"",O5)</f>
        <v>25113</v>
      </c>
      <c r="F5" s="35" t="str">
        <f t="shared" ref="F5:F68" si="4">IF(ISBLANK(P5),"",P5)</f>
        <v>Forest Service</v>
      </c>
      <c r="G5" s="48" t="str">
        <f t="shared" ref="G5:G68" si="5">IF(ISBLANK(Q5),"",Q5)</f>
        <v/>
      </c>
      <c r="H5" s="48">
        <f t="shared" ref="H5:H68" si="6">IF(ISBLANK(R5),"",R5)</f>
        <v>44.4</v>
      </c>
      <c r="I5" s="48" t="str">
        <f t="shared" ref="I5:I68" si="7">IF(ISBLANK(S5),"",S5)</f>
        <v/>
      </c>
      <c r="J5" s="48">
        <f t="shared" ref="J5:J68" si="8">IF(ISBLANK(T5),"",T5)</f>
        <v>44.4</v>
      </c>
      <c r="K5" s="165">
        <v>1</v>
      </c>
      <c r="L5" s="165" t="s">
        <v>325</v>
      </c>
      <c r="M5" s="165" t="s">
        <v>53</v>
      </c>
      <c r="N5" s="165" t="s">
        <v>165</v>
      </c>
      <c r="O5" s="165">
        <v>25113</v>
      </c>
      <c r="P5" s="165" t="s">
        <v>324</v>
      </c>
      <c r="Q5" s="165" t="s">
        <v>509</v>
      </c>
      <c r="R5" s="165">
        <v>44.4</v>
      </c>
      <c r="S5" s="165" t="s">
        <v>509</v>
      </c>
      <c r="T5" s="165">
        <v>44.4</v>
      </c>
    </row>
    <row r="6" spans="2:20" x14ac:dyDescent="0.25">
      <c r="B6" s="31" t="str">
        <f t="shared" si="0"/>
        <v>Feather</v>
      </c>
      <c r="C6" s="31" t="str">
        <f t="shared" si="1"/>
        <v>CA</v>
      </c>
      <c r="D6" s="31" t="str">
        <f t="shared" si="2"/>
        <v>P.L. 90-542</v>
      </c>
      <c r="E6" s="32">
        <f t="shared" si="3"/>
        <v>25113</v>
      </c>
      <c r="F6" s="31" t="str">
        <f t="shared" si="4"/>
        <v>Forest Service</v>
      </c>
      <c r="G6" s="45">
        <f t="shared" si="5"/>
        <v>32.9</v>
      </c>
      <c r="H6" s="45">
        <f t="shared" si="6"/>
        <v>9.6999999999999993</v>
      </c>
      <c r="I6" s="45">
        <f t="shared" si="7"/>
        <v>35</v>
      </c>
      <c r="J6" s="45">
        <f t="shared" si="8"/>
        <v>77.599999999999994</v>
      </c>
      <c r="K6" s="165">
        <v>2</v>
      </c>
      <c r="L6" s="165" t="s">
        <v>326</v>
      </c>
      <c r="M6" s="165" t="s">
        <v>35</v>
      </c>
      <c r="N6" s="165" t="s">
        <v>165</v>
      </c>
      <c r="O6" s="165">
        <v>25113</v>
      </c>
      <c r="P6" s="165" t="s">
        <v>324</v>
      </c>
      <c r="Q6" s="165">
        <v>32.9</v>
      </c>
      <c r="R6" s="165">
        <v>9.6999999999999993</v>
      </c>
      <c r="S6" s="165">
        <v>35</v>
      </c>
      <c r="T6" s="165">
        <v>77.599999999999994</v>
      </c>
    </row>
    <row r="7" spans="2:20" x14ac:dyDescent="0.25">
      <c r="B7" s="31" t="str">
        <f t="shared" si="0"/>
        <v>Middle Fork Clearwater</v>
      </c>
      <c r="C7" s="31" t="str">
        <f t="shared" si="1"/>
        <v>ID</v>
      </c>
      <c r="D7" s="31" t="str">
        <f t="shared" si="2"/>
        <v>P.L. 90-542</v>
      </c>
      <c r="E7" s="32">
        <f t="shared" si="3"/>
        <v>25113</v>
      </c>
      <c r="F7" s="31" t="str">
        <f t="shared" si="4"/>
        <v>Forest Service</v>
      </c>
      <c r="G7" s="45">
        <f t="shared" si="5"/>
        <v>54</v>
      </c>
      <c r="H7" s="45" t="str">
        <f t="shared" si="6"/>
        <v/>
      </c>
      <c r="I7" s="45">
        <f t="shared" si="7"/>
        <v>131</v>
      </c>
      <c r="J7" s="45">
        <f t="shared" si="8"/>
        <v>185</v>
      </c>
      <c r="K7" s="165">
        <v>3</v>
      </c>
      <c r="L7" s="165" t="s">
        <v>323</v>
      </c>
      <c r="M7" s="165" t="s">
        <v>43</v>
      </c>
      <c r="N7" s="165" t="s">
        <v>165</v>
      </c>
      <c r="O7" s="165">
        <v>25113</v>
      </c>
      <c r="P7" s="165" t="s">
        <v>324</v>
      </c>
      <c r="Q7" s="165">
        <v>54</v>
      </c>
      <c r="R7" s="165" t="s">
        <v>509</v>
      </c>
      <c r="S7" s="165">
        <v>131</v>
      </c>
      <c r="T7" s="165">
        <v>185</v>
      </c>
    </row>
    <row r="8" spans="2:20" x14ac:dyDescent="0.25">
      <c r="B8" s="31" t="str">
        <f t="shared" si="0"/>
        <v>Middle Fork Salmon</v>
      </c>
      <c r="C8" s="31" t="str">
        <f t="shared" si="1"/>
        <v>ID</v>
      </c>
      <c r="D8" s="31" t="str">
        <f t="shared" si="2"/>
        <v>P.L. 90-542</v>
      </c>
      <c r="E8" s="32">
        <f t="shared" si="3"/>
        <v>25113</v>
      </c>
      <c r="F8" s="31" t="str">
        <f t="shared" si="4"/>
        <v>Forest Service</v>
      </c>
      <c r="G8" s="45">
        <f t="shared" si="5"/>
        <v>103</v>
      </c>
      <c r="H8" s="45">
        <f t="shared" si="6"/>
        <v>1</v>
      </c>
      <c r="I8" s="45" t="str">
        <f t="shared" si="7"/>
        <v/>
      </c>
      <c r="J8" s="45">
        <f t="shared" si="8"/>
        <v>104</v>
      </c>
      <c r="K8" s="165">
        <v>4</v>
      </c>
      <c r="L8" s="165" t="s">
        <v>331</v>
      </c>
      <c r="M8" s="165" t="s">
        <v>43</v>
      </c>
      <c r="N8" s="165" t="s">
        <v>165</v>
      </c>
      <c r="O8" s="165">
        <v>25113</v>
      </c>
      <c r="P8" s="165" t="s">
        <v>324</v>
      </c>
      <c r="Q8" s="165">
        <v>103</v>
      </c>
      <c r="R8" s="165">
        <v>1</v>
      </c>
      <c r="S8" s="165" t="s">
        <v>509</v>
      </c>
      <c r="T8" s="165">
        <v>104</v>
      </c>
    </row>
    <row r="9" spans="2:20" x14ac:dyDescent="0.25">
      <c r="B9" s="34" t="str">
        <f t="shared" si="0"/>
        <v>Rio Grande</v>
      </c>
      <c r="C9" s="34" t="str">
        <f t="shared" si="1"/>
        <v>NM</v>
      </c>
      <c r="D9" s="34" t="str">
        <f t="shared" si="2"/>
        <v>P.L. 90-542</v>
      </c>
      <c r="E9" s="36">
        <f t="shared" si="3"/>
        <v>25113</v>
      </c>
      <c r="F9" s="34" t="str">
        <f t="shared" si="4"/>
        <v>Bureau of Land Management</v>
      </c>
      <c r="G9" s="46">
        <f t="shared" si="5"/>
        <v>51</v>
      </c>
      <c r="H9" s="46" t="str">
        <f t="shared" si="6"/>
        <v/>
      </c>
      <c r="I9" s="46">
        <f t="shared" si="7"/>
        <v>0.4</v>
      </c>
      <c r="J9" s="46">
        <f t="shared" si="8"/>
        <v>51.4</v>
      </c>
      <c r="K9" s="165">
        <v>5</v>
      </c>
      <c r="L9" s="165" t="s">
        <v>135</v>
      </c>
      <c r="M9" s="165" t="s">
        <v>60</v>
      </c>
      <c r="N9" s="165" t="s">
        <v>165</v>
      </c>
      <c r="O9" s="165">
        <v>25113</v>
      </c>
      <c r="P9" s="165" t="s">
        <v>16</v>
      </c>
      <c r="Q9" s="165">
        <v>51</v>
      </c>
      <c r="R9" s="165"/>
      <c r="S9" s="165">
        <v>0.4</v>
      </c>
      <c r="T9" s="165">
        <v>51.4</v>
      </c>
    </row>
    <row r="10" spans="2:20" x14ac:dyDescent="0.25">
      <c r="B10" s="6" t="str">
        <f t="shared" si="0"/>
        <v/>
      </c>
      <c r="C10" s="6" t="str">
        <f t="shared" si="1"/>
        <v>NM</v>
      </c>
      <c r="D10" s="6" t="str">
        <f t="shared" si="2"/>
        <v>P.L. 90-542</v>
      </c>
      <c r="E10" s="37">
        <f t="shared" si="3"/>
        <v>25113</v>
      </c>
      <c r="F10" s="6" t="str">
        <f t="shared" si="4"/>
        <v>Forest Service</v>
      </c>
      <c r="G10" s="47">
        <f t="shared" si="5"/>
        <v>3.9</v>
      </c>
      <c r="H10" s="47" t="str">
        <f t="shared" si="6"/>
        <v/>
      </c>
      <c r="I10" s="47">
        <f t="shared" si="7"/>
        <v>0.4</v>
      </c>
      <c r="J10" s="47">
        <f t="shared" si="8"/>
        <v>4.3</v>
      </c>
      <c r="K10" s="165">
        <v>6</v>
      </c>
      <c r="L10" s="165"/>
      <c r="M10" s="165" t="s">
        <v>60</v>
      </c>
      <c r="N10" s="165" t="s">
        <v>165</v>
      </c>
      <c r="O10" s="165">
        <v>25113</v>
      </c>
      <c r="P10" s="165" t="s">
        <v>324</v>
      </c>
      <c r="Q10" s="165">
        <v>3.9</v>
      </c>
      <c r="R10" s="165"/>
      <c r="S10" s="165">
        <v>0.4</v>
      </c>
      <c r="T10" s="165">
        <v>4.3</v>
      </c>
    </row>
    <row r="11" spans="2:20" x14ac:dyDescent="0.25">
      <c r="B11" s="6" t="str">
        <f t="shared" si="0"/>
        <v/>
      </c>
      <c r="C11" s="6" t="str">
        <f t="shared" si="1"/>
        <v>NM</v>
      </c>
      <c r="D11" s="6" t="str">
        <f t="shared" si="2"/>
        <v>P.L. 103-242</v>
      </c>
      <c r="E11" s="37">
        <f t="shared" si="3"/>
        <v>34458</v>
      </c>
      <c r="F11" s="6" t="str">
        <f t="shared" si="4"/>
        <v>Bureau of Land Management</v>
      </c>
      <c r="G11" s="47">
        <f t="shared" si="5"/>
        <v>0</v>
      </c>
      <c r="H11" s="47">
        <f t="shared" si="6"/>
        <v>12.5</v>
      </c>
      <c r="I11" s="47">
        <f t="shared" si="7"/>
        <v>0</v>
      </c>
      <c r="J11" s="47">
        <f t="shared" si="8"/>
        <v>12.5</v>
      </c>
      <c r="K11" s="165">
        <v>7</v>
      </c>
      <c r="L11" s="165"/>
      <c r="M11" s="165" t="s">
        <v>60</v>
      </c>
      <c r="N11" s="165" t="s">
        <v>308</v>
      </c>
      <c r="O11" s="165">
        <v>34458</v>
      </c>
      <c r="P11" s="165" t="s">
        <v>16</v>
      </c>
      <c r="Q11" s="165">
        <v>0</v>
      </c>
      <c r="R11" s="165">
        <v>12.5</v>
      </c>
      <c r="S11" s="165">
        <v>0</v>
      </c>
      <c r="T11" s="165">
        <v>12.5</v>
      </c>
    </row>
    <row r="12" spans="2:20" x14ac:dyDescent="0.25">
      <c r="B12" s="44" t="str">
        <f t="shared" si="0"/>
        <v/>
      </c>
      <c r="C12" s="35" t="str">
        <f t="shared" si="1"/>
        <v>TX</v>
      </c>
      <c r="D12" s="35" t="str">
        <f t="shared" si="2"/>
        <v>P.L. 95-625</v>
      </c>
      <c r="E12" s="38">
        <f t="shared" si="3"/>
        <v>28804</v>
      </c>
      <c r="F12" s="35" t="str">
        <f t="shared" si="4"/>
        <v>National Park Service</v>
      </c>
      <c r="G12" s="48">
        <f t="shared" si="5"/>
        <v>95.2</v>
      </c>
      <c r="H12" s="48">
        <f t="shared" si="6"/>
        <v>96</v>
      </c>
      <c r="I12" s="48" t="str">
        <f t="shared" si="7"/>
        <v/>
      </c>
      <c r="J12" s="48">
        <f t="shared" si="8"/>
        <v>191.2</v>
      </c>
      <c r="K12" s="165">
        <v>8</v>
      </c>
      <c r="L12" s="165"/>
      <c r="M12" s="165" t="s">
        <v>188</v>
      </c>
      <c r="N12" s="165" t="s">
        <v>176</v>
      </c>
      <c r="O12" s="165">
        <v>28804</v>
      </c>
      <c r="P12" s="165" t="s">
        <v>17</v>
      </c>
      <c r="Q12" s="165">
        <v>95.2</v>
      </c>
      <c r="R12" s="165">
        <v>96</v>
      </c>
      <c r="S12" s="165" t="s">
        <v>509</v>
      </c>
      <c r="T12" s="165">
        <v>191.2</v>
      </c>
    </row>
    <row r="13" spans="2:20" x14ac:dyDescent="0.25">
      <c r="B13" s="50" t="str">
        <f t="shared" si="0"/>
        <v>Rio Grande Total</v>
      </c>
      <c r="C13" s="51" t="str">
        <f t="shared" si="1"/>
        <v/>
      </c>
      <c r="D13" s="51" t="str">
        <f t="shared" si="2"/>
        <v/>
      </c>
      <c r="E13" s="52" t="str">
        <f t="shared" si="3"/>
        <v/>
      </c>
      <c r="F13" s="51" t="str">
        <f t="shared" si="4"/>
        <v/>
      </c>
      <c r="G13" s="304">
        <f t="shared" si="5"/>
        <v>150.1</v>
      </c>
      <c r="H13" s="304">
        <f t="shared" si="6"/>
        <v>108.5</v>
      </c>
      <c r="I13" s="304">
        <f t="shared" si="7"/>
        <v>0.8</v>
      </c>
      <c r="J13" s="304">
        <f t="shared" si="8"/>
        <v>259.40000000000003</v>
      </c>
      <c r="K13" s="165">
        <v>9</v>
      </c>
      <c r="L13" s="165" t="s">
        <v>327</v>
      </c>
      <c r="M13" s="165"/>
      <c r="N13" s="165"/>
      <c r="O13" s="165"/>
      <c r="P13" s="165"/>
      <c r="Q13" s="165">
        <v>150.1</v>
      </c>
      <c r="R13" s="165">
        <v>108.5</v>
      </c>
      <c r="S13" s="165">
        <v>0.8</v>
      </c>
      <c r="T13" s="165">
        <v>259.40000000000003</v>
      </c>
    </row>
    <row r="14" spans="2:20" x14ac:dyDescent="0.25">
      <c r="B14" s="34" t="str">
        <f t="shared" si="0"/>
        <v>Rogue</v>
      </c>
      <c r="C14" s="34" t="str">
        <f t="shared" si="1"/>
        <v>OR</v>
      </c>
      <c r="D14" s="34" t="str">
        <f t="shared" si="2"/>
        <v>P.L. 90-542</v>
      </c>
      <c r="E14" s="36">
        <f t="shared" si="3"/>
        <v>25113</v>
      </c>
      <c r="F14" s="34" t="str">
        <f t="shared" si="4"/>
        <v>Bureau of Land Management</v>
      </c>
      <c r="G14" s="46">
        <f t="shared" si="5"/>
        <v>20.6</v>
      </c>
      <c r="H14" s="46" t="str">
        <f t="shared" si="6"/>
        <v/>
      </c>
      <c r="I14" s="46">
        <f t="shared" si="7"/>
        <v>26.4</v>
      </c>
      <c r="J14" s="46">
        <f t="shared" si="8"/>
        <v>47</v>
      </c>
      <c r="K14" s="165">
        <v>10</v>
      </c>
      <c r="L14" s="165" t="s">
        <v>328</v>
      </c>
      <c r="M14" s="165" t="s">
        <v>65</v>
      </c>
      <c r="N14" s="165" t="s">
        <v>165</v>
      </c>
      <c r="O14" s="165">
        <v>25113</v>
      </c>
      <c r="P14" s="165" t="s">
        <v>16</v>
      </c>
      <c r="Q14" s="165">
        <v>20.6</v>
      </c>
      <c r="R14" s="165"/>
      <c r="S14" s="165">
        <v>26.4</v>
      </c>
      <c r="T14" s="165">
        <v>47</v>
      </c>
    </row>
    <row r="15" spans="2:20" x14ac:dyDescent="0.25">
      <c r="B15" s="44" t="str">
        <f t="shared" si="0"/>
        <v/>
      </c>
      <c r="C15" s="35" t="str">
        <f t="shared" si="1"/>
        <v>OR</v>
      </c>
      <c r="D15" s="35" t="str">
        <f t="shared" si="2"/>
        <v>P.L. 90-542</v>
      </c>
      <c r="E15" s="38">
        <f t="shared" si="3"/>
        <v>25113</v>
      </c>
      <c r="F15" s="35" t="str">
        <f t="shared" si="4"/>
        <v>Forest Service</v>
      </c>
      <c r="G15" s="48">
        <f t="shared" si="5"/>
        <v>13</v>
      </c>
      <c r="H15" s="48">
        <f t="shared" si="6"/>
        <v>7.5</v>
      </c>
      <c r="I15" s="48">
        <f t="shared" si="7"/>
        <v>17</v>
      </c>
      <c r="J15" s="48">
        <f t="shared" si="8"/>
        <v>37.5</v>
      </c>
      <c r="K15" s="165">
        <v>11</v>
      </c>
      <c r="L15" s="165"/>
      <c r="M15" s="165" t="s">
        <v>65</v>
      </c>
      <c r="N15" s="165" t="s">
        <v>165</v>
      </c>
      <c r="O15" s="165">
        <v>25113</v>
      </c>
      <c r="P15" s="165" t="s">
        <v>324</v>
      </c>
      <c r="Q15" s="165">
        <v>13</v>
      </c>
      <c r="R15" s="165">
        <v>7.5</v>
      </c>
      <c r="S15" s="165">
        <v>17</v>
      </c>
      <c r="T15" s="165">
        <v>37.5</v>
      </c>
    </row>
    <row r="16" spans="2:20" x14ac:dyDescent="0.25">
      <c r="B16" s="50" t="str">
        <f t="shared" si="0"/>
        <v>Rogue Total</v>
      </c>
      <c r="C16" s="51" t="str">
        <f t="shared" si="1"/>
        <v/>
      </c>
      <c r="D16" s="51" t="str">
        <f t="shared" si="2"/>
        <v/>
      </c>
      <c r="E16" s="52" t="str">
        <f t="shared" si="3"/>
        <v/>
      </c>
      <c r="F16" s="51" t="str">
        <f t="shared" si="4"/>
        <v/>
      </c>
      <c r="G16" s="304">
        <f t="shared" si="5"/>
        <v>33.6</v>
      </c>
      <c r="H16" s="304">
        <f t="shared" si="6"/>
        <v>7.5</v>
      </c>
      <c r="I16" s="304">
        <f t="shared" si="7"/>
        <v>43.4</v>
      </c>
      <c r="J16" s="304">
        <f t="shared" si="8"/>
        <v>84.5</v>
      </c>
      <c r="K16" s="165">
        <v>12</v>
      </c>
      <c r="L16" s="165" t="s">
        <v>891</v>
      </c>
      <c r="M16" s="165"/>
      <c r="N16" s="165"/>
      <c r="O16" s="165"/>
      <c r="P16" s="165"/>
      <c r="Q16" s="165">
        <v>33.6</v>
      </c>
      <c r="R16" s="165">
        <v>7.5</v>
      </c>
      <c r="S16" s="165">
        <v>43.4</v>
      </c>
      <c r="T16" s="165">
        <v>84.5</v>
      </c>
    </row>
    <row r="17" spans="2:20" x14ac:dyDescent="0.25">
      <c r="B17" s="34" t="str">
        <f t="shared" si="0"/>
        <v>St. Croix</v>
      </c>
      <c r="C17" s="34" t="str">
        <f t="shared" si="1"/>
        <v>MN/WI</v>
      </c>
      <c r="D17" s="34" t="str">
        <f t="shared" si="2"/>
        <v>P.L. 90-542</v>
      </c>
      <c r="E17" s="36">
        <f t="shared" si="3"/>
        <v>25113</v>
      </c>
      <c r="F17" s="34" t="str">
        <f t="shared" si="4"/>
        <v>National Park Service</v>
      </c>
      <c r="G17" s="46" t="str">
        <f t="shared" si="5"/>
        <v/>
      </c>
      <c r="H17" s="46">
        <f t="shared" si="6"/>
        <v>181</v>
      </c>
      <c r="I17" s="46">
        <f t="shared" si="7"/>
        <v>19</v>
      </c>
      <c r="J17" s="46">
        <f t="shared" si="8"/>
        <v>200</v>
      </c>
      <c r="K17" s="165">
        <v>13</v>
      </c>
      <c r="L17" s="165" t="s">
        <v>329</v>
      </c>
      <c r="M17" s="165" t="s">
        <v>51</v>
      </c>
      <c r="N17" s="165" t="s">
        <v>165</v>
      </c>
      <c r="O17" s="165">
        <v>25113</v>
      </c>
      <c r="P17" s="165" t="s">
        <v>17</v>
      </c>
      <c r="Q17" s="165"/>
      <c r="R17" s="165">
        <v>181</v>
      </c>
      <c r="S17" s="165">
        <v>19</v>
      </c>
      <c r="T17" s="165">
        <v>200</v>
      </c>
    </row>
    <row r="18" spans="2:20" x14ac:dyDescent="0.25">
      <c r="B18" s="6" t="str">
        <f t="shared" si="0"/>
        <v/>
      </c>
      <c r="C18" s="6" t="str">
        <f t="shared" si="1"/>
        <v>MN/WI</v>
      </c>
      <c r="D18" s="6" t="str">
        <f t="shared" si="2"/>
        <v>P.L. 92-560</v>
      </c>
      <c r="E18" s="37">
        <f t="shared" si="3"/>
        <v>26597</v>
      </c>
      <c r="F18" s="6" t="str">
        <f t="shared" si="4"/>
        <v>National Park Service</v>
      </c>
      <c r="G18" s="47" t="str">
        <f t="shared" si="5"/>
        <v/>
      </c>
      <c r="H18" s="47">
        <f t="shared" si="6"/>
        <v>12</v>
      </c>
      <c r="I18" s="47">
        <f t="shared" si="7"/>
        <v>15</v>
      </c>
      <c r="J18" s="47">
        <f t="shared" si="8"/>
        <v>27</v>
      </c>
      <c r="K18" s="165">
        <v>14</v>
      </c>
      <c r="L18" s="165"/>
      <c r="M18" s="165" t="s">
        <v>51</v>
      </c>
      <c r="N18" s="165" t="s">
        <v>189</v>
      </c>
      <c r="O18" s="165">
        <v>26597</v>
      </c>
      <c r="P18" s="165" t="s">
        <v>17</v>
      </c>
      <c r="Q18" s="165"/>
      <c r="R18" s="165">
        <v>12</v>
      </c>
      <c r="S18" s="165">
        <v>15</v>
      </c>
      <c r="T18" s="165">
        <v>27</v>
      </c>
    </row>
    <row r="19" spans="2:20" x14ac:dyDescent="0.25">
      <c r="B19" s="44" t="str">
        <f t="shared" si="0"/>
        <v/>
      </c>
      <c r="C19" s="35" t="str">
        <f t="shared" si="1"/>
        <v>MN/WI</v>
      </c>
      <c r="D19" s="35" t="str">
        <f t="shared" si="2"/>
        <v>FR Vol. 41, No. 124</v>
      </c>
      <c r="E19" s="38">
        <f t="shared" si="3"/>
        <v>27928</v>
      </c>
      <c r="F19" s="35" t="str">
        <f t="shared" si="4"/>
        <v>States of Minnesota and Wisconsin</v>
      </c>
      <c r="G19" s="48" t="str">
        <f t="shared" si="5"/>
        <v/>
      </c>
      <c r="H19" s="48" t="str">
        <f t="shared" si="6"/>
        <v/>
      </c>
      <c r="I19" s="48">
        <f t="shared" si="7"/>
        <v>25</v>
      </c>
      <c r="J19" s="48">
        <f t="shared" si="8"/>
        <v>25</v>
      </c>
      <c r="K19" s="165">
        <v>15</v>
      </c>
      <c r="L19" s="165"/>
      <c r="M19" s="165" t="s">
        <v>51</v>
      </c>
      <c r="N19" s="165" t="s">
        <v>1004</v>
      </c>
      <c r="O19" s="165">
        <v>27928</v>
      </c>
      <c r="P19" s="165" t="s">
        <v>330</v>
      </c>
      <c r="Q19" s="165" t="s">
        <v>509</v>
      </c>
      <c r="R19" s="165" t="s">
        <v>509</v>
      </c>
      <c r="S19" s="165">
        <v>25</v>
      </c>
      <c r="T19" s="165">
        <v>25</v>
      </c>
    </row>
    <row r="20" spans="2:20" x14ac:dyDescent="0.25">
      <c r="B20" s="50" t="str">
        <f t="shared" si="0"/>
        <v>St. Croix Total</v>
      </c>
      <c r="C20" s="51" t="str">
        <f t="shared" si="1"/>
        <v/>
      </c>
      <c r="D20" s="51" t="str">
        <f t="shared" si="2"/>
        <v/>
      </c>
      <c r="E20" s="52" t="str">
        <f t="shared" si="3"/>
        <v/>
      </c>
      <c r="F20" s="51" t="str">
        <f t="shared" si="4"/>
        <v/>
      </c>
      <c r="G20" s="304" t="str">
        <f t="shared" si="5"/>
        <v/>
      </c>
      <c r="H20" s="304">
        <f t="shared" si="6"/>
        <v>193</v>
      </c>
      <c r="I20" s="304">
        <f t="shared" si="7"/>
        <v>59</v>
      </c>
      <c r="J20" s="304">
        <f t="shared" si="8"/>
        <v>252</v>
      </c>
      <c r="K20" s="165">
        <v>16</v>
      </c>
      <c r="L20" s="165" t="s">
        <v>879</v>
      </c>
      <c r="M20" s="165"/>
      <c r="N20" s="165"/>
      <c r="O20" s="165"/>
      <c r="P20" s="165"/>
      <c r="Q20" s="165"/>
      <c r="R20" s="165">
        <v>193</v>
      </c>
      <c r="S20" s="165">
        <v>59</v>
      </c>
      <c r="T20" s="165">
        <v>252</v>
      </c>
    </row>
    <row r="21" spans="2:20" x14ac:dyDescent="0.25">
      <c r="B21" s="31" t="str">
        <f t="shared" si="0"/>
        <v>Wolf</v>
      </c>
      <c r="C21" s="31" t="str">
        <f t="shared" si="1"/>
        <v>WI</v>
      </c>
      <c r="D21" s="31" t="str">
        <f t="shared" si="2"/>
        <v>P.L. 90-542</v>
      </c>
      <c r="E21" s="32">
        <f t="shared" si="3"/>
        <v>25113</v>
      </c>
      <c r="F21" s="31" t="str">
        <f t="shared" si="4"/>
        <v>National Park Service</v>
      </c>
      <c r="G21" s="45" t="str">
        <f t="shared" si="5"/>
        <v/>
      </c>
      <c r="H21" s="45">
        <f t="shared" si="6"/>
        <v>24</v>
      </c>
      <c r="I21" s="45">
        <f t="shared" si="7"/>
        <v>0</v>
      </c>
      <c r="J21" s="45">
        <f t="shared" si="8"/>
        <v>24</v>
      </c>
      <c r="K21" s="165">
        <v>17</v>
      </c>
      <c r="L21" s="165" t="s">
        <v>332</v>
      </c>
      <c r="M21" s="165" t="s">
        <v>75</v>
      </c>
      <c r="N21" s="165" t="s">
        <v>165</v>
      </c>
      <c r="O21" s="165">
        <v>25113</v>
      </c>
      <c r="P21" s="165" t="s">
        <v>17</v>
      </c>
      <c r="Q21" s="165" t="s">
        <v>509</v>
      </c>
      <c r="R21" s="165">
        <v>24</v>
      </c>
      <c r="S21" s="165">
        <v>0</v>
      </c>
      <c r="T21" s="165">
        <v>24</v>
      </c>
    </row>
    <row r="22" spans="2:20" x14ac:dyDescent="0.25">
      <c r="B22" s="31" t="str">
        <f t="shared" si="0"/>
        <v xml:space="preserve">Allagash </v>
      </c>
      <c r="C22" s="31" t="str">
        <f t="shared" si="1"/>
        <v>ME</v>
      </c>
      <c r="D22" s="31" t="str">
        <f t="shared" si="2"/>
        <v>FR Vol. 35, No. 138</v>
      </c>
      <c r="E22" s="32">
        <f t="shared" si="3"/>
        <v>25768</v>
      </c>
      <c r="F22" s="31" t="str">
        <f t="shared" si="4"/>
        <v>State of Maine</v>
      </c>
      <c r="G22" s="45">
        <f t="shared" si="5"/>
        <v>92.5</v>
      </c>
      <c r="H22" s="45" t="str">
        <f t="shared" si="6"/>
        <v/>
      </c>
      <c r="I22" s="45" t="str">
        <f t="shared" si="7"/>
        <v/>
      </c>
      <c r="J22" s="45">
        <f t="shared" si="8"/>
        <v>92.5</v>
      </c>
      <c r="K22" s="165">
        <v>18</v>
      </c>
      <c r="L22" s="165" t="s">
        <v>588</v>
      </c>
      <c r="M22" s="165" t="s">
        <v>48</v>
      </c>
      <c r="N22" s="165" t="s">
        <v>1001</v>
      </c>
      <c r="O22" s="165">
        <v>25768</v>
      </c>
      <c r="P22" s="165" t="s">
        <v>333</v>
      </c>
      <c r="Q22" s="165">
        <v>92.5</v>
      </c>
      <c r="R22" s="165" t="s">
        <v>509</v>
      </c>
      <c r="S22" s="165" t="s">
        <v>509</v>
      </c>
      <c r="T22" s="165">
        <v>92.5</v>
      </c>
    </row>
    <row r="23" spans="2:20" x14ac:dyDescent="0.25">
      <c r="B23" s="34" t="str">
        <f t="shared" si="0"/>
        <v>Little Miami</v>
      </c>
      <c r="C23" s="34" t="str">
        <f t="shared" si="1"/>
        <v>OH</v>
      </c>
      <c r="D23" s="34" t="str">
        <f t="shared" si="2"/>
        <v>FR Vol. 39, No. 22</v>
      </c>
      <c r="E23" s="36">
        <f t="shared" si="3"/>
        <v>26896</v>
      </c>
      <c r="F23" s="34" t="str">
        <f t="shared" si="4"/>
        <v>State of Ohio</v>
      </c>
      <c r="G23" s="46" t="str">
        <f t="shared" si="5"/>
        <v/>
      </c>
      <c r="H23" s="46">
        <f t="shared" si="6"/>
        <v>18</v>
      </c>
      <c r="I23" s="46">
        <f t="shared" si="7"/>
        <v>48</v>
      </c>
      <c r="J23" s="46">
        <f t="shared" si="8"/>
        <v>66</v>
      </c>
      <c r="K23" s="165">
        <v>19</v>
      </c>
      <c r="L23" s="165" t="s">
        <v>180</v>
      </c>
      <c r="M23" s="165" t="s">
        <v>63</v>
      </c>
      <c r="N23" s="165" t="s">
        <v>1009</v>
      </c>
      <c r="O23" s="165">
        <v>26896</v>
      </c>
      <c r="P23" s="165" t="s">
        <v>334</v>
      </c>
      <c r="Q23" s="165" t="s">
        <v>509</v>
      </c>
      <c r="R23" s="165">
        <v>18</v>
      </c>
      <c r="S23" s="165">
        <v>48</v>
      </c>
      <c r="T23" s="165">
        <v>66</v>
      </c>
    </row>
    <row r="24" spans="2:20" x14ac:dyDescent="0.25">
      <c r="B24" s="44" t="str">
        <f t="shared" si="0"/>
        <v/>
      </c>
      <c r="C24" s="35" t="str">
        <f t="shared" si="1"/>
        <v>OH</v>
      </c>
      <c r="D24" s="35" t="str">
        <f t="shared" si="2"/>
        <v>FR Vol. 46, No. 7</v>
      </c>
      <c r="E24" s="38">
        <f t="shared" si="3"/>
        <v>29597</v>
      </c>
      <c r="F24" s="35" t="str">
        <f t="shared" si="4"/>
        <v>State of Ohio</v>
      </c>
      <c r="G24" s="48" t="str">
        <f t="shared" si="5"/>
        <v/>
      </c>
      <c r="H24" s="48" t="str">
        <f t="shared" si="6"/>
        <v/>
      </c>
      <c r="I24" s="48">
        <f t="shared" si="7"/>
        <v>28</v>
      </c>
      <c r="J24" s="48">
        <f t="shared" si="8"/>
        <v>28</v>
      </c>
      <c r="K24" s="165">
        <v>20</v>
      </c>
      <c r="L24" s="165"/>
      <c r="M24" s="165" t="s">
        <v>63</v>
      </c>
      <c r="N24" s="165" t="s">
        <v>1010</v>
      </c>
      <c r="O24" s="165">
        <v>29597</v>
      </c>
      <c r="P24" s="165" t="s">
        <v>334</v>
      </c>
      <c r="Q24" s="165" t="s">
        <v>509</v>
      </c>
      <c r="R24" s="165" t="s">
        <v>509</v>
      </c>
      <c r="S24" s="165">
        <v>28</v>
      </c>
      <c r="T24" s="165">
        <v>28</v>
      </c>
    </row>
    <row r="25" spans="2:20" x14ac:dyDescent="0.25">
      <c r="B25" s="50" t="str">
        <f t="shared" si="0"/>
        <v>Little Miami Total</v>
      </c>
      <c r="C25" s="51" t="str">
        <f t="shared" si="1"/>
        <v/>
      </c>
      <c r="D25" s="51" t="str">
        <f t="shared" si="2"/>
        <v/>
      </c>
      <c r="E25" s="52" t="str">
        <f t="shared" si="3"/>
        <v/>
      </c>
      <c r="F25" s="51" t="str">
        <f t="shared" si="4"/>
        <v/>
      </c>
      <c r="G25" s="304" t="str">
        <f t="shared" si="5"/>
        <v/>
      </c>
      <c r="H25" s="304">
        <f t="shared" si="6"/>
        <v>18</v>
      </c>
      <c r="I25" s="304">
        <f t="shared" si="7"/>
        <v>76</v>
      </c>
      <c r="J25" s="304">
        <f t="shared" si="8"/>
        <v>94</v>
      </c>
      <c r="K25" s="165">
        <v>21</v>
      </c>
      <c r="L25" s="165" t="s">
        <v>885</v>
      </c>
      <c r="M25" s="165"/>
      <c r="N25" s="165"/>
      <c r="O25" s="165"/>
      <c r="P25" s="165"/>
      <c r="Q25" s="165"/>
      <c r="R25" s="165">
        <v>18</v>
      </c>
      <c r="S25" s="165">
        <v>76</v>
      </c>
      <c r="T25" s="165">
        <v>94</v>
      </c>
    </row>
    <row r="26" spans="2:20" x14ac:dyDescent="0.25">
      <c r="B26" s="31" t="str">
        <f t="shared" si="0"/>
        <v>Chattooga</v>
      </c>
      <c r="C26" s="31" t="str">
        <f t="shared" si="1"/>
        <v>GA/NC/SC</v>
      </c>
      <c r="D26" s="31" t="str">
        <f t="shared" si="2"/>
        <v>P.L. 93-279</v>
      </c>
      <c r="E26" s="32">
        <f t="shared" si="3"/>
        <v>27159</v>
      </c>
      <c r="F26" s="31" t="str">
        <f t="shared" si="4"/>
        <v>Forest Service</v>
      </c>
      <c r="G26" s="45">
        <f t="shared" si="5"/>
        <v>41.6</v>
      </c>
      <c r="H26" s="45">
        <f t="shared" si="6"/>
        <v>2.5</v>
      </c>
      <c r="I26" s="45">
        <f t="shared" si="7"/>
        <v>14.6</v>
      </c>
      <c r="J26" s="45">
        <f t="shared" si="8"/>
        <v>58.7</v>
      </c>
      <c r="K26" s="165">
        <v>22</v>
      </c>
      <c r="L26" s="165" t="s">
        <v>173</v>
      </c>
      <c r="M26" s="165" t="s">
        <v>42</v>
      </c>
      <c r="N26" s="165" t="s">
        <v>174</v>
      </c>
      <c r="O26" s="165">
        <v>27159</v>
      </c>
      <c r="P26" s="165" t="s">
        <v>324</v>
      </c>
      <c r="Q26" s="165">
        <v>41.6</v>
      </c>
      <c r="R26" s="165">
        <v>2.5</v>
      </c>
      <c r="S26" s="165">
        <v>14.6</v>
      </c>
      <c r="T26" s="165">
        <v>58.7</v>
      </c>
    </row>
    <row r="27" spans="2:20" x14ac:dyDescent="0.25">
      <c r="B27" s="31" t="str">
        <f t="shared" si="0"/>
        <v>Little Beaver Creek</v>
      </c>
      <c r="C27" s="31" t="str">
        <f t="shared" si="1"/>
        <v>OH</v>
      </c>
      <c r="D27" s="31" t="str">
        <f t="shared" si="2"/>
        <v>FR Vol. 41, No. 40</v>
      </c>
      <c r="E27" s="32">
        <f t="shared" si="3"/>
        <v>27690</v>
      </c>
      <c r="F27" s="31" t="str">
        <f t="shared" si="4"/>
        <v>State of Ohio</v>
      </c>
      <c r="G27" s="45" t="str">
        <f t="shared" si="5"/>
        <v/>
      </c>
      <c r="H27" s="45">
        <f t="shared" si="6"/>
        <v>33</v>
      </c>
      <c r="I27" s="45" t="str">
        <f t="shared" si="7"/>
        <v/>
      </c>
      <c r="J27" s="45">
        <f t="shared" si="8"/>
        <v>33</v>
      </c>
      <c r="K27" s="165">
        <v>23</v>
      </c>
      <c r="L27" s="165" t="s">
        <v>592</v>
      </c>
      <c r="M27" s="165" t="s">
        <v>63</v>
      </c>
      <c r="N27" s="165" t="s">
        <v>1008</v>
      </c>
      <c r="O27" s="165">
        <v>27690</v>
      </c>
      <c r="P27" s="165" t="s">
        <v>334</v>
      </c>
      <c r="Q27" s="165" t="s">
        <v>509</v>
      </c>
      <c r="R27" s="165">
        <v>33</v>
      </c>
      <c r="S27" s="165" t="s">
        <v>509</v>
      </c>
      <c r="T27" s="165">
        <v>33</v>
      </c>
    </row>
    <row r="28" spans="2:20" x14ac:dyDescent="0.25">
      <c r="B28" s="31" t="str">
        <f t="shared" si="0"/>
        <v>Rapid</v>
      </c>
      <c r="C28" s="31" t="str">
        <f t="shared" si="1"/>
        <v>ID</v>
      </c>
      <c r="D28" s="31" t="str">
        <f t="shared" si="2"/>
        <v>P.L. 94-199</v>
      </c>
      <c r="E28" s="32">
        <f t="shared" si="3"/>
        <v>27759</v>
      </c>
      <c r="F28" s="31" t="str">
        <f t="shared" si="4"/>
        <v>Forest Service</v>
      </c>
      <c r="G28" s="45">
        <f t="shared" si="5"/>
        <v>26.8</v>
      </c>
      <c r="H28" s="45" t="str">
        <f t="shared" si="6"/>
        <v/>
      </c>
      <c r="I28" s="45" t="str">
        <f t="shared" si="7"/>
        <v/>
      </c>
      <c r="J28" s="45">
        <f t="shared" si="8"/>
        <v>26.8</v>
      </c>
      <c r="K28" s="165">
        <v>24</v>
      </c>
      <c r="L28" s="165" t="s">
        <v>335</v>
      </c>
      <c r="M28" s="165" t="s">
        <v>43</v>
      </c>
      <c r="N28" s="165" t="s">
        <v>216</v>
      </c>
      <c r="O28" s="165">
        <v>27759</v>
      </c>
      <c r="P28" s="165" t="s">
        <v>324</v>
      </c>
      <c r="Q28" s="165">
        <v>26.8</v>
      </c>
      <c r="R28" s="165" t="s">
        <v>509</v>
      </c>
      <c r="S28" s="165" t="s">
        <v>509</v>
      </c>
      <c r="T28" s="165">
        <v>26.8</v>
      </c>
    </row>
    <row r="29" spans="2:20" x14ac:dyDescent="0.25">
      <c r="B29" s="31" t="str">
        <f t="shared" si="0"/>
        <v>Snake</v>
      </c>
      <c r="C29" s="31" t="str">
        <f t="shared" si="1"/>
        <v>ID/OR</v>
      </c>
      <c r="D29" s="31" t="str">
        <f t="shared" si="2"/>
        <v>P.L. 94-199</v>
      </c>
      <c r="E29" s="32">
        <f t="shared" si="3"/>
        <v>27759</v>
      </c>
      <c r="F29" s="31" t="str">
        <f t="shared" si="4"/>
        <v>Forest Service</v>
      </c>
      <c r="G29" s="45">
        <f t="shared" si="5"/>
        <v>31.5</v>
      </c>
      <c r="H29" s="45">
        <f t="shared" si="6"/>
        <v>36</v>
      </c>
      <c r="I29" s="45" t="str">
        <f t="shared" si="7"/>
        <v/>
      </c>
      <c r="J29" s="45">
        <f t="shared" si="8"/>
        <v>67.5</v>
      </c>
      <c r="K29" s="165">
        <v>25</v>
      </c>
      <c r="L29" s="165" t="s">
        <v>211</v>
      </c>
      <c r="M29" s="165" t="s">
        <v>44</v>
      </c>
      <c r="N29" s="165" t="s">
        <v>216</v>
      </c>
      <c r="O29" s="165">
        <v>27759</v>
      </c>
      <c r="P29" s="165" t="s">
        <v>324</v>
      </c>
      <c r="Q29" s="165">
        <v>31.5</v>
      </c>
      <c r="R29" s="165">
        <v>36</v>
      </c>
      <c r="S29" s="165" t="s">
        <v>509</v>
      </c>
      <c r="T29" s="165">
        <v>67.5</v>
      </c>
    </row>
    <row r="30" spans="2:20" x14ac:dyDescent="0.25">
      <c r="B30" s="31" t="str">
        <f t="shared" si="0"/>
        <v>New</v>
      </c>
      <c r="C30" s="31" t="str">
        <f t="shared" si="1"/>
        <v>NC</v>
      </c>
      <c r="D30" s="31" t="str">
        <f t="shared" si="2"/>
        <v>FR Vol. 41, No. 76</v>
      </c>
      <c r="E30" s="32">
        <f t="shared" si="3"/>
        <v>27863</v>
      </c>
      <c r="F30" s="31" t="str">
        <f t="shared" si="4"/>
        <v>State of North Carolina</v>
      </c>
      <c r="G30" s="45" t="str">
        <f t="shared" si="5"/>
        <v/>
      </c>
      <c r="H30" s="45">
        <f t="shared" si="6"/>
        <v>26.5</v>
      </c>
      <c r="I30" s="45" t="str">
        <f t="shared" si="7"/>
        <v/>
      </c>
      <c r="J30" s="45">
        <f t="shared" si="8"/>
        <v>26.5</v>
      </c>
      <c r="K30" s="165">
        <v>26</v>
      </c>
      <c r="L30" s="165" t="s">
        <v>307</v>
      </c>
      <c r="M30" s="165" t="s">
        <v>62</v>
      </c>
      <c r="N30" s="165" t="s">
        <v>1006</v>
      </c>
      <c r="O30" s="165">
        <v>27863</v>
      </c>
      <c r="P30" s="165" t="s">
        <v>336</v>
      </c>
      <c r="Q30" s="165" t="s">
        <v>509</v>
      </c>
      <c r="R30" s="165">
        <v>26.5</v>
      </c>
      <c r="S30" s="165" t="s">
        <v>509</v>
      </c>
      <c r="T30" s="165">
        <v>26.5</v>
      </c>
    </row>
    <row r="31" spans="2:20" x14ac:dyDescent="0.25">
      <c r="B31" s="34" t="str">
        <f t="shared" si="0"/>
        <v>Flathead</v>
      </c>
      <c r="C31" s="34" t="str">
        <f t="shared" si="1"/>
        <v>MT</v>
      </c>
      <c r="D31" s="34" t="str">
        <f t="shared" si="2"/>
        <v>P.L. 94-486</v>
      </c>
      <c r="E31" s="36">
        <f t="shared" si="3"/>
        <v>28045</v>
      </c>
      <c r="F31" s="34" t="str">
        <f t="shared" si="4"/>
        <v>Forest Service</v>
      </c>
      <c r="G31" s="46">
        <f t="shared" si="5"/>
        <v>97.9</v>
      </c>
      <c r="H31" s="46" t="str">
        <f t="shared" si="6"/>
        <v/>
      </c>
      <c r="I31" s="46">
        <f t="shared" si="7"/>
        <v>17.8</v>
      </c>
      <c r="J31" s="46">
        <f t="shared" si="8"/>
        <v>115.7</v>
      </c>
      <c r="K31" s="165">
        <v>27</v>
      </c>
      <c r="L31" s="165" t="s">
        <v>177</v>
      </c>
      <c r="M31" s="165" t="s">
        <v>54</v>
      </c>
      <c r="N31" s="165" t="s">
        <v>178</v>
      </c>
      <c r="O31" s="165">
        <v>28045</v>
      </c>
      <c r="P31" s="165" t="s">
        <v>324</v>
      </c>
      <c r="Q31" s="165">
        <v>97.9</v>
      </c>
      <c r="R31" s="165"/>
      <c r="S31" s="165">
        <v>17.8</v>
      </c>
      <c r="T31" s="165">
        <v>115.7</v>
      </c>
    </row>
    <row r="32" spans="2:20" x14ac:dyDescent="0.25">
      <c r="B32" s="44" t="str">
        <f t="shared" si="0"/>
        <v/>
      </c>
      <c r="C32" s="35" t="str">
        <f t="shared" si="1"/>
        <v>MT</v>
      </c>
      <c r="D32" s="35" t="str">
        <f t="shared" si="2"/>
        <v>P.L. 94-486</v>
      </c>
      <c r="E32" s="38">
        <f t="shared" si="3"/>
        <v>28045</v>
      </c>
      <c r="F32" s="35" t="str">
        <f t="shared" si="4"/>
        <v>Forest Service and National Park Service</v>
      </c>
      <c r="G32" s="48" t="str">
        <f t="shared" si="5"/>
        <v/>
      </c>
      <c r="H32" s="48">
        <f t="shared" si="6"/>
        <v>40.700000000000003</v>
      </c>
      <c r="I32" s="48">
        <f t="shared" si="7"/>
        <v>62.6</v>
      </c>
      <c r="J32" s="48">
        <f t="shared" si="8"/>
        <v>103.30000000000001</v>
      </c>
      <c r="K32" s="165">
        <v>28</v>
      </c>
      <c r="L32" s="165"/>
      <c r="M32" s="165" t="s">
        <v>54</v>
      </c>
      <c r="N32" s="165" t="s">
        <v>178</v>
      </c>
      <c r="O32" s="165">
        <v>28045</v>
      </c>
      <c r="P32" s="165" t="s">
        <v>337</v>
      </c>
      <c r="Q32" s="165"/>
      <c r="R32" s="165">
        <v>40.700000000000003</v>
      </c>
      <c r="S32" s="165">
        <v>62.6</v>
      </c>
      <c r="T32" s="165">
        <v>103.30000000000001</v>
      </c>
    </row>
    <row r="33" spans="2:20" x14ac:dyDescent="0.25">
      <c r="B33" s="50" t="str">
        <f t="shared" si="0"/>
        <v>Flathead Total</v>
      </c>
      <c r="C33" s="51" t="str">
        <f t="shared" si="1"/>
        <v/>
      </c>
      <c r="D33" s="51" t="str">
        <f t="shared" si="2"/>
        <v/>
      </c>
      <c r="E33" s="52" t="str">
        <f t="shared" si="3"/>
        <v/>
      </c>
      <c r="F33" s="51" t="str">
        <f t="shared" si="4"/>
        <v/>
      </c>
      <c r="G33" s="304">
        <f t="shared" si="5"/>
        <v>97.9</v>
      </c>
      <c r="H33" s="304">
        <f t="shared" si="6"/>
        <v>40.700000000000003</v>
      </c>
      <c r="I33" s="304">
        <f t="shared" si="7"/>
        <v>80.400000000000006</v>
      </c>
      <c r="J33" s="304">
        <f t="shared" si="8"/>
        <v>219.00000000000003</v>
      </c>
      <c r="K33" s="165">
        <v>29</v>
      </c>
      <c r="L33" s="165" t="s">
        <v>880</v>
      </c>
      <c r="M33" s="165"/>
      <c r="N33" s="165"/>
      <c r="O33" s="165"/>
      <c r="P33" s="165"/>
      <c r="Q33" s="165">
        <v>97.9</v>
      </c>
      <c r="R33" s="165">
        <v>40.700000000000003</v>
      </c>
      <c r="S33" s="165">
        <v>80.400000000000006</v>
      </c>
      <c r="T33" s="165">
        <v>219.00000000000003</v>
      </c>
    </row>
    <row r="34" spans="2:20" x14ac:dyDescent="0.25">
      <c r="B34" s="34" t="str">
        <f t="shared" si="0"/>
        <v>Missouri</v>
      </c>
      <c r="C34" s="34" t="str">
        <f t="shared" si="1"/>
        <v>MT</v>
      </c>
      <c r="D34" s="34" t="str">
        <f t="shared" si="2"/>
        <v>P.L. 94-486</v>
      </c>
      <c r="E34" s="36">
        <f t="shared" si="3"/>
        <v>28045</v>
      </c>
      <c r="F34" s="34" t="str">
        <f t="shared" si="4"/>
        <v>Bureau of Land Management</v>
      </c>
      <c r="G34" s="46">
        <f t="shared" si="5"/>
        <v>64</v>
      </c>
      <c r="H34" s="46">
        <f t="shared" si="6"/>
        <v>26</v>
      </c>
      <c r="I34" s="46">
        <f t="shared" si="7"/>
        <v>59</v>
      </c>
      <c r="J34" s="46">
        <f t="shared" si="8"/>
        <v>149</v>
      </c>
      <c r="K34" s="165">
        <v>30</v>
      </c>
      <c r="L34" s="165" t="s">
        <v>120</v>
      </c>
      <c r="M34" s="165" t="s">
        <v>54</v>
      </c>
      <c r="N34" s="165" t="s">
        <v>178</v>
      </c>
      <c r="O34" s="165">
        <v>28045</v>
      </c>
      <c r="P34" s="165" t="s">
        <v>16</v>
      </c>
      <c r="Q34" s="165">
        <v>64</v>
      </c>
      <c r="R34" s="165">
        <v>26</v>
      </c>
      <c r="S34" s="165">
        <v>59</v>
      </c>
      <c r="T34" s="165">
        <v>149</v>
      </c>
    </row>
    <row r="35" spans="2:20" x14ac:dyDescent="0.25">
      <c r="B35" s="6" t="str">
        <f t="shared" si="0"/>
        <v/>
      </c>
      <c r="C35" s="6" t="str">
        <f t="shared" si="1"/>
        <v>NE/SD</v>
      </c>
      <c r="D35" s="6" t="str">
        <f t="shared" si="2"/>
        <v>P.L. 95-625</v>
      </c>
      <c r="E35" s="37">
        <f t="shared" si="3"/>
        <v>28804</v>
      </c>
      <c r="F35" s="6" t="str">
        <f t="shared" si="4"/>
        <v>National Park Service</v>
      </c>
      <c r="G35" s="47" t="str">
        <f t="shared" si="5"/>
        <v/>
      </c>
      <c r="H35" s="47" t="str">
        <f t="shared" si="6"/>
        <v/>
      </c>
      <c r="I35" s="47">
        <f t="shared" si="7"/>
        <v>59</v>
      </c>
      <c r="J35" s="47">
        <f t="shared" si="8"/>
        <v>59</v>
      </c>
      <c r="K35" s="165">
        <v>31</v>
      </c>
      <c r="L35" s="165"/>
      <c r="M35" s="165" t="s">
        <v>485</v>
      </c>
      <c r="N35" s="165" t="s">
        <v>176</v>
      </c>
      <c r="O35" s="165">
        <v>28804</v>
      </c>
      <c r="P35" s="165" t="s">
        <v>17</v>
      </c>
      <c r="Q35" s="165" t="s">
        <v>509</v>
      </c>
      <c r="R35" s="165" t="s">
        <v>509</v>
      </c>
      <c r="S35" s="165">
        <v>59</v>
      </c>
      <c r="T35" s="165">
        <v>59</v>
      </c>
    </row>
    <row r="36" spans="2:20" x14ac:dyDescent="0.25">
      <c r="B36" s="44" t="str">
        <f t="shared" si="0"/>
        <v/>
      </c>
      <c r="C36" s="35" t="str">
        <f t="shared" si="1"/>
        <v>NE/SD</v>
      </c>
      <c r="D36" s="35" t="str">
        <f t="shared" si="2"/>
        <v>P.L. 102-50</v>
      </c>
      <c r="E36" s="38">
        <f t="shared" si="3"/>
        <v>33382</v>
      </c>
      <c r="F36" s="35" t="str">
        <f t="shared" si="4"/>
        <v>National Park Service</v>
      </c>
      <c r="G36" s="48" t="str">
        <f t="shared" si="5"/>
        <v/>
      </c>
      <c r="H36" s="48" t="str">
        <f t="shared" si="6"/>
        <v/>
      </c>
      <c r="I36" s="48">
        <f t="shared" si="7"/>
        <v>39</v>
      </c>
      <c r="J36" s="48">
        <f t="shared" si="8"/>
        <v>39</v>
      </c>
      <c r="K36" s="165">
        <v>32</v>
      </c>
      <c r="L36" s="165"/>
      <c r="M36" s="165" t="s">
        <v>485</v>
      </c>
      <c r="N36" s="165" t="s">
        <v>280</v>
      </c>
      <c r="O36" s="165">
        <v>33382</v>
      </c>
      <c r="P36" s="165" t="s">
        <v>17</v>
      </c>
      <c r="Q36" s="165" t="s">
        <v>509</v>
      </c>
      <c r="R36" s="165" t="s">
        <v>509</v>
      </c>
      <c r="S36" s="165">
        <v>39</v>
      </c>
      <c r="T36" s="165">
        <v>39</v>
      </c>
    </row>
    <row r="37" spans="2:20" x14ac:dyDescent="0.25">
      <c r="B37" s="50" t="str">
        <f t="shared" si="0"/>
        <v>Missouri Total</v>
      </c>
      <c r="C37" s="51" t="str">
        <f t="shared" si="1"/>
        <v/>
      </c>
      <c r="D37" s="51" t="str">
        <f t="shared" si="2"/>
        <v/>
      </c>
      <c r="E37" s="52" t="str">
        <f t="shared" si="3"/>
        <v/>
      </c>
      <c r="F37" s="51" t="str">
        <f t="shared" si="4"/>
        <v/>
      </c>
      <c r="G37" s="304">
        <f t="shared" si="5"/>
        <v>64</v>
      </c>
      <c r="H37" s="304">
        <f t="shared" si="6"/>
        <v>26</v>
      </c>
      <c r="I37" s="304">
        <f t="shared" si="7"/>
        <v>157</v>
      </c>
      <c r="J37" s="304">
        <f t="shared" si="8"/>
        <v>247</v>
      </c>
      <c r="K37" s="165">
        <v>33</v>
      </c>
      <c r="L37" s="165" t="s">
        <v>881</v>
      </c>
      <c r="M37" s="165"/>
      <c r="N37" s="165"/>
      <c r="O37" s="165"/>
      <c r="P37" s="165"/>
      <c r="Q37" s="165">
        <v>64</v>
      </c>
      <c r="R37" s="165">
        <v>26</v>
      </c>
      <c r="S37" s="165">
        <v>157</v>
      </c>
      <c r="T37" s="165">
        <v>247</v>
      </c>
    </row>
    <row r="38" spans="2:20" x14ac:dyDescent="0.25">
      <c r="B38" s="34" t="str">
        <f t="shared" si="0"/>
        <v>Obed</v>
      </c>
      <c r="C38" s="34" t="str">
        <f t="shared" si="1"/>
        <v>TN</v>
      </c>
      <c r="D38" s="34" t="str">
        <f t="shared" si="2"/>
        <v>P.L. 94-486</v>
      </c>
      <c r="E38" s="36">
        <f t="shared" si="3"/>
        <v>28045</v>
      </c>
      <c r="F38" s="34" t="str">
        <f t="shared" si="4"/>
        <v>National Park Service</v>
      </c>
      <c r="G38" s="46">
        <f t="shared" si="5"/>
        <v>43.3</v>
      </c>
      <c r="H38" s="46">
        <f t="shared" si="6"/>
        <v>2</v>
      </c>
      <c r="I38" s="46" t="str">
        <f t="shared" si="7"/>
        <v/>
      </c>
      <c r="J38" s="46">
        <f t="shared" si="8"/>
        <v>45.3</v>
      </c>
      <c r="K38" s="165">
        <v>34</v>
      </c>
      <c r="L38" s="165" t="s">
        <v>182</v>
      </c>
      <c r="M38" s="165" t="s">
        <v>69</v>
      </c>
      <c r="N38" s="165" t="s">
        <v>178</v>
      </c>
      <c r="O38" s="165">
        <v>28045</v>
      </c>
      <c r="P38" s="165" t="s">
        <v>17</v>
      </c>
      <c r="Q38" s="165">
        <v>43.3</v>
      </c>
      <c r="R38" s="165">
        <v>2</v>
      </c>
      <c r="S38" s="165" t="s">
        <v>509</v>
      </c>
      <c r="T38" s="165">
        <v>45.3</v>
      </c>
    </row>
    <row r="39" spans="2:20" x14ac:dyDescent="0.25">
      <c r="B39" s="34" t="str">
        <f t="shared" si="0"/>
        <v>Delaware (Middle)</v>
      </c>
      <c r="C39" s="34" t="str">
        <f t="shared" si="1"/>
        <v>NJ/PA</v>
      </c>
      <c r="D39" s="34" t="str">
        <f t="shared" si="2"/>
        <v>P.L. 95-625</v>
      </c>
      <c r="E39" s="36">
        <f t="shared" si="3"/>
        <v>28804</v>
      </c>
      <c r="F39" s="34" t="str">
        <f t="shared" si="4"/>
        <v>National Park Service</v>
      </c>
      <c r="G39" s="46" t="str">
        <f t="shared" si="5"/>
        <v/>
      </c>
      <c r="H39" s="46">
        <f t="shared" si="6"/>
        <v>35</v>
      </c>
      <c r="I39" s="46">
        <f t="shared" si="7"/>
        <v>5</v>
      </c>
      <c r="J39" s="46">
        <f t="shared" si="8"/>
        <v>40</v>
      </c>
      <c r="K39" s="165">
        <v>35</v>
      </c>
      <c r="L39" s="165" t="s">
        <v>339</v>
      </c>
      <c r="M39" s="165" t="s">
        <v>486</v>
      </c>
      <c r="N39" s="165" t="s">
        <v>176</v>
      </c>
      <c r="O39" s="165">
        <v>28804</v>
      </c>
      <c r="P39" s="165" t="s">
        <v>17</v>
      </c>
      <c r="Q39" s="165" t="s">
        <v>509</v>
      </c>
      <c r="R39" s="165">
        <v>35</v>
      </c>
      <c r="S39" s="165">
        <v>5</v>
      </c>
      <c r="T39" s="165">
        <v>40</v>
      </c>
    </row>
    <row r="40" spans="2:20" x14ac:dyDescent="0.25">
      <c r="B40" s="6" t="str">
        <f t="shared" si="0"/>
        <v>Delaware (Upper)</v>
      </c>
      <c r="C40" s="6" t="str">
        <f t="shared" si="1"/>
        <v>NY/PA</v>
      </c>
      <c r="D40" s="6" t="str">
        <f t="shared" si="2"/>
        <v>P.L. 95-625</v>
      </c>
      <c r="E40" s="37">
        <f t="shared" si="3"/>
        <v>28804</v>
      </c>
      <c r="F40" s="6" t="str">
        <f t="shared" si="4"/>
        <v>National Park Service</v>
      </c>
      <c r="G40" s="47" t="str">
        <f t="shared" si="5"/>
        <v/>
      </c>
      <c r="H40" s="47">
        <f t="shared" si="6"/>
        <v>23.1</v>
      </c>
      <c r="I40" s="47">
        <f t="shared" si="7"/>
        <v>50.3</v>
      </c>
      <c r="J40" s="47">
        <f t="shared" si="8"/>
        <v>73.400000000000006</v>
      </c>
      <c r="K40" s="165">
        <v>36</v>
      </c>
      <c r="L40" s="165" t="s">
        <v>338</v>
      </c>
      <c r="M40" s="165" t="s">
        <v>487</v>
      </c>
      <c r="N40" s="165" t="s">
        <v>176</v>
      </c>
      <c r="O40" s="165">
        <v>28804</v>
      </c>
      <c r="P40" s="165" t="s">
        <v>17</v>
      </c>
      <c r="Q40" s="165" t="s">
        <v>509</v>
      </c>
      <c r="R40" s="165">
        <v>23.1</v>
      </c>
      <c r="S40" s="165">
        <v>50.3</v>
      </c>
      <c r="T40" s="165">
        <v>73.400000000000006</v>
      </c>
    </row>
    <row r="41" spans="2:20" x14ac:dyDescent="0.25">
      <c r="B41" s="569" t="str">
        <f t="shared" si="0"/>
        <v>Delaware (Lower)</v>
      </c>
      <c r="C41" s="35" t="str">
        <f t="shared" si="1"/>
        <v>NJ/PA</v>
      </c>
      <c r="D41" s="35" t="str">
        <f t="shared" si="2"/>
        <v>P.L. 106-418</v>
      </c>
      <c r="E41" s="38">
        <f t="shared" si="3"/>
        <v>36831</v>
      </c>
      <c r="F41" s="35" t="str">
        <f t="shared" si="4"/>
        <v>National Park Service and Local Govt.</v>
      </c>
      <c r="G41" s="48" t="str">
        <f t="shared" si="5"/>
        <v/>
      </c>
      <c r="H41" s="48">
        <f t="shared" si="6"/>
        <v>25.4</v>
      </c>
      <c r="I41" s="48">
        <f t="shared" si="7"/>
        <v>41.9</v>
      </c>
      <c r="J41" s="48">
        <f t="shared" si="8"/>
        <v>67.3</v>
      </c>
      <c r="K41" s="165">
        <v>37</v>
      </c>
      <c r="L41" s="165" t="s">
        <v>340</v>
      </c>
      <c r="M41" s="165" t="s">
        <v>486</v>
      </c>
      <c r="N41" s="165" t="s">
        <v>305</v>
      </c>
      <c r="O41" s="165">
        <v>36831</v>
      </c>
      <c r="P41" s="165" t="s">
        <v>341</v>
      </c>
      <c r="Q41" s="165" t="s">
        <v>509</v>
      </c>
      <c r="R41" s="165">
        <v>25.4</v>
      </c>
      <c r="S41" s="165">
        <v>41.9</v>
      </c>
      <c r="T41" s="165">
        <v>67.3</v>
      </c>
    </row>
    <row r="42" spans="2:20" x14ac:dyDescent="0.25">
      <c r="B42" s="50" t="str">
        <f t="shared" si="0"/>
        <v>Delaware Total</v>
      </c>
      <c r="C42" s="51" t="str">
        <f t="shared" si="1"/>
        <v/>
      </c>
      <c r="D42" s="51" t="str">
        <f t="shared" si="2"/>
        <v/>
      </c>
      <c r="E42" s="52" t="str">
        <f t="shared" si="3"/>
        <v/>
      </c>
      <c r="F42" s="51" t="str">
        <f t="shared" si="4"/>
        <v/>
      </c>
      <c r="G42" s="304" t="str">
        <f t="shared" si="5"/>
        <v/>
      </c>
      <c r="H42" s="304">
        <f t="shared" si="6"/>
        <v>83.5</v>
      </c>
      <c r="I42" s="304">
        <f t="shared" si="7"/>
        <v>97.199999999999989</v>
      </c>
      <c r="J42" s="304">
        <f t="shared" si="8"/>
        <v>180.7</v>
      </c>
      <c r="K42" s="165">
        <v>38</v>
      </c>
      <c r="L42" s="165" t="s">
        <v>884</v>
      </c>
      <c r="M42" s="165"/>
      <c r="N42" s="165"/>
      <c r="O42" s="165"/>
      <c r="P42" s="165"/>
      <c r="Q42" s="165" t="s">
        <v>509</v>
      </c>
      <c r="R42" s="165">
        <v>83.5</v>
      </c>
      <c r="S42" s="165">
        <v>97.199999999999989</v>
      </c>
      <c r="T42" s="165">
        <v>180.7</v>
      </c>
    </row>
    <row r="43" spans="2:20" x14ac:dyDescent="0.25">
      <c r="B43" s="34" t="str">
        <f t="shared" si="0"/>
        <v>North Fork American</v>
      </c>
      <c r="C43" s="34" t="str">
        <f t="shared" si="1"/>
        <v>CA</v>
      </c>
      <c r="D43" s="34" t="str">
        <f t="shared" si="2"/>
        <v>P.L. 95-625</v>
      </c>
      <c r="E43" s="36">
        <f t="shared" si="3"/>
        <v>28804</v>
      </c>
      <c r="F43" s="34" t="str">
        <f t="shared" si="4"/>
        <v>Bureau of Land Management</v>
      </c>
      <c r="G43" s="46">
        <f t="shared" si="5"/>
        <v>12</v>
      </c>
      <c r="H43" s="46" t="str">
        <f t="shared" si="6"/>
        <v/>
      </c>
      <c r="I43" s="46" t="str">
        <f t="shared" si="7"/>
        <v/>
      </c>
      <c r="J43" s="46">
        <f t="shared" si="8"/>
        <v>12</v>
      </c>
      <c r="K43" s="165">
        <v>39</v>
      </c>
      <c r="L43" s="165" t="s">
        <v>342</v>
      </c>
      <c r="M43" s="165" t="s">
        <v>35</v>
      </c>
      <c r="N43" s="165" t="s">
        <v>176</v>
      </c>
      <c r="O43" s="165">
        <v>28804</v>
      </c>
      <c r="P43" s="165" t="s">
        <v>16</v>
      </c>
      <c r="Q43" s="165">
        <v>12</v>
      </c>
      <c r="R43" s="165" t="s">
        <v>509</v>
      </c>
      <c r="S43" s="165" t="s">
        <v>509</v>
      </c>
      <c r="T43" s="165">
        <v>12</v>
      </c>
    </row>
    <row r="44" spans="2:20" x14ac:dyDescent="0.25">
      <c r="B44" s="44" t="str">
        <f t="shared" si="0"/>
        <v/>
      </c>
      <c r="C44" s="35" t="str">
        <f t="shared" si="1"/>
        <v>CA</v>
      </c>
      <c r="D44" s="35" t="str">
        <f t="shared" si="2"/>
        <v>P.L. 95-625</v>
      </c>
      <c r="E44" s="38">
        <f t="shared" si="3"/>
        <v>28804</v>
      </c>
      <c r="F44" s="35" t="str">
        <f t="shared" si="4"/>
        <v>Forest Service</v>
      </c>
      <c r="G44" s="48">
        <f t="shared" si="5"/>
        <v>26.3</v>
      </c>
      <c r="H44" s="48" t="str">
        <f t="shared" si="6"/>
        <v/>
      </c>
      <c r="I44" s="48" t="str">
        <f t="shared" si="7"/>
        <v/>
      </c>
      <c r="J44" s="48">
        <f t="shared" si="8"/>
        <v>26.3</v>
      </c>
      <c r="K44" s="165">
        <v>40</v>
      </c>
      <c r="L44" s="165"/>
      <c r="M44" s="165" t="s">
        <v>35</v>
      </c>
      <c r="N44" s="165" t="s">
        <v>176</v>
      </c>
      <c r="O44" s="165">
        <v>28804</v>
      </c>
      <c r="P44" s="165" t="s">
        <v>324</v>
      </c>
      <c r="Q44" s="165">
        <v>26.3</v>
      </c>
      <c r="R44" s="165"/>
      <c r="S44" s="165"/>
      <c r="T44" s="165">
        <v>26.3</v>
      </c>
    </row>
    <row r="45" spans="2:20" x14ac:dyDescent="0.25">
      <c r="B45" s="50" t="str">
        <f t="shared" si="0"/>
        <v>North Fork American Total</v>
      </c>
      <c r="C45" s="51" t="str">
        <f t="shared" si="1"/>
        <v/>
      </c>
      <c r="D45" s="51" t="str">
        <f t="shared" si="2"/>
        <v/>
      </c>
      <c r="E45" s="52" t="str">
        <f t="shared" si="3"/>
        <v/>
      </c>
      <c r="F45" s="51" t="str">
        <f t="shared" si="4"/>
        <v/>
      </c>
      <c r="G45" s="304">
        <f t="shared" si="5"/>
        <v>38.299999999999997</v>
      </c>
      <c r="H45" s="304" t="str">
        <f t="shared" si="6"/>
        <v/>
      </c>
      <c r="I45" s="304" t="str">
        <f t="shared" si="7"/>
        <v/>
      </c>
      <c r="J45" s="304">
        <f t="shared" si="8"/>
        <v>38.299999999999997</v>
      </c>
      <c r="K45" s="165">
        <v>41</v>
      </c>
      <c r="L45" s="165" t="s">
        <v>869</v>
      </c>
      <c r="M45" s="165"/>
      <c r="N45" s="165"/>
      <c r="O45" s="165"/>
      <c r="P45" s="165"/>
      <c r="Q45" s="165">
        <v>38.299999999999997</v>
      </c>
      <c r="R45" s="165"/>
      <c r="S45" s="165"/>
      <c r="T45" s="165">
        <v>38.299999999999997</v>
      </c>
    </row>
    <row r="46" spans="2:20" x14ac:dyDescent="0.25">
      <c r="B46" s="31" t="str">
        <f t="shared" si="0"/>
        <v>Pere Marquette</v>
      </c>
      <c r="C46" s="31" t="str">
        <f t="shared" si="1"/>
        <v>MI</v>
      </c>
      <c r="D46" s="31" t="str">
        <f t="shared" si="2"/>
        <v>P.L. 95-625</v>
      </c>
      <c r="E46" s="32">
        <f t="shared" si="3"/>
        <v>28804</v>
      </c>
      <c r="F46" s="31" t="str">
        <f t="shared" si="4"/>
        <v>Forest Service</v>
      </c>
      <c r="G46" s="45" t="str">
        <f t="shared" si="5"/>
        <v/>
      </c>
      <c r="H46" s="45">
        <f t="shared" si="6"/>
        <v>66.400000000000006</v>
      </c>
      <c r="I46" s="45" t="str">
        <f t="shared" si="7"/>
        <v/>
      </c>
      <c r="J46" s="45">
        <f t="shared" si="8"/>
        <v>66.400000000000006</v>
      </c>
      <c r="K46" s="165">
        <v>42</v>
      </c>
      <c r="L46" s="165" t="s">
        <v>185</v>
      </c>
      <c r="M46" s="165" t="s">
        <v>50</v>
      </c>
      <c r="N46" s="165" t="s">
        <v>176</v>
      </c>
      <c r="O46" s="165">
        <v>28804</v>
      </c>
      <c r="P46" s="165" t="s">
        <v>324</v>
      </c>
      <c r="Q46" s="165" t="s">
        <v>509</v>
      </c>
      <c r="R46" s="165">
        <v>66.400000000000006</v>
      </c>
      <c r="S46" s="165" t="s">
        <v>509</v>
      </c>
      <c r="T46" s="165">
        <v>66.400000000000006</v>
      </c>
    </row>
    <row r="47" spans="2:20" x14ac:dyDescent="0.25">
      <c r="B47" s="31" t="str">
        <f t="shared" si="0"/>
        <v>Saint Joe</v>
      </c>
      <c r="C47" s="31" t="str">
        <f t="shared" si="1"/>
        <v>ID</v>
      </c>
      <c r="D47" s="31" t="str">
        <f t="shared" si="2"/>
        <v>P.L. 95-625</v>
      </c>
      <c r="E47" s="32">
        <f t="shared" si="3"/>
        <v>28804</v>
      </c>
      <c r="F47" s="31" t="str">
        <f t="shared" si="4"/>
        <v>Forest Service</v>
      </c>
      <c r="G47" s="45">
        <f t="shared" si="5"/>
        <v>26.6</v>
      </c>
      <c r="H47" s="45" t="str">
        <f t="shared" si="6"/>
        <v/>
      </c>
      <c r="I47" s="45">
        <f t="shared" si="7"/>
        <v>39.700000000000003</v>
      </c>
      <c r="J47" s="45">
        <f t="shared" si="8"/>
        <v>66.300000000000011</v>
      </c>
      <c r="K47" s="165">
        <v>43</v>
      </c>
      <c r="L47" s="165" t="s">
        <v>345</v>
      </c>
      <c r="M47" s="165" t="s">
        <v>43</v>
      </c>
      <c r="N47" s="165" t="s">
        <v>176</v>
      </c>
      <c r="O47" s="165">
        <v>28804</v>
      </c>
      <c r="P47" s="165" t="s">
        <v>324</v>
      </c>
      <c r="Q47" s="165">
        <v>26.6</v>
      </c>
      <c r="R47" s="165" t="s">
        <v>509</v>
      </c>
      <c r="S47" s="165">
        <v>39.700000000000003</v>
      </c>
      <c r="T47" s="165">
        <v>66.300000000000011</v>
      </c>
    </row>
    <row r="48" spans="2:20" x14ac:dyDescent="0.25">
      <c r="B48" s="31" t="str">
        <f t="shared" si="0"/>
        <v>Skagit</v>
      </c>
      <c r="C48" s="31" t="str">
        <f t="shared" si="1"/>
        <v>WA</v>
      </c>
      <c r="D48" s="31" t="str">
        <f t="shared" si="2"/>
        <v>P.L. 95-625</v>
      </c>
      <c r="E48" s="32">
        <f t="shared" si="3"/>
        <v>28804</v>
      </c>
      <c r="F48" s="31" t="str">
        <f t="shared" si="4"/>
        <v>Forest Service</v>
      </c>
      <c r="G48" s="45" t="str">
        <f t="shared" si="5"/>
        <v/>
      </c>
      <c r="H48" s="45">
        <f t="shared" si="6"/>
        <v>100</v>
      </c>
      <c r="I48" s="45">
        <f t="shared" si="7"/>
        <v>58.5</v>
      </c>
      <c r="J48" s="45">
        <f t="shared" si="8"/>
        <v>158.5</v>
      </c>
      <c r="K48" s="165">
        <v>44</v>
      </c>
      <c r="L48" s="165" t="s">
        <v>192</v>
      </c>
      <c r="M48" s="165" t="s">
        <v>73</v>
      </c>
      <c r="N48" s="165" t="s">
        <v>176</v>
      </c>
      <c r="O48" s="165">
        <v>28804</v>
      </c>
      <c r="P48" s="165" t="s">
        <v>324</v>
      </c>
      <c r="Q48" s="165" t="s">
        <v>509</v>
      </c>
      <c r="R48" s="165">
        <v>100</v>
      </c>
      <c r="S48" s="165">
        <v>58.5</v>
      </c>
      <c r="T48" s="165">
        <v>158.5</v>
      </c>
    </row>
    <row r="49" spans="2:20" x14ac:dyDescent="0.25">
      <c r="B49" s="31" t="str">
        <f t="shared" si="0"/>
        <v>Salmon</v>
      </c>
      <c r="C49" s="31" t="str">
        <f t="shared" si="1"/>
        <v>ID</v>
      </c>
      <c r="D49" s="31" t="str">
        <f t="shared" si="2"/>
        <v>P.L. 96-312</v>
      </c>
      <c r="E49" s="32">
        <f t="shared" si="3"/>
        <v>29425</v>
      </c>
      <c r="F49" s="31" t="str">
        <f t="shared" si="4"/>
        <v>Forest Service</v>
      </c>
      <c r="G49" s="45">
        <f t="shared" si="5"/>
        <v>79</v>
      </c>
      <c r="H49" s="45" t="str">
        <f t="shared" si="6"/>
        <v/>
      </c>
      <c r="I49" s="45">
        <f t="shared" si="7"/>
        <v>46</v>
      </c>
      <c r="J49" s="45">
        <f t="shared" si="8"/>
        <v>125</v>
      </c>
      <c r="K49" s="165">
        <v>45</v>
      </c>
      <c r="L49" s="165" t="s">
        <v>190</v>
      </c>
      <c r="M49" s="165" t="s">
        <v>43</v>
      </c>
      <c r="N49" s="165" t="s">
        <v>191</v>
      </c>
      <c r="O49" s="165">
        <v>29425</v>
      </c>
      <c r="P49" s="165" t="s">
        <v>324</v>
      </c>
      <c r="Q49" s="165">
        <v>79</v>
      </c>
      <c r="R49" s="165" t="s">
        <v>509</v>
      </c>
      <c r="S49" s="165">
        <v>46</v>
      </c>
      <c r="T49" s="165">
        <v>125</v>
      </c>
    </row>
    <row r="50" spans="2:20" x14ac:dyDescent="0.25">
      <c r="B50" s="31" t="str">
        <f t="shared" si="0"/>
        <v>Alagnak</v>
      </c>
      <c r="C50" s="31" t="str">
        <f t="shared" si="1"/>
        <v>AK</v>
      </c>
      <c r="D50" s="31" t="str">
        <f t="shared" si="2"/>
        <v>P.L. 96-487</v>
      </c>
      <c r="E50" s="32">
        <f t="shared" si="3"/>
        <v>29557</v>
      </c>
      <c r="F50" s="31" t="str">
        <f t="shared" si="4"/>
        <v>National Park Service</v>
      </c>
      <c r="G50" s="45">
        <f t="shared" si="5"/>
        <v>67</v>
      </c>
      <c r="H50" s="45" t="str">
        <f t="shared" si="6"/>
        <v/>
      </c>
      <c r="I50" s="45" t="str">
        <f t="shared" si="7"/>
        <v/>
      </c>
      <c r="J50" s="45">
        <f t="shared" si="8"/>
        <v>67</v>
      </c>
      <c r="K50" s="165">
        <v>46</v>
      </c>
      <c r="L50" s="165" t="s">
        <v>346</v>
      </c>
      <c r="M50" s="165" t="s">
        <v>31</v>
      </c>
      <c r="N50" s="165" t="s">
        <v>233</v>
      </c>
      <c r="O50" s="165">
        <v>29557</v>
      </c>
      <c r="P50" s="165" t="s">
        <v>17</v>
      </c>
      <c r="Q50" s="165">
        <v>67</v>
      </c>
      <c r="R50" s="165" t="s">
        <v>509</v>
      </c>
      <c r="S50" s="165" t="s">
        <v>509</v>
      </c>
      <c r="T50" s="165">
        <v>67</v>
      </c>
    </row>
    <row r="51" spans="2:20" x14ac:dyDescent="0.25">
      <c r="B51" s="31" t="str">
        <f t="shared" si="0"/>
        <v>Alatna</v>
      </c>
      <c r="C51" s="31" t="str">
        <f t="shared" si="1"/>
        <v>AK</v>
      </c>
      <c r="D51" s="31" t="str">
        <f t="shared" si="2"/>
        <v>P.L. 96-487</v>
      </c>
      <c r="E51" s="32">
        <f t="shared" si="3"/>
        <v>29557</v>
      </c>
      <c r="F51" s="31" t="str">
        <f t="shared" si="4"/>
        <v>National Park Service</v>
      </c>
      <c r="G51" s="45">
        <f t="shared" si="5"/>
        <v>83</v>
      </c>
      <c r="H51" s="45" t="str">
        <f t="shared" si="6"/>
        <v/>
      </c>
      <c r="I51" s="45" t="str">
        <f t="shared" si="7"/>
        <v/>
      </c>
      <c r="J51" s="45">
        <f t="shared" si="8"/>
        <v>83</v>
      </c>
      <c r="K51" s="165">
        <v>47</v>
      </c>
      <c r="L51" s="165" t="s">
        <v>347</v>
      </c>
      <c r="M51" s="165" t="s">
        <v>31</v>
      </c>
      <c r="N51" s="165" t="s">
        <v>233</v>
      </c>
      <c r="O51" s="165">
        <v>29557</v>
      </c>
      <c r="P51" s="165" t="s">
        <v>17</v>
      </c>
      <c r="Q51" s="165">
        <v>83</v>
      </c>
      <c r="R51" s="165" t="s">
        <v>509</v>
      </c>
      <c r="S51" s="165" t="s">
        <v>509</v>
      </c>
      <c r="T51" s="165">
        <v>83</v>
      </c>
    </row>
    <row r="52" spans="2:20" x14ac:dyDescent="0.25">
      <c r="B52" s="31" t="str">
        <f t="shared" si="0"/>
        <v>Andreafsky</v>
      </c>
      <c r="C52" s="31" t="str">
        <f t="shared" si="1"/>
        <v>AK</v>
      </c>
      <c r="D52" s="31" t="str">
        <f t="shared" si="2"/>
        <v>P.L. 96-487</v>
      </c>
      <c r="E52" s="32">
        <f t="shared" si="3"/>
        <v>29557</v>
      </c>
      <c r="F52" s="31" t="str">
        <f t="shared" si="4"/>
        <v>Fish and Wildlife Service</v>
      </c>
      <c r="G52" s="45">
        <f t="shared" si="5"/>
        <v>262</v>
      </c>
      <c r="H52" s="45" t="str">
        <f t="shared" si="6"/>
        <v/>
      </c>
      <c r="I52" s="45" t="str">
        <f t="shared" si="7"/>
        <v/>
      </c>
      <c r="J52" s="45">
        <f t="shared" si="8"/>
        <v>262</v>
      </c>
      <c r="K52" s="165">
        <v>48</v>
      </c>
      <c r="L52" s="165" t="s">
        <v>357</v>
      </c>
      <c r="M52" s="165" t="s">
        <v>31</v>
      </c>
      <c r="N52" s="165" t="s">
        <v>233</v>
      </c>
      <c r="O52" s="165">
        <v>29557</v>
      </c>
      <c r="P52" s="165" t="s">
        <v>358</v>
      </c>
      <c r="Q52" s="165">
        <v>262</v>
      </c>
      <c r="R52" s="165" t="s">
        <v>509</v>
      </c>
      <c r="S52" s="165" t="s">
        <v>509</v>
      </c>
      <c r="T52" s="165">
        <v>262</v>
      </c>
    </row>
    <row r="53" spans="2:20" x14ac:dyDescent="0.25">
      <c r="B53" s="31" t="str">
        <f t="shared" si="0"/>
        <v>Aniakchak</v>
      </c>
      <c r="C53" s="31" t="str">
        <f t="shared" si="1"/>
        <v>AK</v>
      </c>
      <c r="D53" s="31" t="str">
        <f t="shared" si="2"/>
        <v>P.L. 96-487</v>
      </c>
      <c r="E53" s="32">
        <f t="shared" si="3"/>
        <v>29557</v>
      </c>
      <c r="F53" s="31" t="str">
        <f t="shared" si="4"/>
        <v>National Park Service</v>
      </c>
      <c r="G53" s="45">
        <f t="shared" si="5"/>
        <v>63</v>
      </c>
      <c r="H53" s="45" t="str">
        <f t="shared" si="6"/>
        <v/>
      </c>
      <c r="I53" s="45" t="str">
        <f t="shared" si="7"/>
        <v/>
      </c>
      <c r="J53" s="45">
        <f t="shared" si="8"/>
        <v>63</v>
      </c>
      <c r="K53" s="165">
        <v>49</v>
      </c>
      <c r="L53" s="165" t="s">
        <v>348</v>
      </c>
      <c r="M53" s="165" t="s">
        <v>31</v>
      </c>
      <c r="N53" s="165" t="s">
        <v>233</v>
      </c>
      <c r="O53" s="165">
        <v>29557</v>
      </c>
      <c r="P53" s="165" t="s">
        <v>17</v>
      </c>
      <c r="Q53" s="165">
        <v>63</v>
      </c>
      <c r="R53" s="165" t="s">
        <v>509</v>
      </c>
      <c r="S53" s="165" t="s">
        <v>509</v>
      </c>
      <c r="T53" s="165">
        <v>63</v>
      </c>
    </row>
    <row r="54" spans="2:20" x14ac:dyDescent="0.25">
      <c r="B54" s="34" t="str">
        <f t="shared" si="0"/>
        <v>Beaver Creek</v>
      </c>
      <c r="C54" s="34" t="str">
        <f t="shared" si="1"/>
        <v>AK</v>
      </c>
      <c r="D54" s="34" t="str">
        <f t="shared" si="2"/>
        <v>P.L. 96-487</v>
      </c>
      <c r="E54" s="36">
        <f t="shared" si="3"/>
        <v>29557</v>
      </c>
      <c r="F54" s="34" t="str">
        <f t="shared" si="4"/>
        <v>Bureau of Land Management</v>
      </c>
      <c r="G54" s="46">
        <f t="shared" si="5"/>
        <v>111</v>
      </c>
      <c r="H54" s="46" t="str">
        <f t="shared" si="6"/>
        <v/>
      </c>
      <c r="I54" s="46" t="str">
        <f t="shared" si="7"/>
        <v/>
      </c>
      <c r="J54" s="46">
        <f t="shared" si="8"/>
        <v>111</v>
      </c>
      <c r="K54" s="165">
        <v>50</v>
      </c>
      <c r="L54" s="165" t="s">
        <v>40</v>
      </c>
      <c r="M54" s="165" t="s">
        <v>31</v>
      </c>
      <c r="N54" s="165" t="s">
        <v>233</v>
      </c>
      <c r="O54" s="165">
        <v>29557</v>
      </c>
      <c r="P54" s="165" t="s">
        <v>16</v>
      </c>
      <c r="Q54" s="165">
        <v>111</v>
      </c>
      <c r="R54" s="165" t="s">
        <v>509</v>
      </c>
      <c r="S54" s="165" t="s">
        <v>509</v>
      </c>
      <c r="T54" s="165">
        <v>111</v>
      </c>
    </row>
    <row r="55" spans="2:20" x14ac:dyDescent="0.25">
      <c r="B55" s="35" t="str">
        <f t="shared" si="0"/>
        <v/>
      </c>
      <c r="C55" s="35" t="str">
        <f t="shared" si="1"/>
        <v>AK</v>
      </c>
      <c r="D55" s="35" t="str">
        <f t="shared" si="2"/>
        <v>P.L. 96-487</v>
      </c>
      <c r="E55" s="38">
        <f t="shared" si="3"/>
        <v>29557</v>
      </c>
      <c r="F55" s="35" t="str">
        <f t="shared" si="4"/>
        <v>Fish and Wildlife Service</v>
      </c>
      <c r="G55" s="48">
        <f t="shared" si="5"/>
        <v>16</v>
      </c>
      <c r="H55" s="48" t="str">
        <f t="shared" si="6"/>
        <v/>
      </c>
      <c r="I55" s="48" t="str">
        <f t="shared" si="7"/>
        <v/>
      </c>
      <c r="J55" s="48">
        <f t="shared" si="8"/>
        <v>16</v>
      </c>
      <c r="K55" s="165">
        <v>51</v>
      </c>
      <c r="L55" s="165"/>
      <c r="M55" s="165" t="s">
        <v>31</v>
      </c>
      <c r="N55" s="165" t="s">
        <v>233</v>
      </c>
      <c r="O55" s="165">
        <v>29557</v>
      </c>
      <c r="P55" s="165" t="s">
        <v>358</v>
      </c>
      <c r="Q55" s="165">
        <v>16</v>
      </c>
      <c r="R55" s="165"/>
      <c r="S55" s="165"/>
      <c r="T55" s="165">
        <v>16</v>
      </c>
    </row>
    <row r="56" spans="2:20" x14ac:dyDescent="0.25">
      <c r="B56" s="50" t="str">
        <f t="shared" si="0"/>
        <v>Beaver Creek Total</v>
      </c>
      <c r="C56" s="51" t="str">
        <f t="shared" si="1"/>
        <v/>
      </c>
      <c r="D56" s="51" t="str">
        <f t="shared" si="2"/>
        <v/>
      </c>
      <c r="E56" s="52" t="str">
        <f t="shared" si="3"/>
        <v/>
      </c>
      <c r="F56" s="51" t="str">
        <f t="shared" si="4"/>
        <v/>
      </c>
      <c r="G56" s="304">
        <f t="shared" si="5"/>
        <v>127</v>
      </c>
      <c r="H56" s="304" t="str">
        <f t="shared" si="6"/>
        <v/>
      </c>
      <c r="I56" s="304" t="str">
        <f t="shared" si="7"/>
        <v/>
      </c>
      <c r="J56" s="304">
        <f t="shared" si="8"/>
        <v>127</v>
      </c>
      <c r="K56" s="165">
        <v>52</v>
      </c>
      <c r="L56" s="165" t="s">
        <v>364</v>
      </c>
      <c r="M56" s="165"/>
      <c r="N56" s="165"/>
      <c r="O56" s="165"/>
      <c r="P56" s="165"/>
      <c r="Q56" s="165">
        <v>127</v>
      </c>
      <c r="R56" s="165"/>
      <c r="S56" s="165"/>
      <c r="T56" s="165">
        <v>127</v>
      </c>
    </row>
    <row r="57" spans="2:20" x14ac:dyDescent="0.25">
      <c r="B57" s="31" t="str">
        <f t="shared" si="0"/>
        <v xml:space="preserve">Birch Creek </v>
      </c>
      <c r="C57" s="31" t="str">
        <f t="shared" si="1"/>
        <v>AK</v>
      </c>
      <c r="D57" s="31" t="str">
        <f t="shared" si="2"/>
        <v>P.L. 96-487</v>
      </c>
      <c r="E57" s="32">
        <f t="shared" si="3"/>
        <v>29557</v>
      </c>
      <c r="F57" s="31" t="str">
        <f t="shared" si="4"/>
        <v>Bureau of Land Management</v>
      </c>
      <c r="G57" s="45">
        <f t="shared" si="5"/>
        <v>126</v>
      </c>
      <c r="H57" s="45" t="str">
        <f t="shared" si="6"/>
        <v/>
      </c>
      <c r="I57" s="45" t="str">
        <f t="shared" si="7"/>
        <v/>
      </c>
      <c r="J57" s="45">
        <f t="shared" si="8"/>
        <v>126</v>
      </c>
      <c r="K57" s="165">
        <v>53</v>
      </c>
      <c r="L57" s="165" t="s">
        <v>582</v>
      </c>
      <c r="M57" s="165" t="s">
        <v>31</v>
      </c>
      <c r="N57" s="165" t="s">
        <v>233</v>
      </c>
      <c r="O57" s="165">
        <v>29557</v>
      </c>
      <c r="P57" s="165" t="s">
        <v>16</v>
      </c>
      <c r="Q57" s="165">
        <v>126</v>
      </c>
      <c r="R57" s="165" t="s">
        <v>509</v>
      </c>
      <c r="S57" s="165" t="s">
        <v>509</v>
      </c>
      <c r="T57" s="165">
        <v>126</v>
      </c>
    </row>
    <row r="58" spans="2:20" x14ac:dyDescent="0.25">
      <c r="B58" s="31" t="str">
        <f t="shared" si="0"/>
        <v>Charley</v>
      </c>
      <c r="C58" s="31" t="str">
        <f t="shared" si="1"/>
        <v>AK</v>
      </c>
      <c r="D58" s="31" t="str">
        <f t="shared" si="2"/>
        <v>P.L. 96-487</v>
      </c>
      <c r="E58" s="32">
        <f t="shared" si="3"/>
        <v>29557</v>
      </c>
      <c r="F58" s="31" t="str">
        <f t="shared" si="4"/>
        <v>National Park Service</v>
      </c>
      <c r="G58" s="45">
        <f t="shared" si="5"/>
        <v>208</v>
      </c>
      <c r="H58" s="45" t="str">
        <f t="shared" si="6"/>
        <v/>
      </c>
      <c r="I58" s="45" t="str">
        <f t="shared" si="7"/>
        <v/>
      </c>
      <c r="J58" s="45">
        <f t="shared" si="8"/>
        <v>208</v>
      </c>
      <c r="K58" s="165">
        <v>54</v>
      </c>
      <c r="L58" s="165" t="s">
        <v>349</v>
      </c>
      <c r="M58" s="165" t="s">
        <v>31</v>
      </c>
      <c r="N58" s="165" t="s">
        <v>233</v>
      </c>
      <c r="O58" s="165">
        <v>29557</v>
      </c>
      <c r="P58" s="165" t="s">
        <v>17</v>
      </c>
      <c r="Q58" s="165">
        <v>208</v>
      </c>
      <c r="R58" s="165" t="s">
        <v>509</v>
      </c>
      <c r="S58" s="165" t="s">
        <v>509</v>
      </c>
      <c r="T58" s="165">
        <v>208</v>
      </c>
    </row>
    <row r="59" spans="2:20" x14ac:dyDescent="0.25">
      <c r="B59" s="31" t="str">
        <f t="shared" si="0"/>
        <v>Chilikadrotna</v>
      </c>
      <c r="C59" s="31" t="str">
        <f t="shared" si="1"/>
        <v>AK</v>
      </c>
      <c r="D59" s="31" t="str">
        <f t="shared" si="2"/>
        <v>P.L. 96-487</v>
      </c>
      <c r="E59" s="32">
        <f t="shared" si="3"/>
        <v>29557</v>
      </c>
      <c r="F59" s="31" t="str">
        <f t="shared" si="4"/>
        <v>National Park Service</v>
      </c>
      <c r="G59" s="45">
        <f t="shared" si="5"/>
        <v>11</v>
      </c>
      <c r="H59" s="45" t="str">
        <f t="shared" si="6"/>
        <v/>
      </c>
      <c r="I59" s="45" t="str">
        <f t="shared" si="7"/>
        <v/>
      </c>
      <c r="J59" s="45">
        <f t="shared" si="8"/>
        <v>11</v>
      </c>
      <c r="K59" s="165">
        <v>55</v>
      </c>
      <c r="L59" s="165" t="s">
        <v>350</v>
      </c>
      <c r="M59" s="165" t="s">
        <v>31</v>
      </c>
      <c r="N59" s="165" t="s">
        <v>233</v>
      </c>
      <c r="O59" s="165">
        <v>29557</v>
      </c>
      <c r="P59" s="165" t="s">
        <v>17</v>
      </c>
      <c r="Q59" s="165">
        <v>11</v>
      </c>
      <c r="R59" s="165" t="s">
        <v>509</v>
      </c>
      <c r="S59" s="165" t="s">
        <v>509</v>
      </c>
      <c r="T59" s="165">
        <v>11</v>
      </c>
    </row>
    <row r="60" spans="2:20" x14ac:dyDescent="0.25">
      <c r="B60" s="31" t="str">
        <f t="shared" si="0"/>
        <v>Delta</v>
      </c>
      <c r="C60" s="31" t="str">
        <f t="shared" si="1"/>
        <v>AK</v>
      </c>
      <c r="D60" s="31" t="str">
        <f t="shared" si="2"/>
        <v>P.L. 96-487</v>
      </c>
      <c r="E60" s="32">
        <f t="shared" si="3"/>
        <v>29557</v>
      </c>
      <c r="F60" s="31" t="str">
        <f t="shared" si="4"/>
        <v>Bureau of Land Management</v>
      </c>
      <c r="G60" s="45">
        <f t="shared" si="5"/>
        <v>20</v>
      </c>
      <c r="H60" s="45">
        <f t="shared" si="6"/>
        <v>24</v>
      </c>
      <c r="I60" s="45">
        <f t="shared" si="7"/>
        <v>18</v>
      </c>
      <c r="J60" s="45">
        <f t="shared" si="8"/>
        <v>62</v>
      </c>
      <c r="K60" s="165">
        <v>56</v>
      </c>
      <c r="L60" s="165" t="s">
        <v>365</v>
      </c>
      <c r="M60" s="165" t="s">
        <v>31</v>
      </c>
      <c r="N60" s="165" t="s">
        <v>233</v>
      </c>
      <c r="O60" s="165">
        <v>29557</v>
      </c>
      <c r="P60" s="165" t="s">
        <v>16</v>
      </c>
      <c r="Q60" s="165">
        <v>20</v>
      </c>
      <c r="R60" s="165">
        <v>24</v>
      </c>
      <c r="S60" s="165">
        <v>18</v>
      </c>
      <c r="T60" s="165">
        <v>62</v>
      </c>
    </row>
    <row r="61" spans="2:20" x14ac:dyDescent="0.25">
      <c r="B61" s="31" t="str">
        <f t="shared" si="0"/>
        <v>Fortymile</v>
      </c>
      <c r="C61" s="31" t="str">
        <f t="shared" si="1"/>
        <v>AK</v>
      </c>
      <c r="D61" s="31" t="str">
        <f t="shared" si="2"/>
        <v>P.L. 96-487</v>
      </c>
      <c r="E61" s="32">
        <f t="shared" si="3"/>
        <v>29557</v>
      </c>
      <c r="F61" s="31" t="str">
        <f t="shared" si="4"/>
        <v>Bureau of Land Management</v>
      </c>
      <c r="G61" s="45">
        <f t="shared" si="5"/>
        <v>179</v>
      </c>
      <c r="H61" s="45">
        <f t="shared" si="6"/>
        <v>203</v>
      </c>
      <c r="I61" s="45">
        <f t="shared" si="7"/>
        <v>10</v>
      </c>
      <c r="J61" s="45">
        <f t="shared" si="8"/>
        <v>392</v>
      </c>
      <c r="K61" s="165">
        <v>57</v>
      </c>
      <c r="L61" s="165" t="s">
        <v>366</v>
      </c>
      <c r="M61" s="165" t="s">
        <v>31</v>
      </c>
      <c r="N61" s="165" t="s">
        <v>233</v>
      </c>
      <c r="O61" s="165">
        <v>29557</v>
      </c>
      <c r="P61" s="165" t="s">
        <v>16</v>
      </c>
      <c r="Q61" s="165">
        <v>179</v>
      </c>
      <c r="R61" s="165">
        <v>203</v>
      </c>
      <c r="S61" s="165">
        <v>10</v>
      </c>
      <c r="T61" s="165">
        <v>392</v>
      </c>
    </row>
    <row r="62" spans="2:20" x14ac:dyDescent="0.25">
      <c r="B62" s="31" t="str">
        <f t="shared" si="0"/>
        <v>Gulkana</v>
      </c>
      <c r="C62" s="31" t="str">
        <f t="shared" si="1"/>
        <v>AK</v>
      </c>
      <c r="D62" s="31" t="str">
        <f t="shared" si="2"/>
        <v>P.L. 96-487</v>
      </c>
      <c r="E62" s="32">
        <f t="shared" si="3"/>
        <v>29557</v>
      </c>
      <c r="F62" s="31" t="str">
        <f t="shared" si="4"/>
        <v>Bureau of Land Management</v>
      </c>
      <c r="G62" s="45">
        <f t="shared" si="5"/>
        <v>181</v>
      </c>
      <c r="H62" s="45" t="str">
        <f t="shared" si="6"/>
        <v/>
      </c>
      <c r="I62" s="45" t="str">
        <f t="shared" si="7"/>
        <v/>
      </c>
      <c r="J62" s="45">
        <f t="shared" si="8"/>
        <v>181</v>
      </c>
      <c r="K62" s="165">
        <v>58</v>
      </c>
      <c r="L62" s="165" t="s">
        <v>367</v>
      </c>
      <c r="M62" s="165" t="s">
        <v>31</v>
      </c>
      <c r="N62" s="165" t="s">
        <v>233</v>
      </c>
      <c r="O62" s="165">
        <v>29557</v>
      </c>
      <c r="P62" s="165" t="s">
        <v>16</v>
      </c>
      <c r="Q62" s="165">
        <v>181</v>
      </c>
      <c r="R62" s="165" t="s">
        <v>509</v>
      </c>
      <c r="S62" s="165" t="s">
        <v>509</v>
      </c>
      <c r="T62" s="165">
        <v>181</v>
      </c>
    </row>
    <row r="63" spans="2:20" x14ac:dyDescent="0.25">
      <c r="B63" s="31" t="str">
        <f t="shared" si="0"/>
        <v>Ivishak</v>
      </c>
      <c r="C63" s="31" t="str">
        <f t="shared" si="1"/>
        <v>AK</v>
      </c>
      <c r="D63" s="31" t="str">
        <f t="shared" si="2"/>
        <v>P.L. 96-487</v>
      </c>
      <c r="E63" s="32">
        <f t="shared" si="3"/>
        <v>29557</v>
      </c>
      <c r="F63" s="31" t="str">
        <f t="shared" si="4"/>
        <v>Fish and Wildlife Service</v>
      </c>
      <c r="G63" s="45">
        <f t="shared" si="5"/>
        <v>80</v>
      </c>
      <c r="H63" s="45" t="str">
        <f t="shared" si="6"/>
        <v/>
      </c>
      <c r="I63" s="45" t="str">
        <f t="shared" si="7"/>
        <v/>
      </c>
      <c r="J63" s="45">
        <f t="shared" si="8"/>
        <v>80</v>
      </c>
      <c r="K63" s="165">
        <v>59</v>
      </c>
      <c r="L63" s="165" t="s">
        <v>359</v>
      </c>
      <c r="M63" s="165" t="s">
        <v>31</v>
      </c>
      <c r="N63" s="165" t="s">
        <v>233</v>
      </c>
      <c r="O63" s="165">
        <v>29557</v>
      </c>
      <c r="P63" s="165" t="s">
        <v>358</v>
      </c>
      <c r="Q63" s="165">
        <v>80</v>
      </c>
      <c r="R63" s="165" t="s">
        <v>509</v>
      </c>
      <c r="S63" s="165" t="s">
        <v>509</v>
      </c>
      <c r="T63" s="165">
        <v>80</v>
      </c>
    </row>
    <row r="64" spans="2:20" x14ac:dyDescent="0.25">
      <c r="B64" s="31" t="str">
        <f t="shared" si="0"/>
        <v>John</v>
      </c>
      <c r="C64" s="31" t="str">
        <f t="shared" si="1"/>
        <v>AK</v>
      </c>
      <c r="D64" s="31" t="str">
        <f t="shared" si="2"/>
        <v>P.L. 96-487</v>
      </c>
      <c r="E64" s="32">
        <f t="shared" si="3"/>
        <v>29557</v>
      </c>
      <c r="F64" s="31" t="str">
        <f t="shared" si="4"/>
        <v>National Park Service</v>
      </c>
      <c r="G64" s="45">
        <f t="shared" si="5"/>
        <v>52</v>
      </c>
      <c r="H64" s="45" t="str">
        <f t="shared" si="6"/>
        <v/>
      </c>
      <c r="I64" s="45" t="str">
        <f t="shared" si="7"/>
        <v/>
      </c>
      <c r="J64" s="45">
        <f t="shared" si="8"/>
        <v>52</v>
      </c>
      <c r="K64" s="165">
        <v>60</v>
      </c>
      <c r="L64" s="165" t="s">
        <v>351</v>
      </c>
      <c r="M64" s="165" t="s">
        <v>31</v>
      </c>
      <c r="N64" s="165" t="s">
        <v>233</v>
      </c>
      <c r="O64" s="165">
        <v>29557</v>
      </c>
      <c r="P64" s="165" t="s">
        <v>17</v>
      </c>
      <c r="Q64" s="165">
        <v>52</v>
      </c>
      <c r="R64" s="165" t="s">
        <v>509</v>
      </c>
      <c r="S64" s="165" t="s">
        <v>509</v>
      </c>
      <c r="T64" s="165">
        <v>52</v>
      </c>
    </row>
    <row r="65" spans="2:20" x14ac:dyDescent="0.25">
      <c r="B65" s="31" t="str">
        <f t="shared" si="0"/>
        <v xml:space="preserve">Kobuk </v>
      </c>
      <c r="C65" s="31" t="str">
        <f t="shared" si="1"/>
        <v>AK</v>
      </c>
      <c r="D65" s="31" t="str">
        <f t="shared" si="2"/>
        <v>P.L. 96-487</v>
      </c>
      <c r="E65" s="32">
        <f t="shared" si="3"/>
        <v>29557</v>
      </c>
      <c r="F65" s="31" t="str">
        <f t="shared" si="4"/>
        <v>National Park Service</v>
      </c>
      <c r="G65" s="45">
        <f t="shared" si="5"/>
        <v>110</v>
      </c>
      <c r="H65" s="45" t="str">
        <f t="shared" si="6"/>
        <v/>
      </c>
      <c r="I65" s="45" t="str">
        <f t="shared" si="7"/>
        <v/>
      </c>
      <c r="J65" s="45">
        <f t="shared" si="8"/>
        <v>110</v>
      </c>
      <c r="K65" s="165">
        <v>61</v>
      </c>
      <c r="L65" s="165" t="s">
        <v>583</v>
      </c>
      <c r="M65" s="165" t="s">
        <v>31</v>
      </c>
      <c r="N65" s="165" t="s">
        <v>233</v>
      </c>
      <c r="O65" s="165">
        <v>29557</v>
      </c>
      <c r="P65" s="165" t="s">
        <v>17</v>
      </c>
      <c r="Q65" s="165">
        <v>110</v>
      </c>
      <c r="R65" s="165" t="s">
        <v>509</v>
      </c>
      <c r="S65" s="165" t="s">
        <v>509</v>
      </c>
      <c r="T65" s="165">
        <v>110</v>
      </c>
    </row>
    <row r="66" spans="2:20" x14ac:dyDescent="0.25">
      <c r="B66" s="31" t="str">
        <f t="shared" si="0"/>
        <v>Mulchatna</v>
      </c>
      <c r="C66" s="31" t="str">
        <f t="shared" si="1"/>
        <v>AK</v>
      </c>
      <c r="D66" s="31" t="str">
        <f t="shared" si="2"/>
        <v>P.L. 96-487</v>
      </c>
      <c r="E66" s="32">
        <f t="shared" si="3"/>
        <v>29557</v>
      </c>
      <c r="F66" s="31" t="str">
        <f t="shared" si="4"/>
        <v>National Park Service</v>
      </c>
      <c r="G66" s="45">
        <f t="shared" si="5"/>
        <v>24</v>
      </c>
      <c r="H66" s="45" t="str">
        <f t="shared" si="6"/>
        <v/>
      </c>
      <c r="I66" s="45" t="str">
        <f t="shared" si="7"/>
        <v/>
      </c>
      <c r="J66" s="45">
        <f t="shared" si="8"/>
        <v>24</v>
      </c>
      <c r="K66" s="165">
        <v>62</v>
      </c>
      <c r="L66" s="165" t="s">
        <v>352</v>
      </c>
      <c r="M66" s="165" t="s">
        <v>31</v>
      </c>
      <c r="N66" s="165" t="s">
        <v>233</v>
      </c>
      <c r="O66" s="165">
        <v>29557</v>
      </c>
      <c r="P66" s="165" t="s">
        <v>17</v>
      </c>
      <c r="Q66" s="165">
        <v>24</v>
      </c>
      <c r="R66" s="165" t="s">
        <v>509</v>
      </c>
      <c r="S66" s="165" t="s">
        <v>509</v>
      </c>
      <c r="T66" s="165">
        <v>24</v>
      </c>
    </row>
    <row r="67" spans="2:20" x14ac:dyDescent="0.25">
      <c r="B67" s="31" t="str">
        <f t="shared" si="0"/>
        <v>Noatak</v>
      </c>
      <c r="C67" s="31" t="str">
        <f t="shared" si="1"/>
        <v>AK</v>
      </c>
      <c r="D67" s="31" t="str">
        <f t="shared" si="2"/>
        <v>P.L. 96-487</v>
      </c>
      <c r="E67" s="32">
        <f t="shared" si="3"/>
        <v>29557</v>
      </c>
      <c r="F67" s="31" t="str">
        <f t="shared" si="4"/>
        <v>National Park Service</v>
      </c>
      <c r="G67" s="45">
        <f t="shared" si="5"/>
        <v>330</v>
      </c>
      <c r="H67" s="45" t="str">
        <f t="shared" si="6"/>
        <v/>
      </c>
      <c r="I67" s="45" t="str">
        <f t="shared" si="7"/>
        <v/>
      </c>
      <c r="J67" s="45">
        <f t="shared" si="8"/>
        <v>330</v>
      </c>
      <c r="K67" s="165">
        <v>63</v>
      </c>
      <c r="L67" s="165" t="s">
        <v>354</v>
      </c>
      <c r="M67" s="165" t="s">
        <v>31</v>
      </c>
      <c r="N67" s="165" t="s">
        <v>233</v>
      </c>
      <c r="O67" s="165">
        <v>29557</v>
      </c>
      <c r="P67" s="165" t="s">
        <v>17</v>
      </c>
      <c r="Q67" s="165">
        <v>330</v>
      </c>
      <c r="R67" s="165" t="s">
        <v>509</v>
      </c>
      <c r="S67" s="165" t="s">
        <v>509</v>
      </c>
      <c r="T67" s="165">
        <v>330</v>
      </c>
    </row>
    <row r="68" spans="2:20" x14ac:dyDescent="0.25">
      <c r="B68" s="31" t="str">
        <f t="shared" si="0"/>
        <v>North Fork Koyukuk</v>
      </c>
      <c r="C68" s="31" t="str">
        <f t="shared" si="1"/>
        <v>AK</v>
      </c>
      <c r="D68" s="31" t="str">
        <f t="shared" si="2"/>
        <v>P.L. 96-487</v>
      </c>
      <c r="E68" s="32">
        <f t="shared" si="3"/>
        <v>29557</v>
      </c>
      <c r="F68" s="31" t="str">
        <f t="shared" si="4"/>
        <v>National Park Service</v>
      </c>
      <c r="G68" s="45">
        <f t="shared" si="5"/>
        <v>102</v>
      </c>
      <c r="H68" s="45" t="str">
        <f t="shared" si="6"/>
        <v/>
      </c>
      <c r="I68" s="45" t="str">
        <f t="shared" si="7"/>
        <v/>
      </c>
      <c r="J68" s="45">
        <f t="shared" si="8"/>
        <v>102</v>
      </c>
      <c r="K68" s="165">
        <v>64</v>
      </c>
      <c r="L68" s="165" t="s">
        <v>353</v>
      </c>
      <c r="M68" s="165" t="s">
        <v>31</v>
      </c>
      <c r="N68" s="165" t="s">
        <v>233</v>
      </c>
      <c r="O68" s="165">
        <v>29557</v>
      </c>
      <c r="P68" s="165" t="s">
        <v>17</v>
      </c>
      <c r="Q68" s="165">
        <v>102</v>
      </c>
      <c r="R68" s="165" t="s">
        <v>509</v>
      </c>
      <c r="S68" s="165" t="s">
        <v>509</v>
      </c>
      <c r="T68" s="165">
        <v>102</v>
      </c>
    </row>
    <row r="69" spans="2:20" x14ac:dyDescent="0.25">
      <c r="B69" s="31" t="str">
        <f t="shared" ref="B69:B132" si="9">IF(ISBLANK(L69),"",L69)</f>
        <v>Nowitna</v>
      </c>
      <c r="C69" s="31" t="str">
        <f t="shared" ref="C69:C132" si="10">IF(ISBLANK(M69),"",M69)</f>
        <v>AK</v>
      </c>
      <c r="D69" s="31" t="str">
        <f t="shared" ref="D69:D132" si="11">IF(ISBLANK(N69),"",N69)</f>
        <v>P.L. 96-487</v>
      </c>
      <c r="E69" s="32">
        <f t="shared" ref="E69:E132" si="12">IF(ISBLANK(O69),"",O69)</f>
        <v>29557</v>
      </c>
      <c r="F69" s="31" t="str">
        <f t="shared" ref="F69:F132" si="13">IF(ISBLANK(P69),"",P69)</f>
        <v>Fish and Wildlife Service</v>
      </c>
      <c r="G69" s="45">
        <f t="shared" ref="G69:G132" si="14">IF(ISBLANK(Q69),"",Q69)</f>
        <v>225</v>
      </c>
      <c r="H69" s="45" t="str">
        <f t="shared" ref="H69:H132" si="15">IF(ISBLANK(R69),"",R69)</f>
        <v/>
      </c>
      <c r="I69" s="45" t="str">
        <f t="shared" ref="I69:I132" si="16">IF(ISBLANK(S69),"",S69)</f>
        <v/>
      </c>
      <c r="J69" s="45">
        <f t="shared" ref="J69:J132" si="17">IF(ISBLANK(T69),"",T69)</f>
        <v>225</v>
      </c>
      <c r="K69" s="165">
        <v>65</v>
      </c>
      <c r="L69" s="165" t="s">
        <v>360</v>
      </c>
      <c r="M69" s="165" t="s">
        <v>31</v>
      </c>
      <c r="N69" s="165" t="s">
        <v>233</v>
      </c>
      <c r="O69" s="165">
        <v>29557</v>
      </c>
      <c r="P69" s="165" t="s">
        <v>358</v>
      </c>
      <c r="Q69" s="165">
        <v>225</v>
      </c>
      <c r="R69" s="165" t="s">
        <v>509</v>
      </c>
      <c r="S69" s="165" t="s">
        <v>509</v>
      </c>
      <c r="T69" s="165">
        <v>225</v>
      </c>
    </row>
    <row r="70" spans="2:20" x14ac:dyDescent="0.25">
      <c r="B70" s="31" t="str">
        <f t="shared" si="9"/>
        <v>Salmon</v>
      </c>
      <c r="C70" s="31" t="str">
        <f t="shared" si="10"/>
        <v>AK</v>
      </c>
      <c r="D70" s="31" t="str">
        <f t="shared" si="11"/>
        <v>P.L. 96-487</v>
      </c>
      <c r="E70" s="32">
        <f t="shared" si="12"/>
        <v>29557</v>
      </c>
      <c r="F70" s="31" t="str">
        <f t="shared" si="13"/>
        <v>National Park Service</v>
      </c>
      <c r="G70" s="45">
        <f t="shared" si="14"/>
        <v>70</v>
      </c>
      <c r="H70" s="45" t="str">
        <f t="shared" si="15"/>
        <v/>
      </c>
      <c r="I70" s="45" t="str">
        <f t="shared" si="16"/>
        <v/>
      </c>
      <c r="J70" s="45">
        <f t="shared" si="17"/>
        <v>70</v>
      </c>
      <c r="K70" s="165">
        <v>66</v>
      </c>
      <c r="L70" s="165" t="s">
        <v>190</v>
      </c>
      <c r="M70" s="165" t="s">
        <v>31</v>
      </c>
      <c r="N70" s="165" t="s">
        <v>233</v>
      </c>
      <c r="O70" s="165">
        <v>29557</v>
      </c>
      <c r="P70" s="165" t="s">
        <v>17</v>
      </c>
      <c r="Q70" s="165">
        <v>70</v>
      </c>
      <c r="R70" s="165" t="s">
        <v>509</v>
      </c>
      <c r="S70" s="165" t="s">
        <v>509</v>
      </c>
      <c r="T70" s="165">
        <v>70</v>
      </c>
    </row>
    <row r="71" spans="2:20" x14ac:dyDescent="0.25">
      <c r="B71" s="31" t="str">
        <f t="shared" si="9"/>
        <v>Selawik</v>
      </c>
      <c r="C71" s="31" t="str">
        <f t="shared" si="10"/>
        <v>AK</v>
      </c>
      <c r="D71" s="31" t="str">
        <f t="shared" si="11"/>
        <v>P.L. 96-487</v>
      </c>
      <c r="E71" s="32">
        <f t="shared" si="12"/>
        <v>29557</v>
      </c>
      <c r="F71" s="31" t="str">
        <f t="shared" si="13"/>
        <v>Fish and Wildlife Service</v>
      </c>
      <c r="G71" s="45">
        <f t="shared" si="14"/>
        <v>160</v>
      </c>
      <c r="H71" s="45" t="str">
        <f t="shared" si="15"/>
        <v/>
      </c>
      <c r="I71" s="45" t="str">
        <f t="shared" si="16"/>
        <v/>
      </c>
      <c r="J71" s="45">
        <f t="shared" si="17"/>
        <v>160</v>
      </c>
      <c r="K71" s="165">
        <v>67</v>
      </c>
      <c r="L71" s="165" t="s">
        <v>361</v>
      </c>
      <c r="M71" s="165" t="s">
        <v>31</v>
      </c>
      <c r="N71" s="165" t="s">
        <v>233</v>
      </c>
      <c r="O71" s="165">
        <v>29557</v>
      </c>
      <c r="P71" s="165" t="s">
        <v>358</v>
      </c>
      <c r="Q71" s="165">
        <v>160</v>
      </c>
      <c r="R71" s="165" t="s">
        <v>509</v>
      </c>
      <c r="S71" s="165" t="s">
        <v>509</v>
      </c>
      <c r="T71" s="165">
        <v>160</v>
      </c>
    </row>
    <row r="72" spans="2:20" x14ac:dyDescent="0.25">
      <c r="B72" s="31" t="str">
        <f t="shared" si="9"/>
        <v>Sheenjek</v>
      </c>
      <c r="C72" s="31" t="str">
        <f t="shared" si="10"/>
        <v>AK</v>
      </c>
      <c r="D72" s="31" t="str">
        <f t="shared" si="11"/>
        <v>P.L. 96-487</v>
      </c>
      <c r="E72" s="32">
        <f t="shared" si="12"/>
        <v>29557</v>
      </c>
      <c r="F72" s="31" t="str">
        <f t="shared" si="13"/>
        <v>Fish and Wildlife Service</v>
      </c>
      <c r="G72" s="45">
        <f t="shared" si="14"/>
        <v>160</v>
      </c>
      <c r="H72" s="45" t="str">
        <f t="shared" si="15"/>
        <v/>
      </c>
      <c r="I72" s="45" t="str">
        <f t="shared" si="16"/>
        <v/>
      </c>
      <c r="J72" s="45">
        <f t="shared" si="17"/>
        <v>160</v>
      </c>
      <c r="K72" s="165">
        <v>68</v>
      </c>
      <c r="L72" s="165" t="s">
        <v>362</v>
      </c>
      <c r="M72" s="165" t="s">
        <v>31</v>
      </c>
      <c r="N72" s="165" t="s">
        <v>233</v>
      </c>
      <c r="O72" s="165">
        <v>29557</v>
      </c>
      <c r="P72" s="165" t="s">
        <v>358</v>
      </c>
      <c r="Q72" s="165">
        <v>160</v>
      </c>
      <c r="R72" s="165" t="s">
        <v>509</v>
      </c>
      <c r="S72" s="165" t="s">
        <v>509</v>
      </c>
      <c r="T72" s="165">
        <v>160</v>
      </c>
    </row>
    <row r="73" spans="2:20" x14ac:dyDescent="0.25">
      <c r="B73" s="31" t="str">
        <f t="shared" si="9"/>
        <v>Tinayguk</v>
      </c>
      <c r="C73" s="31" t="str">
        <f t="shared" si="10"/>
        <v>AK</v>
      </c>
      <c r="D73" s="31" t="str">
        <f t="shared" si="11"/>
        <v>P.L. 96-487</v>
      </c>
      <c r="E73" s="32">
        <f t="shared" si="12"/>
        <v>29557</v>
      </c>
      <c r="F73" s="31" t="str">
        <f t="shared" si="13"/>
        <v>National Park Service</v>
      </c>
      <c r="G73" s="45">
        <f t="shared" si="14"/>
        <v>44</v>
      </c>
      <c r="H73" s="45" t="str">
        <f t="shared" si="15"/>
        <v/>
      </c>
      <c r="I73" s="45" t="str">
        <f t="shared" si="16"/>
        <v/>
      </c>
      <c r="J73" s="45">
        <f t="shared" si="17"/>
        <v>44</v>
      </c>
      <c r="K73" s="165">
        <v>69</v>
      </c>
      <c r="L73" s="165" t="s">
        <v>355</v>
      </c>
      <c r="M73" s="165" t="s">
        <v>31</v>
      </c>
      <c r="N73" s="165" t="s">
        <v>233</v>
      </c>
      <c r="O73" s="165">
        <v>29557</v>
      </c>
      <c r="P73" s="165" t="s">
        <v>17</v>
      </c>
      <c r="Q73" s="165">
        <v>44</v>
      </c>
      <c r="R73" s="165" t="s">
        <v>509</v>
      </c>
      <c r="S73" s="165" t="s">
        <v>509</v>
      </c>
      <c r="T73" s="165">
        <v>44</v>
      </c>
    </row>
    <row r="74" spans="2:20" x14ac:dyDescent="0.25">
      <c r="B74" s="31" t="str">
        <f t="shared" si="9"/>
        <v>Tlikakila</v>
      </c>
      <c r="C74" s="31" t="str">
        <f t="shared" si="10"/>
        <v>AK</v>
      </c>
      <c r="D74" s="31" t="str">
        <f t="shared" si="11"/>
        <v>P.L. 96-487</v>
      </c>
      <c r="E74" s="32">
        <f t="shared" si="12"/>
        <v>29557</v>
      </c>
      <c r="F74" s="31" t="str">
        <f t="shared" si="13"/>
        <v>National Park Service</v>
      </c>
      <c r="G74" s="45">
        <f t="shared" si="14"/>
        <v>51</v>
      </c>
      <c r="H74" s="45" t="str">
        <f t="shared" si="15"/>
        <v/>
      </c>
      <c r="I74" s="45" t="str">
        <f t="shared" si="16"/>
        <v/>
      </c>
      <c r="J74" s="45">
        <f t="shared" si="17"/>
        <v>51</v>
      </c>
      <c r="K74" s="165">
        <v>70</v>
      </c>
      <c r="L74" s="165" t="s">
        <v>356</v>
      </c>
      <c r="M74" s="165" t="s">
        <v>31</v>
      </c>
      <c r="N74" s="165" t="s">
        <v>233</v>
      </c>
      <c r="O74" s="165">
        <v>29557</v>
      </c>
      <c r="P74" s="165" t="s">
        <v>17</v>
      </c>
      <c r="Q74" s="165">
        <v>51</v>
      </c>
      <c r="R74" s="165" t="s">
        <v>509</v>
      </c>
      <c r="S74" s="165" t="s">
        <v>509</v>
      </c>
      <c r="T74" s="165">
        <v>51</v>
      </c>
    </row>
    <row r="75" spans="2:20" x14ac:dyDescent="0.25">
      <c r="B75" s="31" t="str">
        <f t="shared" si="9"/>
        <v>Unalakleet</v>
      </c>
      <c r="C75" s="31" t="str">
        <f t="shared" si="10"/>
        <v>AK</v>
      </c>
      <c r="D75" s="31" t="str">
        <f t="shared" si="11"/>
        <v>P.L. 96-487</v>
      </c>
      <c r="E75" s="32">
        <f t="shared" si="12"/>
        <v>29557</v>
      </c>
      <c r="F75" s="31" t="str">
        <f t="shared" si="13"/>
        <v>Bureau of Land Management</v>
      </c>
      <c r="G75" s="45">
        <f t="shared" si="14"/>
        <v>80</v>
      </c>
      <c r="H75" s="45" t="str">
        <f t="shared" si="15"/>
        <v/>
      </c>
      <c r="I75" s="45" t="str">
        <f t="shared" si="16"/>
        <v/>
      </c>
      <c r="J75" s="45">
        <f t="shared" si="17"/>
        <v>80</v>
      </c>
      <c r="K75" s="165">
        <v>71</v>
      </c>
      <c r="L75" s="165" t="s">
        <v>368</v>
      </c>
      <c r="M75" s="165" t="s">
        <v>31</v>
      </c>
      <c r="N75" s="165" t="s">
        <v>233</v>
      </c>
      <c r="O75" s="165">
        <v>29557</v>
      </c>
      <c r="P75" s="165" t="s">
        <v>16</v>
      </c>
      <c r="Q75" s="165">
        <v>80</v>
      </c>
      <c r="R75" s="165" t="s">
        <v>509</v>
      </c>
      <c r="S75" s="165" t="s">
        <v>509</v>
      </c>
      <c r="T75" s="165">
        <v>80</v>
      </c>
    </row>
    <row r="76" spans="2:20" x14ac:dyDescent="0.25">
      <c r="B76" s="31" t="str">
        <f t="shared" si="9"/>
        <v>Wind</v>
      </c>
      <c r="C76" s="31" t="str">
        <f t="shared" si="10"/>
        <v>AK</v>
      </c>
      <c r="D76" s="31" t="str">
        <f t="shared" si="11"/>
        <v>P.L. 96-487</v>
      </c>
      <c r="E76" s="32">
        <f t="shared" si="12"/>
        <v>29557</v>
      </c>
      <c r="F76" s="31" t="str">
        <f t="shared" si="13"/>
        <v>Fish and Wildlife Service</v>
      </c>
      <c r="G76" s="45">
        <f t="shared" si="14"/>
        <v>140</v>
      </c>
      <c r="H76" s="45" t="str">
        <f t="shared" si="15"/>
        <v/>
      </c>
      <c r="I76" s="45" t="str">
        <f t="shared" si="16"/>
        <v/>
      </c>
      <c r="J76" s="45">
        <f t="shared" si="17"/>
        <v>140</v>
      </c>
      <c r="K76" s="165">
        <v>72</v>
      </c>
      <c r="L76" s="165" t="s">
        <v>363</v>
      </c>
      <c r="M76" s="165" t="s">
        <v>31</v>
      </c>
      <c r="N76" s="165" t="s">
        <v>233</v>
      </c>
      <c r="O76" s="165">
        <v>29557</v>
      </c>
      <c r="P76" s="165" t="s">
        <v>358</v>
      </c>
      <c r="Q76" s="165">
        <v>140</v>
      </c>
      <c r="R76" s="165" t="s">
        <v>509</v>
      </c>
      <c r="S76" s="165" t="s">
        <v>509</v>
      </c>
      <c r="T76" s="165">
        <v>140</v>
      </c>
    </row>
    <row r="77" spans="2:20" x14ac:dyDescent="0.25">
      <c r="B77" s="31" t="str">
        <f t="shared" si="9"/>
        <v>American (Lower)</v>
      </c>
      <c r="C77" s="31" t="str">
        <f t="shared" si="10"/>
        <v>CA</v>
      </c>
      <c r="D77" s="31" t="str">
        <f t="shared" si="11"/>
        <v>FR Vol. 46, No. 15</v>
      </c>
      <c r="E77" s="32">
        <f t="shared" si="12"/>
        <v>29605</v>
      </c>
      <c r="F77" s="31" t="str">
        <f t="shared" si="13"/>
        <v>State of California</v>
      </c>
      <c r="G77" s="45" t="str">
        <f t="shared" si="14"/>
        <v/>
      </c>
      <c r="H77" s="45" t="str">
        <f t="shared" si="15"/>
        <v/>
      </c>
      <c r="I77" s="45">
        <f t="shared" si="16"/>
        <v>23</v>
      </c>
      <c r="J77" s="45">
        <f t="shared" si="17"/>
        <v>23</v>
      </c>
      <c r="K77" s="165">
        <v>73</v>
      </c>
      <c r="L77" s="165" t="s">
        <v>343</v>
      </c>
      <c r="M77" s="165" t="s">
        <v>35</v>
      </c>
      <c r="N77" s="165" t="s">
        <v>997</v>
      </c>
      <c r="O77" s="165">
        <v>29605</v>
      </c>
      <c r="P77" s="165" t="s">
        <v>344</v>
      </c>
      <c r="Q77" s="165" t="s">
        <v>509</v>
      </c>
      <c r="R77" s="165" t="s">
        <v>509</v>
      </c>
      <c r="S77" s="165">
        <v>23</v>
      </c>
      <c r="T77" s="165">
        <v>23</v>
      </c>
    </row>
    <row r="78" spans="2:20" x14ac:dyDescent="0.25">
      <c r="B78" s="34" t="str">
        <f t="shared" si="9"/>
        <v>Eel</v>
      </c>
      <c r="C78" s="34" t="str">
        <f t="shared" si="10"/>
        <v>CA</v>
      </c>
      <c r="D78" s="34" t="str">
        <f t="shared" si="11"/>
        <v>FR Vol. 46, No. 15</v>
      </c>
      <c r="E78" s="36">
        <f t="shared" si="12"/>
        <v>29605</v>
      </c>
      <c r="F78" s="34" t="str">
        <f t="shared" si="13"/>
        <v>State of California</v>
      </c>
      <c r="G78" s="46">
        <f t="shared" si="14"/>
        <v>36</v>
      </c>
      <c r="H78" s="46">
        <f t="shared" si="15"/>
        <v>22.5</v>
      </c>
      <c r="I78" s="46">
        <f t="shared" si="16"/>
        <v>250.5</v>
      </c>
      <c r="J78" s="46">
        <f t="shared" si="17"/>
        <v>309</v>
      </c>
      <c r="K78" s="165">
        <v>74</v>
      </c>
      <c r="L78" s="165" t="s">
        <v>373</v>
      </c>
      <c r="M78" s="165" t="s">
        <v>35</v>
      </c>
      <c r="N78" s="165" t="s">
        <v>997</v>
      </c>
      <c r="O78" s="165">
        <v>29605</v>
      </c>
      <c r="P78" s="165" t="s">
        <v>344</v>
      </c>
      <c r="Q78" s="165">
        <v>36</v>
      </c>
      <c r="R78" s="165">
        <v>22.5</v>
      </c>
      <c r="S78" s="165">
        <v>250.5</v>
      </c>
      <c r="T78" s="165">
        <v>309</v>
      </c>
    </row>
    <row r="79" spans="2:20" x14ac:dyDescent="0.25">
      <c r="B79" s="6" t="str">
        <f t="shared" si="9"/>
        <v/>
      </c>
      <c r="C79" s="6" t="str">
        <f t="shared" si="10"/>
        <v>CA</v>
      </c>
      <c r="D79" s="6" t="str">
        <f t="shared" si="11"/>
        <v>FR Vol. 46, No. 15</v>
      </c>
      <c r="E79" s="37">
        <f t="shared" si="12"/>
        <v>29605</v>
      </c>
      <c r="F79" s="6" t="str">
        <f t="shared" si="13"/>
        <v>Bureau of Land Management</v>
      </c>
      <c r="G79" s="47">
        <f t="shared" si="14"/>
        <v>21</v>
      </c>
      <c r="H79" s="47">
        <f t="shared" si="15"/>
        <v>4.5</v>
      </c>
      <c r="I79" s="47">
        <f t="shared" si="16"/>
        <v>6.5</v>
      </c>
      <c r="J79" s="47">
        <f t="shared" si="17"/>
        <v>32</v>
      </c>
      <c r="K79" s="165">
        <v>75</v>
      </c>
      <c r="L79" s="165"/>
      <c r="M79" s="165" t="s">
        <v>35</v>
      </c>
      <c r="N79" s="165" t="s">
        <v>997</v>
      </c>
      <c r="O79" s="165">
        <v>29605</v>
      </c>
      <c r="P79" s="165" t="s">
        <v>16</v>
      </c>
      <c r="Q79" s="165">
        <v>21</v>
      </c>
      <c r="R79" s="165">
        <v>4.5</v>
      </c>
      <c r="S79" s="165">
        <v>6.5</v>
      </c>
      <c r="T79" s="165">
        <v>32</v>
      </c>
    </row>
    <row r="80" spans="2:20" x14ac:dyDescent="0.25">
      <c r="B80" s="6" t="str">
        <f t="shared" si="9"/>
        <v/>
      </c>
      <c r="C80" s="6" t="str">
        <f t="shared" si="10"/>
        <v>CA</v>
      </c>
      <c r="D80" s="6" t="str">
        <f t="shared" si="11"/>
        <v>FR Vol. 46, No. 15</v>
      </c>
      <c r="E80" s="37">
        <f t="shared" si="12"/>
        <v>29605</v>
      </c>
      <c r="F80" s="6" t="str">
        <f t="shared" si="13"/>
        <v>Forest Service</v>
      </c>
      <c r="G80" s="47">
        <f t="shared" si="14"/>
        <v>35</v>
      </c>
      <c r="H80" s="47" t="str">
        <f t="shared" si="15"/>
        <v/>
      </c>
      <c r="I80" s="47" t="str">
        <f t="shared" si="16"/>
        <v/>
      </c>
      <c r="J80" s="47">
        <f t="shared" si="17"/>
        <v>35</v>
      </c>
      <c r="K80" s="165">
        <v>76</v>
      </c>
      <c r="L80" s="165"/>
      <c r="M80" s="165" t="s">
        <v>35</v>
      </c>
      <c r="N80" s="165" t="s">
        <v>997</v>
      </c>
      <c r="O80" s="165">
        <v>29605</v>
      </c>
      <c r="P80" s="165" t="s">
        <v>324</v>
      </c>
      <c r="Q80" s="165">
        <v>35</v>
      </c>
      <c r="R80" s="165" t="s">
        <v>509</v>
      </c>
      <c r="S80" s="165" t="s">
        <v>509</v>
      </c>
      <c r="T80" s="165">
        <v>35</v>
      </c>
    </row>
    <row r="81" spans="2:20" x14ac:dyDescent="0.25">
      <c r="B81" s="35" t="str">
        <f t="shared" si="9"/>
        <v/>
      </c>
      <c r="C81" s="35" t="str">
        <f t="shared" si="10"/>
        <v>CA</v>
      </c>
      <c r="D81" s="35" t="str">
        <f t="shared" si="11"/>
        <v>FR Vol. 46, No. 15</v>
      </c>
      <c r="E81" s="38">
        <f t="shared" si="12"/>
        <v>29605</v>
      </c>
      <c r="F81" s="35" t="str">
        <f t="shared" si="13"/>
        <v>Round Valley Indian Reservation</v>
      </c>
      <c r="G81" s="48">
        <f t="shared" si="14"/>
        <v>5</v>
      </c>
      <c r="H81" s="48">
        <f t="shared" si="15"/>
        <v>1</v>
      </c>
      <c r="I81" s="48">
        <f t="shared" si="16"/>
        <v>16</v>
      </c>
      <c r="J81" s="48">
        <f t="shared" si="17"/>
        <v>22</v>
      </c>
      <c r="K81" s="165">
        <v>77</v>
      </c>
      <c r="L81" s="165"/>
      <c r="M81" s="165" t="s">
        <v>35</v>
      </c>
      <c r="N81" s="165" t="s">
        <v>997</v>
      </c>
      <c r="O81" s="165">
        <v>29605</v>
      </c>
      <c r="P81" s="165" t="s">
        <v>374</v>
      </c>
      <c r="Q81" s="165">
        <v>5</v>
      </c>
      <c r="R81" s="165">
        <v>1</v>
      </c>
      <c r="S81" s="165">
        <v>16</v>
      </c>
      <c r="T81" s="165">
        <v>22</v>
      </c>
    </row>
    <row r="82" spans="2:20" x14ac:dyDescent="0.25">
      <c r="B82" s="50" t="str">
        <f t="shared" si="9"/>
        <v>Eel Total</v>
      </c>
      <c r="C82" s="51" t="str">
        <f t="shared" si="10"/>
        <v/>
      </c>
      <c r="D82" s="51" t="str">
        <f t="shared" si="11"/>
        <v/>
      </c>
      <c r="E82" s="52" t="str">
        <f t="shared" si="12"/>
        <v/>
      </c>
      <c r="F82" s="51" t="str">
        <f t="shared" si="13"/>
        <v/>
      </c>
      <c r="G82" s="304">
        <f t="shared" si="14"/>
        <v>97</v>
      </c>
      <c r="H82" s="304">
        <f t="shared" si="15"/>
        <v>28</v>
      </c>
      <c r="I82" s="304">
        <f t="shared" si="16"/>
        <v>273</v>
      </c>
      <c r="J82" s="304">
        <f t="shared" si="17"/>
        <v>398</v>
      </c>
      <c r="K82" s="165">
        <v>78</v>
      </c>
      <c r="L82" s="165" t="s">
        <v>870</v>
      </c>
      <c r="M82" s="165"/>
      <c r="N82" s="165"/>
      <c r="O82" s="165"/>
      <c r="P82" s="165"/>
      <c r="Q82" s="165">
        <v>97</v>
      </c>
      <c r="R82" s="165">
        <v>28</v>
      </c>
      <c r="S82" s="165">
        <v>273</v>
      </c>
      <c r="T82" s="165">
        <v>398</v>
      </c>
    </row>
    <row r="83" spans="2:20" x14ac:dyDescent="0.25">
      <c r="B83" s="34" t="str">
        <f t="shared" si="9"/>
        <v>Klamath</v>
      </c>
      <c r="C83" s="34" t="str">
        <f t="shared" si="10"/>
        <v>CA</v>
      </c>
      <c r="D83" s="34" t="str">
        <f t="shared" si="11"/>
        <v>FR Vol. 46, No. 15</v>
      </c>
      <c r="E83" s="36">
        <f t="shared" si="12"/>
        <v>29605</v>
      </c>
      <c r="F83" s="34" t="str">
        <f t="shared" si="13"/>
        <v>State of California</v>
      </c>
      <c r="G83" s="46" t="str">
        <f t="shared" si="14"/>
        <v/>
      </c>
      <c r="H83" s="46">
        <f t="shared" si="15"/>
        <v>3</v>
      </c>
      <c r="I83" s="46">
        <f t="shared" si="16"/>
        <v>12.2</v>
      </c>
      <c r="J83" s="46">
        <f t="shared" si="17"/>
        <v>15.2</v>
      </c>
      <c r="K83" s="165">
        <v>79</v>
      </c>
      <c r="L83" s="165" t="s">
        <v>369</v>
      </c>
      <c r="M83" s="165" t="s">
        <v>35</v>
      </c>
      <c r="N83" s="165" t="s">
        <v>997</v>
      </c>
      <c r="O83" s="165">
        <v>29605</v>
      </c>
      <c r="P83" s="165" t="s">
        <v>344</v>
      </c>
      <c r="Q83" s="165"/>
      <c r="R83" s="165">
        <v>3</v>
      </c>
      <c r="S83" s="165">
        <v>12.2</v>
      </c>
      <c r="T83" s="165">
        <v>15.2</v>
      </c>
    </row>
    <row r="84" spans="2:20" x14ac:dyDescent="0.25">
      <c r="B84" s="6" t="str">
        <f t="shared" si="9"/>
        <v/>
      </c>
      <c r="C84" s="6" t="str">
        <f t="shared" si="10"/>
        <v>CA</v>
      </c>
      <c r="D84" s="6" t="str">
        <f t="shared" si="11"/>
        <v>FR Vol. 46, No. 15</v>
      </c>
      <c r="E84" s="37">
        <f t="shared" si="12"/>
        <v>29605</v>
      </c>
      <c r="F84" s="6" t="str">
        <f t="shared" si="13"/>
        <v>Bureau of Land Management</v>
      </c>
      <c r="G84" s="47" t="str">
        <f t="shared" si="14"/>
        <v/>
      </c>
      <c r="H84" s="47" t="str">
        <f t="shared" si="15"/>
        <v/>
      </c>
      <c r="I84" s="47">
        <f t="shared" si="16"/>
        <v>1.5</v>
      </c>
      <c r="J84" s="47">
        <f t="shared" si="17"/>
        <v>1.5</v>
      </c>
      <c r="K84" s="165">
        <v>80</v>
      </c>
      <c r="L84" s="165"/>
      <c r="M84" s="165" t="s">
        <v>35</v>
      </c>
      <c r="N84" s="165" t="s">
        <v>997</v>
      </c>
      <c r="O84" s="165">
        <v>29605</v>
      </c>
      <c r="P84" s="165" t="s">
        <v>16</v>
      </c>
      <c r="Q84" s="165" t="s">
        <v>509</v>
      </c>
      <c r="R84" s="165" t="s">
        <v>509</v>
      </c>
      <c r="S84" s="165">
        <v>1.5</v>
      </c>
      <c r="T84" s="165">
        <v>1.5</v>
      </c>
    </row>
    <row r="85" spans="2:20" x14ac:dyDescent="0.25">
      <c r="B85" s="6" t="str">
        <f t="shared" si="9"/>
        <v/>
      </c>
      <c r="C85" s="6" t="str">
        <f t="shared" si="10"/>
        <v>CA</v>
      </c>
      <c r="D85" s="6" t="str">
        <f t="shared" si="11"/>
        <v>FR Vol. 46, No. 15</v>
      </c>
      <c r="E85" s="37">
        <f t="shared" si="12"/>
        <v>29605</v>
      </c>
      <c r="F85" s="6" t="str">
        <f t="shared" si="13"/>
        <v>Forest Service</v>
      </c>
      <c r="G85" s="47">
        <f t="shared" si="14"/>
        <v>11.7</v>
      </c>
      <c r="H85" s="47">
        <f t="shared" si="15"/>
        <v>20.5</v>
      </c>
      <c r="I85" s="47">
        <f t="shared" si="16"/>
        <v>190.1</v>
      </c>
      <c r="J85" s="47">
        <f t="shared" si="17"/>
        <v>222.3</v>
      </c>
      <c r="K85" s="165">
        <v>81</v>
      </c>
      <c r="L85" s="165"/>
      <c r="M85" s="165" t="s">
        <v>35</v>
      </c>
      <c r="N85" s="165" t="s">
        <v>997</v>
      </c>
      <c r="O85" s="165">
        <v>29605</v>
      </c>
      <c r="P85" s="165" t="s">
        <v>324</v>
      </c>
      <c r="Q85" s="165">
        <v>11.7</v>
      </c>
      <c r="R85" s="165">
        <v>20.5</v>
      </c>
      <c r="S85" s="165">
        <v>190.1</v>
      </c>
      <c r="T85" s="165">
        <v>222.3</v>
      </c>
    </row>
    <row r="86" spans="2:20" x14ac:dyDescent="0.25">
      <c r="B86" s="6" t="str">
        <f t="shared" si="9"/>
        <v/>
      </c>
      <c r="C86" s="6" t="str">
        <f t="shared" si="10"/>
        <v>CA</v>
      </c>
      <c r="D86" s="6" t="str">
        <f t="shared" si="11"/>
        <v>FR Vol. 46, No. 15</v>
      </c>
      <c r="E86" s="37">
        <f t="shared" si="12"/>
        <v>29605</v>
      </c>
      <c r="F86" s="6" t="str">
        <f t="shared" si="13"/>
        <v>Hoopa Valley Indian Reservation</v>
      </c>
      <c r="G86" s="47" t="str">
        <f t="shared" si="14"/>
        <v/>
      </c>
      <c r="H86" s="47" t="str">
        <f t="shared" si="15"/>
        <v/>
      </c>
      <c r="I86" s="47">
        <f t="shared" si="16"/>
        <v>46</v>
      </c>
      <c r="J86" s="47">
        <f t="shared" si="17"/>
        <v>46</v>
      </c>
      <c r="K86" s="165">
        <v>82</v>
      </c>
      <c r="L86" s="165"/>
      <c r="M86" s="165" t="s">
        <v>35</v>
      </c>
      <c r="N86" s="165" t="s">
        <v>997</v>
      </c>
      <c r="O86" s="165">
        <v>29605</v>
      </c>
      <c r="P86" s="165" t="s">
        <v>370</v>
      </c>
      <c r="Q86" s="165" t="s">
        <v>509</v>
      </c>
      <c r="R86" s="165" t="s">
        <v>509</v>
      </c>
      <c r="S86" s="165">
        <v>46</v>
      </c>
      <c r="T86" s="165">
        <v>46</v>
      </c>
    </row>
    <row r="87" spans="2:20" x14ac:dyDescent="0.25">
      <c r="B87" s="6" t="str">
        <f t="shared" si="9"/>
        <v/>
      </c>
      <c r="C87" s="6" t="str">
        <f t="shared" si="10"/>
        <v>CA</v>
      </c>
      <c r="D87" s="6" t="str">
        <f t="shared" si="11"/>
        <v>FR Vol. 46, No. 15</v>
      </c>
      <c r="E87" s="37">
        <f t="shared" si="12"/>
        <v>29605</v>
      </c>
      <c r="F87" s="6" t="str">
        <f t="shared" si="13"/>
        <v>National Park Service</v>
      </c>
      <c r="G87" s="47" t="str">
        <f t="shared" si="14"/>
        <v/>
      </c>
      <c r="H87" s="47" t="str">
        <f t="shared" si="15"/>
        <v/>
      </c>
      <c r="I87" s="47">
        <f t="shared" si="16"/>
        <v>1</v>
      </c>
      <c r="J87" s="47">
        <f t="shared" si="17"/>
        <v>1</v>
      </c>
      <c r="K87" s="165">
        <v>83</v>
      </c>
      <c r="L87" s="165"/>
      <c r="M87" s="165" t="s">
        <v>35</v>
      </c>
      <c r="N87" s="165" t="s">
        <v>997</v>
      </c>
      <c r="O87" s="165">
        <v>29605</v>
      </c>
      <c r="P87" s="165" t="s">
        <v>17</v>
      </c>
      <c r="Q87" s="165" t="s">
        <v>509</v>
      </c>
      <c r="R87" s="165" t="s">
        <v>509</v>
      </c>
      <c r="S87" s="165">
        <v>1</v>
      </c>
      <c r="T87" s="165">
        <v>1</v>
      </c>
    </row>
    <row r="88" spans="2:20" x14ac:dyDescent="0.25">
      <c r="B88" s="35" t="str">
        <f t="shared" si="9"/>
        <v/>
      </c>
      <c r="C88" s="35" t="str">
        <f t="shared" si="10"/>
        <v>OR</v>
      </c>
      <c r="D88" s="35" t="str">
        <f t="shared" si="11"/>
        <v>FR Vol. 59, No. 201</v>
      </c>
      <c r="E88" s="38">
        <f t="shared" si="12"/>
        <v>34599</v>
      </c>
      <c r="F88" s="35" t="str">
        <f t="shared" si="13"/>
        <v>State of Oregon and Bureau of Land Management</v>
      </c>
      <c r="G88" s="48" t="str">
        <f t="shared" si="14"/>
        <v/>
      </c>
      <c r="H88" s="48">
        <f t="shared" si="15"/>
        <v>11</v>
      </c>
      <c r="I88" s="48" t="str">
        <f t="shared" si="16"/>
        <v/>
      </c>
      <c r="J88" s="48">
        <f t="shared" si="17"/>
        <v>11</v>
      </c>
      <c r="K88" s="165">
        <v>84</v>
      </c>
      <c r="L88" s="165"/>
      <c r="M88" s="165" t="s">
        <v>65</v>
      </c>
      <c r="N88" s="165" t="s">
        <v>998</v>
      </c>
      <c r="O88" s="165">
        <v>34599</v>
      </c>
      <c r="P88" s="165" t="s">
        <v>371</v>
      </c>
      <c r="Q88" s="165" t="s">
        <v>509</v>
      </c>
      <c r="R88" s="165">
        <v>11</v>
      </c>
      <c r="S88" s="165" t="s">
        <v>509</v>
      </c>
      <c r="T88" s="165">
        <v>11</v>
      </c>
    </row>
    <row r="89" spans="2:20" x14ac:dyDescent="0.25">
      <c r="B89" s="50" t="str">
        <f t="shared" si="9"/>
        <v>Klamath Total</v>
      </c>
      <c r="C89" s="51" t="str">
        <f t="shared" si="10"/>
        <v/>
      </c>
      <c r="D89" s="51" t="str">
        <f t="shared" si="11"/>
        <v/>
      </c>
      <c r="E89" s="52" t="str">
        <f t="shared" si="12"/>
        <v/>
      </c>
      <c r="F89" s="51" t="str">
        <f t="shared" si="13"/>
        <v/>
      </c>
      <c r="G89" s="304">
        <f t="shared" si="14"/>
        <v>11.7</v>
      </c>
      <c r="H89" s="304">
        <f t="shared" si="15"/>
        <v>34.5</v>
      </c>
      <c r="I89" s="304">
        <f t="shared" si="16"/>
        <v>250.8</v>
      </c>
      <c r="J89" s="304">
        <f t="shared" si="17"/>
        <v>297</v>
      </c>
      <c r="K89" s="165">
        <v>85</v>
      </c>
      <c r="L89" s="165" t="s">
        <v>876</v>
      </c>
      <c r="M89" s="165"/>
      <c r="N89" s="165"/>
      <c r="O89" s="165"/>
      <c r="P89" s="165"/>
      <c r="Q89" s="165">
        <v>11.7</v>
      </c>
      <c r="R89" s="165">
        <v>34.5</v>
      </c>
      <c r="S89" s="165">
        <v>250.8</v>
      </c>
      <c r="T89" s="165">
        <v>297</v>
      </c>
    </row>
    <row r="90" spans="2:20" x14ac:dyDescent="0.25">
      <c r="B90" s="34" t="str">
        <f t="shared" si="9"/>
        <v>Smith</v>
      </c>
      <c r="C90" s="34" t="str">
        <f t="shared" si="10"/>
        <v>CA</v>
      </c>
      <c r="D90" s="34" t="str">
        <f t="shared" si="11"/>
        <v>FR Vol. 46, No. 15</v>
      </c>
      <c r="E90" s="36">
        <f t="shared" si="12"/>
        <v>29605</v>
      </c>
      <c r="F90" s="34" t="str">
        <f t="shared" si="13"/>
        <v>State of California</v>
      </c>
      <c r="G90" s="46" t="str">
        <f t="shared" si="14"/>
        <v/>
      </c>
      <c r="H90" s="46">
        <f t="shared" si="15"/>
        <v>0.5</v>
      </c>
      <c r="I90" s="46">
        <f t="shared" si="16"/>
        <v>28.5</v>
      </c>
      <c r="J90" s="46">
        <f t="shared" si="17"/>
        <v>29</v>
      </c>
      <c r="K90" s="165">
        <v>86</v>
      </c>
      <c r="L90" s="165" t="s">
        <v>375</v>
      </c>
      <c r="M90" s="165" t="s">
        <v>35</v>
      </c>
      <c r="N90" s="165" t="s">
        <v>997</v>
      </c>
      <c r="O90" s="165">
        <v>29605</v>
      </c>
      <c r="P90" s="165" t="s">
        <v>344</v>
      </c>
      <c r="Q90" s="165"/>
      <c r="R90" s="165">
        <v>0.5</v>
      </c>
      <c r="S90" s="165">
        <v>28.5</v>
      </c>
      <c r="T90" s="165">
        <v>29</v>
      </c>
    </row>
    <row r="91" spans="2:20" x14ac:dyDescent="0.25">
      <c r="B91" s="35" t="str">
        <f t="shared" si="9"/>
        <v/>
      </c>
      <c r="C91" s="35" t="str">
        <f t="shared" si="10"/>
        <v>CA</v>
      </c>
      <c r="D91" s="35" t="str">
        <f t="shared" si="11"/>
        <v>P.L. 101-612</v>
      </c>
      <c r="E91" s="38">
        <f t="shared" si="12"/>
        <v>33193</v>
      </c>
      <c r="F91" s="35" t="str">
        <f t="shared" si="13"/>
        <v>Forest Service</v>
      </c>
      <c r="G91" s="48">
        <f t="shared" si="14"/>
        <v>78</v>
      </c>
      <c r="H91" s="48">
        <f t="shared" si="15"/>
        <v>30.5</v>
      </c>
      <c r="I91" s="48">
        <f t="shared" si="16"/>
        <v>187.9</v>
      </c>
      <c r="J91" s="48">
        <f t="shared" si="17"/>
        <v>296.39999999999998</v>
      </c>
      <c r="K91" s="165">
        <v>87</v>
      </c>
      <c r="L91" s="165"/>
      <c r="M91" s="165" t="s">
        <v>35</v>
      </c>
      <c r="N91" s="165" t="s">
        <v>376</v>
      </c>
      <c r="O91" s="165">
        <v>33193</v>
      </c>
      <c r="P91" s="165" t="s">
        <v>324</v>
      </c>
      <c r="Q91" s="165">
        <v>78</v>
      </c>
      <c r="R91" s="165">
        <v>30.5</v>
      </c>
      <c r="S91" s="165">
        <v>187.9</v>
      </c>
      <c r="T91" s="165">
        <v>296.39999999999998</v>
      </c>
    </row>
    <row r="92" spans="2:20" x14ac:dyDescent="0.25">
      <c r="B92" s="50" t="str">
        <f t="shared" si="9"/>
        <v>Smith Total</v>
      </c>
      <c r="C92" s="51" t="str">
        <f t="shared" si="10"/>
        <v/>
      </c>
      <c r="D92" s="51" t="str">
        <f t="shared" si="11"/>
        <v/>
      </c>
      <c r="E92" s="52" t="str">
        <f t="shared" si="12"/>
        <v/>
      </c>
      <c r="F92" s="51" t="str">
        <f t="shared" si="13"/>
        <v/>
      </c>
      <c r="G92" s="304">
        <f t="shared" si="14"/>
        <v>78</v>
      </c>
      <c r="H92" s="304">
        <f t="shared" si="15"/>
        <v>31</v>
      </c>
      <c r="I92" s="304">
        <f t="shared" si="16"/>
        <v>216.4</v>
      </c>
      <c r="J92" s="304">
        <f t="shared" si="17"/>
        <v>325.39999999999998</v>
      </c>
      <c r="K92" s="165">
        <v>88</v>
      </c>
      <c r="L92" s="165" t="s">
        <v>900</v>
      </c>
      <c r="M92" s="165"/>
      <c r="N92" s="165"/>
      <c r="O92" s="165"/>
      <c r="P92" s="165"/>
      <c r="Q92" s="165">
        <v>78</v>
      </c>
      <c r="R92" s="165">
        <v>31</v>
      </c>
      <c r="S92" s="165">
        <v>216.4</v>
      </c>
      <c r="T92" s="165">
        <v>325.39999999999998</v>
      </c>
    </row>
    <row r="93" spans="2:20" x14ac:dyDescent="0.25">
      <c r="B93" s="34" t="str">
        <f t="shared" si="9"/>
        <v>Trinity</v>
      </c>
      <c r="C93" s="34" t="str">
        <f t="shared" si="10"/>
        <v>CA</v>
      </c>
      <c r="D93" s="34" t="str">
        <f t="shared" si="11"/>
        <v>FR Vol. 46, No. 15</v>
      </c>
      <c r="E93" s="36">
        <f t="shared" si="12"/>
        <v>29605</v>
      </c>
      <c r="F93" s="34" t="str">
        <f t="shared" si="13"/>
        <v>State of California</v>
      </c>
      <c r="G93" s="46">
        <f t="shared" si="14"/>
        <v>2</v>
      </c>
      <c r="H93" s="46">
        <f t="shared" si="15"/>
        <v>11</v>
      </c>
      <c r="I93" s="46">
        <f t="shared" si="16"/>
        <v>24</v>
      </c>
      <c r="J93" s="46">
        <f t="shared" si="17"/>
        <v>37</v>
      </c>
      <c r="K93" s="165">
        <v>89</v>
      </c>
      <c r="L93" s="165" t="s">
        <v>372</v>
      </c>
      <c r="M93" s="165" t="s">
        <v>35</v>
      </c>
      <c r="N93" s="165" t="s">
        <v>997</v>
      </c>
      <c r="O93" s="165">
        <v>29605</v>
      </c>
      <c r="P93" s="165" t="s">
        <v>344</v>
      </c>
      <c r="Q93" s="165">
        <v>2</v>
      </c>
      <c r="R93" s="165">
        <v>11</v>
      </c>
      <c r="S93" s="165">
        <v>24</v>
      </c>
      <c r="T93" s="165">
        <v>37</v>
      </c>
    </row>
    <row r="94" spans="2:20" x14ac:dyDescent="0.25">
      <c r="B94" s="6" t="str">
        <f t="shared" si="9"/>
        <v/>
      </c>
      <c r="C94" s="6" t="str">
        <f t="shared" si="10"/>
        <v>CA</v>
      </c>
      <c r="D94" s="6" t="str">
        <f t="shared" si="11"/>
        <v>FR Vol. 46, No. 15</v>
      </c>
      <c r="E94" s="37">
        <f t="shared" si="12"/>
        <v>29605</v>
      </c>
      <c r="F94" s="6" t="str">
        <f t="shared" si="13"/>
        <v>Bureau of Land Management</v>
      </c>
      <c r="G94" s="47" t="str">
        <f t="shared" si="14"/>
        <v/>
      </c>
      <c r="H94" s="47" t="str">
        <f t="shared" si="15"/>
        <v/>
      </c>
      <c r="I94" s="47">
        <f t="shared" si="16"/>
        <v>17</v>
      </c>
      <c r="J94" s="47">
        <f t="shared" si="17"/>
        <v>17</v>
      </c>
      <c r="K94" s="165">
        <v>90</v>
      </c>
      <c r="L94" s="165"/>
      <c r="M94" s="165" t="s">
        <v>35</v>
      </c>
      <c r="N94" s="165" t="s">
        <v>997</v>
      </c>
      <c r="O94" s="165">
        <v>29605</v>
      </c>
      <c r="P94" s="165" t="s">
        <v>16</v>
      </c>
      <c r="Q94" s="165" t="s">
        <v>509</v>
      </c>
      <c r="R94" s="165" t="s">
        <v>509</v>
      </c>
      <c r="S94" s="165">
        <v>17</v>
      </c>
      <c r="T94" s="165">
        <v>17</v>
      </c>
    </row>
    <row r="95" spans="2:20" x14ac:dyDescent="0.25">
      <c r="B95" s="6" t="str">
        <f t="shared" si="9"/>
        <v/>
      </c>
      <c r="C95" s="6" t="str">
        <f t="shared" si="10"/>
        <v>CA</v>
      </c>
      <c r="D95" s="6" t="str">
        <f t="shared" si="11"/>
        <v>FR Vol. 46, No. 15</v>
      </c>
      <c r="E95" s="37">
        <f t="shared" si="12"/>
        <v>29605</v>
      </c>
      <c r="F95" s="6" t="str">
        <f t="shared" si="13"/>
        <v>Forest Service</v>
      </c>
      <c r="G95" s="47">
        <f t="shared" si="14"/>
        <v>42</v>
      </c>
      <c r="H95" s="47">
        <f t="shared" si="15"/>
        <v>22</v>
      </c>
      <c r="I95" s="47">
        <f t="shared" si="16"/>
        <v>71</v>
      </c>
      <c r="J95" s="47">
        <f t="shared" si="17"/>
        <v>135</v>
      </c>
      <c r="K95" s="165">
        <v>91</v>
      </c>
      <c r="L95" s="165"/>
      <c r="M95" s="165" t="s">
        <v>35</v>
      </c>
      <c r="N95" s="165" t="s">
        <v>997</v>
      </c>
      <c r="O95" s="165">
        <v>29605</v>
      </c>
      <c r="P95" s="165" t="s">
        <v>324</v>
      </c>
      <c r="Q95" s="165">
        <v>42</v>
      </c>
      <c r="R95" s="165">
        <v>22</v>
      </c>
      <c r="S95" s="165">
        <v>71</v>
      </c>
      <c r="T95" s="165">
        <v>135</v>
      </c>
    </row>
    <row r="96" spans="2:20" x14ac:dyDescent="0.25">
      <c r="B96" s="35" t="str">
        <f t="shared" si="9"/>
        <v/>
      </c>
      <c r="C96" s="35" t="str">
        <f t="shared" si="10"/>
        <v>CA</v>
      </c>
      <c r="D96" s="35" t="str">
        <f t="shared" si="11"/>
        <v>FR Vol. 46, No. 15</v>
      </c>
      <c r="E96" s="38">
        <f t="shared" si="12"/>
        <v>29605</v>
      </c>
      <c r="F96" s="35" t="str">
        <f t="shared" si="13"/>
        <v>Hoopa Valley Indian Reservation</v>
      </c>
      <c r="G96" s="48" t="str">
        <f t="shared" si="14"/>
        <v/>
      </c>
      <c r="H96" s="48">
        <f t="shared" si="15"/>
        <v>6</v>
      </c>
      <c r="I96" s="48">
        <f t="shared" si="16"/>
        <v>8</v>
      </c>
      <c r="J96" s="48">
        <f t="shared" si="17"/>
        <v>14</v>
      </c>
      <c r="K96" s="165">
        <v>92</v>
      </c>
      <c r="L96" s="165"/>
      <c r="M96" s="165" t="s">
        <v>35</v>
      </c>
      <c r="N96" s="165" t="s">
        <v>997</v>
      </c>
      <c r="O96" s="165">
        <v>29605</v>
      </c>
      <c r="P96" s="165" t="s">
        <v>370</v>
      </c>
      <c r="Q96" s="165" t="s">
        <v>509</v>
      </c>
      <c r="R96" s="165">
        <v>6</v>
      </c>
      <c r="S96" s="165">
        <v>8</v>
      </c>
      <c r="T96" s="165">
        <v>14</v>
      </c>
    </row>
    <row r="97" spans="2:20" x14ac:dyDescent="0.25">
      <c r="B97" s="50" t="str">
        <f t="shared" si="9"/>
        <v>Trinity Total</v>
      </c>
      <c r="C97" s="51" t="str">
        <f t="shared" si="10"/>
        <v/>
      </c>
      <c r="D97" s="51" t="str">
        <f t="shared" si="11"/>
        <v/>
      </c>
      <c r="E97" s="52" t="str">
        <f t="shared" si="12"/>
        <v/>
      </c>
      <c r="F97" s="51" t="str">
        <f t="shared" si="13"/>
        <v/>
      </c>
      <c r="G97" s="304">
        <f t="shared" si="14"/>
        <v>44</v>
      </c>
      <c r="H97" s="304">
        <f t="shared" si="15"/>
        <v>39</v>
      </c>
      <c r="I97" s="304">
        <f t="shared" si="16"/>
        <v>120</v>
      </c>
      <c r="J97" s="304">
        <f t="shared" si="17"/>
        <v>203</v>
      </c>
      <c r="K97" s="165">
        <v>93</v>
      </c>
      <c r="L97" s="165" t="s">
        <v>874</v>
      </c>
      <c r="M97" s="165"/>
      <c r="N97" s="165"/>
      <c r="O97" s="165"/>
      <c r="P97" s="165"/>
      <c r="Q97" s="165">
        <v>44</v>
      </c>
      <c r="R97" s="165">
        <v>39</v>
      </c>
      <c r="S97" s="165">
        <v>120</v>
      </c>
      <c r="T97" s="165">
        <v>203</v>
      </c>
    </row>
    <row r="98" spans="2:20" x14ac:dyDescent="0.25">
      <c r="B98" s="31" t="str">
        <f t="shared" si="9"/>
        <v>Verde</v>
      </c>
      <c r="C98" s="31" t="str">
        <f t="shared" si="10"/>
        <v>AZ</v>
      </c>
      <c r="D98" s="31" t="str">
        <f t="shared" si="11"/>
        <v>P.L. 98-406</v>
      </c>
      <c r="E98" s="32">
        <f t="shared" si="12"/>
        <v>30922</v>
      </c>
      <c r="F98" s="31" t="str">
        <f t="shared" si="13"/>
        <v>Forest Service</v>
      </c>
      <c r="G98" s="45">
        <f t="shared" si="14"/>
        <v>22.2</v>
      </c>
      <c r="H98" s="45">
        <f t="shared" si="15"/>
        <v>18.3</v>
      </c>
      <c r="I98" s="45" t="str">
        <f t="shared" si="16"/>
        <v/>
      </c>
      <c r="J98" s="45">
        <f t="shared" si="17"/>
        <v>40.5</v>
      </c>
      <c r="K98" s="165">
        <v>94</v>
      </c>
      <c r="L98" s="165" t="s">
        <v>221</v>
      </c>
      <c r="M98" s="165" t="s">
        <v>32</v>
      </c>
      <c r="N98" s="165" t="s">
        <v>222</v>
      </c>
      <c r="O98" s="165">
        <v>30922</v>
      </c>
      <c r="P98" s="165" t="s">
        <v>324</v>
      </c>
      <c r="Q98" s="165">
        <v>22.2</v>
      </c>
      <c r="R98" s="165">
        <v>18.3</v>
      </c>
      <c r="S98" s="165" t="s">
        <v>509</v>
      </c>
      <c r="T98" s="165">
        <v>40.5</v>
      </c>
    </row>
    <row r="99" spans="2:20" x14ac:dyDescent="0.25">
      <c r="B99" s="34" t="str">
        <f t="shared" si="9"/>
        <v>Tuolumne</v>
      </c>
      <c r="C99" s="34" t="str">
        <f t="shared" si="10"/>
        <v>CA</v>
      </c>
      <c r="D99" s="34" t="str">
        <f t="shared" si="11"/>
        <v>P.L. 98-425</v>
      </c>
      <c r="E99" s="36">
        <f t="shared" si="12"/>
        <v>30953</v>
      </c>
      <c r="F99" s="34" t="str">
        <f t="shared" si="13"/>
        <v>Bureau of Land Management</v>
      </c>
      <c r="G99" s="46">
        <f t="shared" si="14"/>
        <v>3</v>
      </c>
      <c r="H99" s="46" t="str">
        <f t="shared" si="15"/>
        <v/>
      </c>
      <c r="I99" s="46" t="str">
        <f t="shared" si="16"/>
        <v/>
      </c>
      <c r="J99" s="46">
        <f t="shared" si="17"/>
        <v>3</v>
      </c>
      <c r="K99" s="165">
        <v>95</v>
      </c>
      <c r="L99" s="165" t="s">
        <v>212</v>
      </c>
      <c r="M99" s="165" t="s">
        <v>35</v>
      </c>
      <c r="N99" s="165" t="s">
        <v>213</v>
      </c>
      <c r="O99" s="165">
        <v>30953</v>
      </c>
      <c r="P99" s="165" t="s">
        <v>16</v>
      </c>
      <c r="Q99" s="165">
        <v>3</v>
      </c>
      <c r="R99" s="165"/>
      <c r="S99" s="165"/>
      <c r="T99" s="165">
        <v>3</v>
      </c>
    </row>
    <row r="100" spans="2:20" x14ac:dyDescent="0.25">
      <c r="B100" s="6" t="str">
        <f t="shared" si="9"/>
        <v/>
      </c>
      <c r="C100" s="6" t="str">
        <f t="shared" si="10"/>
        <v>CA</v>
      </c>
      <c r="D100" s="6" t="str">
        <f t="shared" si="11"/>
        <v>P.L. 98-425</v>
      </c>
      <c r="E100" s="37">
        <f t="shared" si="12"/>
        <v>30953</v>
      </c>
      <c r="F100" s="6" t="str">
        <f t="shared" si="13"/>
        <v>Forest Service</v>
      </c>
      <c r="G100" s="47">
        <f t="shared" si="14"/>
        <v>7</v>
      </c>
      <c r="H100" s="47">
        <f t="shared" si="15"/>
        <v>6</v>
      </c>
      <c r="I100" s="47">
        <f t="shared" si="16"/>
        <v>13</v>
      </c>
      <c r="J100" s="47">
        <f t="shared" si="17"/>
        <v>26</v>
      </c>
      <c r="K100" s="165">
        <v>96</v>
      </c>
      <c r="L100" s="165"/>
      <c r="M100" s="165" t="s">
        <v>35</v>
      </c>
      <c r="N100" s="165" t="s">
        <v>213</v>
      </c>
      <c r="O100" s="165">
        <v>30953</v>
      </c>
      <c r="P100" s="165" t="s">
        <v>324</v>
      </c>
      <c r="Q100" s="165">
        <v>7</v>
      </c>
      <c r="R100" s="165">
        <v>6</v>
      </c>
      <c r="S100" s="165">
        <v>13</v>
      </c>
      <c r="T100" s="165">
        <v>26</v>
      </c>
    </row>
    <row r="101" spans="2:20" x14ac:dyDescent="0.25">
      <c r="B101" s="35" t="str">
        <f t="shared" si="9"/>
        <v/>
      </c>
      <c r="C101" s="35" t="str">
        <f t="shared" si="10"/>
        <v>CA</v>
      </c>
      <c r="D101" s="35" t="str">
        <f t="shared" si="11"/>
        <v>P.L. 98-425</v>
      </c>
      <c r="E101" s="38">
        <f t="shared" si="12"/>
        <v>30953</v>
      </c>
      <c r="F101" s="35" t="str">
        <f t="shared" si="13"/>
        <v>National Park Service</v>
      </c>
      <c r="G101" s="48">
        <f t="shared" si="14"/>
        <v>37</v>
      </c>
      <c r="H101" s="48">
        <f t="shared" si="15"/>
        <v>17</v>
      </c>
      <c r="I101" s="48" t="str">
        <f t="shared" si="16"/>
        <v/>
      </c>
      <c r="J101" s="48">
        <f t="shared" si="17"/>
        <v>54</v>
      </c>
      <c r="K101" s="165">
        <v>97</v>
      </c>
      <c r="L101" s="165"/>
      <c r="M101" s="165" t="s">
        <v>35</v>
      </c>
      <c r="N101" s="165" t="s">
        <v>213</v>
      </c>
      <c r="O101" s="165">
        <v>30953</v>
      </c>
      <c r="P101" s="165" t="s">
        <v>17</v>
      </c>
      <c r="Q101" s="165">
        <v>37</v>
      </c>
      <c r="R101" s="165">
        <v>17</v>
      </c>
      <c r="S101" s="165" t="s">
        <v>509</v>
      </c>
      <c r="T101" s="165">
        <v>54</v>
      </c>
    </row>
    <row r="102" spans="2:20" x14ac:dyDescent="0.25">
      <c r="B102" s="50" t="str">
        <f t="shared" si="9"/>
        <v>Tuolumne Total</v>
      </c>
      <c r="C102" s="51" t="str">
        <f t="shared" si="10"/>
        <v/>
      </c>
      <c r="D102" s="51" t="str">
        <f t="shared" si="11"/>
        <v/>
      </c>
      <c r="E102" s="52" t="str">
        <f t="shared" si="12"/>
        <v/>
      </c>
      <c r="F102" s="51" t="str">
        <f t="shared" si="13"/>
        <v/>
      </c>
      <c r="G102" s="304">
        <f t="shared" si="14"/>
        <v>47</v>
      </c>
      <c r="H102" s="304">
        <f t="shared" si="15"/>
        <v>23</v>
      </c>
      <c r="I102" s="304">
        <f t="shared" si="16"/>
        <v>13</v>
      </c>
      <c r="J102" s="304">
        <f t="shared" si="17"/>
        <v>83</v>
      </c>
      <c r="K102" s="165">
        <v>98</v>
      </c>
      <c r="L102" s="165" t="s">
        <v>875</v>
      </c>
      <c r="M102" s="165"/>
      <c r="N102" s="165"/>
      <c r="O102" s="165"/>
      <c r="P102" s="165"/>
      <c r="Q102" s="165">
        <v>47</v>
      </c>
      <c r="R102" s="165">
        <v>23</v>
      </c>
      <c r="S102" s="165">
        <v>13</v>
      </c>
      <c r="T102" s="165">
        <v>83</v>
      </c>
    </row>
    <row r="103" spans="2:20" x14ac:dyDescent="0.25">
      <c r="B103" s="31" t="str">
        <f t="shared" si="9"/>
        <v>Au Sable</v>
      </c>
      <c r="C103" s="31" t="str">
        <f t="shared" si="10"/>
        <v>MI</v>
      </c>
      <c r="D103" s="31" t="str">
        <f t="shared" si="11"/>
        <v>P.L. 98-444</v>
      </c>
      <c r="E103" s="32">
        <f t="shared" si="12"/>
        <v>30959</v>
      </c>
      <c r="F103" s="31" t="str">
        <f t="shared" si="13"/>
        <v>Forest Service</v>
      </c>
      <c r="G103" s="45" t="str">
        <f t="shared" si="14"/>
        <v/>
      </c>
      <c r="H103" s="45">
        <f t="shared" si="15"/>
        <v>23</v>
      </c>
      <c r="I103" s="45" t="str">
        <f t="shared" si="16"/>
        <v/>
      </c>
      <c r="J103" s="45">
        <f t="shared" si="17"/>
        <v>23</v>
      </c>
      <c r="K103" s="165">
        <v>99</v>
      </c>
      <c r="L103" s="165" t="s">
        <v>196</v>
      </c>
      <c r="M103" s="165" t="s">
        <v>50</v>
      </c>
      <c r="N103" s="165" t="s">
        <v>197</v>
      </c>
      <c r="O103" s="165">
        <v>30959</v>
      </c>
      <c r="P103" s="165" t="s">
        <v>324</v>
      </c>
      <c r="Q103" s="165" t="s">
        <v>509</v>
      </c>
      <c r="R103" s="165">
        <v>23</v>
      </c>
      <c r="S103" s="165" t="s">
        <v>509</v>
      </c>
      <c r="T103" s="165">
        <v>23</v>
      </c>
    </row>
    <row r="104" spans="2:20" x14ac:dyDescent="0.25">
      <c r="B104" s="31" t="str">
        <f t="shared" si="9"/>
        <v>Illinois</v>
      </c>
      <c r="C104" s="31" t="str">
        <f t="shared" si="10"/>
        <v>OR</v>
      </c>
      <c r="D104" s="31" t="str">
        <f t="shared" si="11"/>
        <v>P.L. 98-494</v>
      </c>
      <c r="E104" s="32">
        <f t="shared" si="12"/>
        <v>30974</v>
      </c>
      <c r="F104" s="31" t="str">
        <f t="shared" si="13"/>
        <v>Forest Service</v>
      </c>
      <c r="G104" s="45">
        <f t="shared" si="14"/>
        <v>28.7</v>
      </c>
      <c r="H104" s="45">
        <f t="shared" si="15"/>
        <v>17.899999999999999</v>
      </c>
      <c r="I104" s="45">
        <f t="shared" si="16"/>
        <v>3.8</v>
      </c>
      <c r="J104" s="45">
        <f t="shared" si="17"/>
        <v>50.399999999999991</v>
      </c>
      <c r="K104" s="165">
        <v>100</v>
      </c>
      <c r="L104" s="165" t="s">
        <v>109</v>
      </c>
      <c r="M104" s="165" t="s">
        <v>65</v>
      </c>
      <c r="N104" s="165" t="s">
        <v>179</v>
      </c>
      <c r="O104" s="165">
        <v>30974</v>
      </c>
      <c r="P104" s="165" t="s">
        <v>324</v>
      </c>
      <c r="Q104" s="165">
        <v>28.7</v>
      </c>
      <c r="R104" s="165">
        <v>17.899999999999999</v>
      </c>
      <c r="S104" s="165">
        <v>3.8</v>
      </c>
      <c r="T104" s="165">
        <v>50.399999999999991</v>
      </c>
    </row>
    <row r="105" spans="2:20" x14ac:dyDescent="0.25">
      <c r="B105" s="31" t="str">
        <f t="shared" si="9"/>
        <v>Owyhee</v>
      </c>
      <c r="C105" s="31" t="str">
        <f t="shared" si="10"/>
        <v>OR</v>
      </c>
      <c r="D105" s="31" t="str">
        <f t="shared" si="11"/>
        <v>P.L. 98-494</v>
      </c>
      <c r="E105" s="32">
        <f t="shared" si="12"/>
        <v>30974</v>
      </c>
      <c r="F105" s="31" t="str">
        <f t="shared" si="13"/>
        <v>Bureau of Land Management</v>
      </c>
      <c r="G105" s="45">
        <f t="shared" si="14"/>
        <v>120</v>
      </c>
      <c r="H105" s="45" t="str">
        <f t="shared" si="15"/>
        <v/>
      </c>
      <c r="I105" s="45" t="str">
        <f t="shared" si="16"/>
        <v/>
      </c>
      <c r="J105" s="45">
        <f t="shared" si="17"/>
        <v>120</v>
      </c>
      <c r="K105" s="165">
        <v>101</v>
      </c>
      <c r="L105" s="165" t="s">
        <v>208</v>
      </c>
      <c r="M105" s="165" t="s">
        <v>65</v>
      </c>
      <c r="N105" s="165" t="s">
        <v>179</v>
      </c>
      <c r="O105" s="165">
        <v>30974</v>
      </c>
      <c r="P105" s="165" t="s">
        <v>16</v>
      </c>
      <c r="Q105" s="165">
        <v>120</v>
      </c>
      <c r="R105" s="165" t="s">
        <v>509</v>
      </c>
      <c r="S105" s="165" t="s">
        <v>509</v>
      </c>
      <c r="T105" s="165">
        <v>120</v>
      </c>
    </row>
    <row r="106" spans="2:20" x14ac:dyDescent="0.25">
      <c r="B106" s="31" t="str">
        <f t="shared" si="9"/>
        <v>Loxahatchee</v>
      </c>
      <c r="C106" s="31" t="str">
        <f t="shared" si="10"/>
        <v>FL</v>
      </c>
      <c r="D106" s="31" t="str">
        <f t="shared" si="11"/>
        <v>FR Vol. 50, No. 100</v>
      </c>
      <c r="E106" s="32">
        <f t="shared" si="12"/>
        <v>31184</v>
      </c>
      <c r="F106" s="31" t="str">
        <f t="shared" si="13"/>
        <v>State of</v>
      </c>
      <c r="G106" s="45">
        <f t="shared" si="14"/>
        <v>1.3</v>
      </c>
      <c r="H106" s="45">
        <f t="shared" si="15"/>
        <v>5.8</v>
      </c>
      <c r="I106" s="45">
        <f t="shared" si="16"/>
        <v>0.5</v>
      </c>
      <c r="J106" s="45">
        <f t="shared" si="17"/>
        <v>7.6</v>
      </c>
      <c r="K106" s="165">
        <v>102</v>
      </c>
      <c r="L106" s="165" t="s">
        <v>219</v>
      </c>
      <c r="M106" s="165" t="s">
        <v>41</v>
      </c>
      <c r="N106" s="165" t="s">
        <v>999</v>
      </c>
      <c r="O106" s="165">
        <v>31184</v>
      </c>
      <c r="P106" s="165" t="s">
        <v>532</v>
      </c>
      <c r="Q106" s="165">
        <v>1.3</v>
      </c>
      <c r="R106" s="165">
        <v>5.8</v>
      </c>
      <c r="S106" s="165">
        <v>0.5</v>
      </c>
      <c r="T106" s="165">
        <v>7.6</v>
      </c>
    </row>
    <row r="107" spans="2:20" x14ac:dyDescent="0.25">
      <c r="B107" s="31" t="str">
        <f t="shared" si="9"/>
        <v>Horsepasture</v>
      </c>
      <c r="C107" s="31" t="str">
        <f t="shared" si="10"/>
        <v xml:space="preserve">NC </v>
      </c>
      <c r="D107" s="31" t="str">
        <f t="shared" si="11"/>
        <v>P.L. 99-530</v>
      </c>
      <c r="E107" s="32">
        <f t="shared" si="12"/>
        <v>31712</v>
      </c>
      <c r="F107" s="31" t="str">
        <f t="shared" si="13"/>
        <v>Forest Service</v>
      </c>
      <c r="G107" s="45" t="str">
        <f t="shared" si="14"/>
        <v/>
      </c>
      <c r="H107" s="45">
        <f t="shared" si="15"/>
        <v>3.6</v>
      </c>
      <c r="I107" s="45">
        <f t="shared" si="16"/>
        <v>0.6</v>
      </c>
      <c r="J107" s="45">
        <f t="shared" si="17"/>
        <v>4.2</v>
      </c>
      <c r="K107" s="165">
        <v>103</v>
      </c>
      <c r="L107" s="165" t="s">
        <v>242</v>
      </c>
      <c r="M107" s="165" t="s">
        <v>377</v>
      </c>
      <c r="N107" s="165" t="s">
        <v>243</v>
      </c>
      <c r="O107" s="165">
        <v>31712</v>
      </c>
      <c r="P107" s="165" t="s">
        <v>324</v>
      </c>
      <c r="Q107" s="165" t="s">
        <v>509</v>
      </c>
      <c r="R107" s="165">
        <v>3.6</v>
      </c>
      <c r="S107" s="165">
        <v>0.6</v>
      </c>
      <c r="T107" s="165">
        <v>4.2</v>
      </c>
    </row>
    <row r="108" spans="2:20" x14ac:dyDescent="0.25">
      <c r="B108" s="31" t="str">
        <f t="shared" si="9"/>
        <v xml:space="preserve">Black Creek </v>
      </c>
      <c r="C108" s="31" t="str">
        <f t="shared" si="10"/>
        <v>MS</v>
      </c>
      <c r="D108" s="31" t="str">
        <f t="shared" si="11"/>
        <v>P.L. 99-590</v>
      </c>
      <c r="E108" s="32">
        <f t="shared" si="12"/>
        <v>31715</v>
      </c>
      <c r="F108" s="31" t="str">
        <f t="shared" si="13"/>
        <v>Forest Service</v>
      </c>
      <c r="G108" s="45" t="str">
        <f t="shared" si="14"/>
        <v/>
      </c>
      <c r="H108" s="45">
        <f t="shared" si="15"/>
        <v>21</v>
      </c>
      <c r="I108" s="45" t="str">
        <f t="shared" si="16"/>
        <v/>
      </c>
      <c r="J108" s="45">
        <f t="shared" si="17"/>
        <v>21</v>
      </c>
      <c r="K108" s="165">
        <v>104</v>
      </c>
      <c r="L108" s="165" t="s">
        <v>590</v>
      </c>
      <c r="M108" s="165" t="s">
        <v>52</v>
      </c>
      <c r="N108" s="165" t="s">
        <v>198</v>
      </c>
      <c r="O108" s="165">
        <v>31715</v>
      </c>
      <c r="P108" s="165" t="s">
        <v>324</v>
      </c>
      <c r="Q108" s="165" t="s">
        <v>509</v>
      </c>
      <c r="R108" s="165">
        <v>21</v>
      </c>
      <c r="S108" s="165" t="s">
        <v>509</v>
      </c>
      <c r="T108" s="165">
        <v>21</v>
      </c>
    </row>
    <row r="109" spans="2:20" x14ac:dyDescent="0.25">
      <c r="B109" s="34" t="str">
        <f t="shared" si="9"/>
        <v xml:space="preserve">Cache la Poudre </v>
      </c>
      <c r="C109" s="34" t="str">
        <f t="shared" si="10"/>
        <v>CO</v>
      </c>
      <c r="D109" s="34" t="str">
        <f t="shared" si="11"/>
        <v>P.L. 99-590</v>
      </c>
      <c r="E109" s="36">
        <f t="shared" si="12"/>
        <v>31715</v>
      </c>
      <c r="F109" s="34" t="str">
        <f t="shared" si="13"/>
        <v>Forest Service</v>
      </c>
      <c r="G109" s="46">
        <f t="shared" si="14"/>
        <v>18</v>
      </c>
      <c r="H109" s="46" t="str">
        <f t="shared" si="15"/>
        <v/>
      </c>
      <c r="I109" s="46">
        <f t="shared" si="16"/>
        <v>46</v>
      </c>
      <c r="J109" s="46">
        <f t="shared" si="17"/>
        <v>64</v>
      </c>
      <c r="K109" s="165">
        <v>105</v>
      </c>
      <c r="L109" s="165" t="s">
        <v>586</v>
      </c>
      <c r="M109" s="165" t="s">
        <v>37</v>
      </c>
      <c r="N109" s="165" t="s">
        <v>198</v>
      </c>
      <c r="O109" s="165">
        <v>31715</v>
      </c>
      <c r="P109" s="165" t="s">
        <v>324</v>
      </c>
      <c r="Q109" s="165">
        <v>18</v>
      </c>
      <c r="R109" s="165" t="s">
        <v>509</v>
      </c>
      <c r="S109" s="165">
        <v>46</v>
      </c>
      <c r="T109" s="165">
        <v>64</v>
      </c>
    </row>
    <row r="110" spans="2:20" x14ac:dyDescent="0.25">
      <c r="B110" s="35" t="str">
        <f t="shared" si="9"/>
        <v/>
      </c>
      <c r="C110" s="35" t="str">
        <f t="shared" si="10"/>
        <v>CO</v>
      </c>
      <c r="D110" s="35" t="str">
        <f t="shared" si="11"/>
        <v>P.L. 99-590</v>
      </c>
      <c r="E110" s="38">
        <f t="shared" si="12"/>
        <v>31715</v>
      </c>
      <c r="F110" s="35" t="str">
        <f t="shared" si="13"/>
        <v>National Park Service</v>
      </c>
      <c r="G110" s="48">
        <f t="shared" si="14"/>
        <v>12</v>
      </c>
      <c r="H110" s="48" t="str">
        <f t="shared" si="15"/>
        <v/>
      </c>
      <c r="I110" s="48" t="str">
        <f t="shared" si="16"/>
        <v/>
      </c>
      <c r="J110" s="48">
        <f t="shared" si="17"/>
        <v>12</v>
      </c>
      <c r="K110" s="165">
        <v>106</v>
      </c>
      <c r="L110" s="165"/>
      <c r="M110" s="165" t="s">
        <v>37</v>
      </c>
      <c r="N110" s="165" t="s">
        <v>198</v>
      </c>
      <c r="O110" s="165">
        <v>31715</v>
      </c>
      <c r="P110" s="165" t="s">
        <v>17</v>
      </c>
      <c r="Q110" s="165">
        <v>12</v>
      </c>
      <c r="R110" s="165" t="s">
        <v>509</v>
      </c>
      <c r="S110" s="165" t="s">
        <v>509</v>
      </c>
      <c r="T110" s="165">
        <v>12</v>
      </c>
    </row>
    <row r="111" spans="2:20" x14ac:dyDescent="0.25">
      <c r="B111" s="50" t="str">
        <f t="shared" si="9"/>
        <v>Cache la Poudre Total</v>
      </c>
      <c r="C111" s="51" t="str">
        <f t="shared" si="10"/>
        <v/>
      </c>
      <c r="D111" s="51" t="str">
        <f t="shared" si="11"/>
        <v/>
      </c>
      <c r="E111" s="52" t="str">
        <f t="shared" si="12"/>
        <v/>
      </c>
      <c r="F111" s="51" t="str">
        <f t="shared" si="13"/>
        <v/>
      </c>
      <c r="G111" s="304">
        <f t="shared" si="14"/>
        <v>30</v>
      </c>
      <c r="H111" s="304" t="str">
        <f t="shared" si="15"/>
        <v/>
      </c>
      <c r="I111" s="304">
        <f t="shared" si="16"/>
        <v>46</v>
      </c>
      <c r="J111" s="304">
        <f t="shared" si="17"/>
        <v>76</v>
      </c>
      <c r="K111" s="165">
        <v>107</v>
      </c>
      <c r="L111" s="165" t="s">
        <v>877</v>
      </c>
      <c r="M111" s="165"/>
      <c r="N111" s="165"/>
      <c r="O111" s="165"/>
      <c r="P111" s="165"/>
      <c r="Q111" s="165">
        <v>30</v>
      </c>
      <c r="R111" s="165" t="s">
        <v>509</v>
      </c>
      <c r="S111" s="165">
        <v>46</v>
      </c>
      <c r="T111" s="165">
        <v>76</v>
      </c>
    </row>
    <row r="112" spans="2:20" x14ac:dyDescent="0.25">
      <c r="B112" s="31" t="str">
        <f t="shared" si="9"/>
        <v>Saline Bayou</v>
      </c>
      <c r="C112" s="31" t="str">
        <f t="shared" si="10"/>
        <v>LA</v>
      </c>
      <c r="D112" s="31" t="str">
        <f t="shared" si="11"/>
        <v>P.L. 99-590</v>
      </c>
      <c r="E112" s="32">
        <f t="shared" si="12"/>
        <v>31715</v>
      </c>
      <c r="F112" s="31" t="str">
        <f t="shared" si="13"/>
        <v>Forest Service</v>
      </c>
      <c r="G112" s="45" t="str">
        <f t="shared" si="14"/>
        <v/>
      </c>
      <c r="H112" s="45">
        <f t="shared" si="15"/>
        <v>19</v>
      </c>
      <c r="I112" s="45" t="str">
        <f t="shared" si="16"/>
        <v/>
      </c>
      <c r="J112" s="45">
        <f t="shared" si="17"/>
        <v>19</v>
      </c>
      <c r="K112" s="165">
        <v>108</v>
      </c>
      <c r="L112" s="165" t="s">
        <v>112</v>
      </c>
      <c r="M112" s="165" t="s">
        <v>47</v>
      </c>
      <c r="N112" s="165" t="s">
        <v>198</v>
      </c>
      <c r="O112" s="165">
        <v>31715</v>
      </c>
      <c r="P112" s="165" t="s">
        <v>324</v>
      </c>
      <c r="Q112" s="165" t="s">
        <v>509</v>
      </c>
      <c r="R112" s="165">
        <v>19</v>
      </c>
      <c r="S112" s="165" t="s">
        <v>509</v>
      </c>
      <c r="T112" s="165">
        <v>19</v>
      </c>
    </row>
    <row r="113" spans="2:20" x14ac:dyDescent="0.25">
      <c r="B113" s="31" t="str">
        <f t="shared" si="9"/>
        <v>Klickitat</v>
      </c>
      <c r="C113" s="31" t="str">
        <f t="shared" si="10"/>
        <v>WA</v>
      </c>
      <c r="D113" s="31" t="str">
        <f t="shared" si="11"/>
        <v>P.L. 99-663</v>
      </c>
      <c r="E113" s="32">
        <f t="shared" si="12"/>
        <v>31733</v>
      </c>
      <c r="F113" s="31" t="str">
        <f t="shared" si="13"/>
        <v>Forest Service</v>
      </c>
      <c r="G113" s="45" t="str">
        <f t="shared" si="14"/>
        <v/>
      </c>
      <c r="H113" s="45" t="str">
        <f t="shared" si="15"/>
        <v/>
      </c>
      <c r="I113" s="45">
        <f t="shared" si="16"/>
        <v>10.8</v>
      </c>
      <c r="J113" s="45">
        <f t="shared" si="17"/>
        <v>10.8</v>
      </c>
      <c r="K113" s="165">
        <v>109</v>
      </c>
      <c r="L113" s="165" t="s">
        <v>249</v>
      </c>
      <c r="M113" s="165" t="s">
        <v>73</v>
      </c>
      <c r="N113" s="165" t="s">
        <v>248</v>
      </c>
      <c r="O113" s="165">
        <v>31733</v>
      </c>
      <c r="P113" s="165" t="s">
        <v>324</v>
      </c>
      <c r="Q113" s="165" t="s">
        <v>509</v>
      </c>
      <c r="R113" s="165" t="s">
        <v>509</v>
      </c>
      <c r="S113" s="165">
        <v>10.8</v>
      </c>
      <c r="T113" s="165">
        <v>10.8</v>
      </c>
    </row>
    <row r="114" spans="2:20" x14ac:dyDescent="0.25">
      <c r="B114" s="34" t="str">
        <f t="shared" si="9"/>
        <v>White Salmon</v>
      </c>
      <c r="C114" s="34" t="str">
        <f t="shared" si="10"/>
        <v>WA</v>
      </c>
      <c r="D114" s="34" t="str">
        <f t="shared" si="11"/>
        <v>P.L. 99-663</v>
      </c>
      <c r="E114" s="36">
        <f t="shared" si="12"/>
        <v>31733</v>
      </c>
      <c r="F114" s="34" t="str">
        <f t="shared" si="13"/>
        <v>Forest Service</v>
      </c>
      <c r="G114" s="46" t="str">
        <f t="shared" si="14"/>
        <v/>
      </c>
      <c r="H114" s="46">
        <f t="shared" si="15"/>
        <v>7.7</v>
      </c>
      <c r="I114" s="46" t="str">
        <f t="shared" si="16"/>
        <v/>
      </c>
      <c r="J114" s="46">
        <f t="shared" si="17"/>
        <v>7.7</v>
      </c>
      <c r="K114" s="165">
        <v>110</v>
      </c>
      <c r="L114" s="165" t="s">
        <v>252</v>
      </c>
      <c r="M114" s="165" t="s">
        <v>73</v>
      </c>
      <c r="N114" s="165" t="s">
        <v>248</v>
      </c>
      <c r="O114" s="165">
        <v>31733</v>
      </c>
      <c r="P114" s="165" t="s">
        <v>324</v>
      </c>
      <c r="Q114" s="165"/>
      <c r="R114" s="165">
        <v>7.7</v>
      </c>
      <c r="S114" s="165" t="s">
        <v>509</v>
      </c>
      <c r="T114" s="165">
        <v>7.7</v>
      </c>
    </row>
    <row r="115" spans="2:20" x14ac:dyDescent="0.25">
      <c r="B115" s="35" t="str">
        <f t="shared" si="9"/>
        <v/>
      </c>
      <c r="C115" s="35" t="str">
        <f t="shared" si="10"/>
        <v>WA</v>
      </c>
      <c r="D115" s="35" t="str">
        <f t="shared" si="11"/>
        <v>P.L. 109-44</v>
      </c>
      <c r="E115" s="38">
        <f t="shared" si="12"/>
        <v>38566</v>
      </c>
      <c r="F115" s="35" t="str">
        <f t="shared" si="13"/>
        <v>Forest Service</v>
      </c>
      <c r="G115" s="48">
        <f t="shared" si="14"/>
        <v>6.7</v>
      </c>
      <c r="H115" s="48">
        <f t="shared" si="15"/>
        <v>13.3</v>
      </c>
      <c r="I115" s="48" t="str">
        <f t="shared" si="16"/>
        <v/>
      </c>
      <c r="J115" s="48">
        <f t="shared" si="17"/>
        <v>20</v>
      </c>
      <c r="K115" s="165">
        <v>111</v>
      </c>
      <c r="L115" s="165"/>
      <c r="M115" s="165" t="s">
        <v>73</v>
      </c>
      <c r="N115" s="165" t="s">
        <v>253</v>
      </c>
      <c r="O115" s="165">
        <v>38566</v>
      </c>
      <c r="P115" s="165" t="s">
        <v>324</v>
      </c>
      <c r="Q115" s="165">
        <v>6.7</v>
      </c>
      <c r="R115" s="165">
        <v>13.3</v>
      </c>
      <c r="S115" s="165" t="s">
        <v>509</v>
      </c>
      <c r="T115" s="165">
        <v>20</v>
      </c>
    </row>
    <row r="116" spans="2:20" x14ac:dyDescent="0.25">
      <c r="B116" s="50" t="str">
        <f t="shared" si="9"/>
        <v>White Salmon Total</v>
      </c>
      <c r="C116" s="51" t="str">
        <f t="shared" si="10"/>
        <v/>
      </c>
      <c r="D116" s="51" t="str">
        <f t="shared" si="11"/>
        <v/>
      </c>
      <c r="E116" s="52" t="str">
        <f t="shared" si="12"/>
        <v/>
      </c>
      <c r="F116" s="51" t="str">
        <f t="shared" si="13"/>
        <v/>
      </c>
      <c r="G116" s="304">
        <f t="shared" si="14"/>
        <v>6.7</v>
      </c>
      <c r="H116" s="304">
        <f t="shared" si="15"/>
        <v>21</v>
      </c>
      <c r="I116" s="304" t="str">
        <f t="shared" si="16"/>
        <v/>
      </c>
      <c r="J116" s="304">
        <f t="shared" si="17"/>
        <v>27.7</v>
      </c>
      <c r="K116" s="165">
        <v>112</v>
      </c>
      <c r="L116" s="165" t="s">
        <v>896</v>
      </c>
      <c r="M116" s="165"/>
      <c r="N116" s="165"/>
      <c r="O116" s="165"/>
      <c r="P116" s="165"/>
      <c r="Q116" s="165">
        <v>6.7</v>
      </c>
      <c r="R116" s="165">
        <v>21</v>
      </c>
      <c r="S116" s="165" t="s">
        <v>509</v>
      </c>
      <c r="T116" s="165">
        <v>27.7</v>
      </c>
    </row>
    <row r="117" spans="2:20" x14ac:dyDescent="0.25">
      <c r="B117" s="34" t="str">
        <f t="shared" si="9"/>
        <v>Merced</v>
      </c>
      <c r="C117" s="34" t="str">
        <f t="shared" si="10"/>
        <v>CA</v>
      </c>
      <c r="D117" s="34" t="str">
        <f t="shared" si="11"/>
        <v>P.L. 100-149</v>
      </c>
      <c r="E117" s="36">
        <f t="shared" si="12"/>
        <v>32083</v>
      </c>
      <c r="F117" s="34" t="str">
        <f t="shared" si="13"/>
        <v>Bureau of Land Management</v>
      </c>
      <c r="G117" s="46">
        <f t="shared" si="14"/>
        <v>3</v>
      </c>
      <c r="H117" s="46" t="str">
        <f t="shared" si="15"/>
        <v/>
      </c>
      <c r="I117" s="46">
        <f t="shared" si="16"/>
        <v>1</v>
      </c>
      <c r="J117" s="46">
        <f t="shared" si="17"/>
        <v>4</v>
      </c>
      <c r="K117" s="165">
        <v>113</v>
      </c>
      <c r="L117" s="165" t="s">
        <v>260</v>
      </c>
      <c r="M117" s="165" t="s">
        <v>35</v>
      </c>
      <c r="N117" s="165" t="s">
        <v>259</v>
      </c>
      <c r="O117" s="165">
        <v>32083</v>
      </c>
      <c r="P117" s="165" t="s">
        <v>16</v>
      </c>
      <c r="Q117" s="165">
        <v>3</v>
      </c>
      <c r="R117" s="165"/>
      <c r="S117" s="165">
        <v>1</v>
      </c>
      <c r="T117" s="165">
        <v>4</v>
      </c>
    </row>
    <row r="118" spans="2:20" x14ac:dyDescent="0.25">
      <c r="B118" s="6" t="str">
        <f t="shared" si="9"/>
        <v/>
      </c>
      <c r="C118" s="6" t="str">
        <f t="shared" si="10"/>
        <v>CA</v>
      </c>
      <c r="D118" s="6" t="str">
        <f t="shared" si="11"/>
        <v>P.L. 100-149</v>
      </c>
      <c r="E118" s="37">
        <f t="shared" si="12"/>
        <v>32083</v>
      </c>
      <c r="F118" s="6" t="str">
        <f t="shared" si="13"/>
        <v>Forest Service</v>
      </c>
      <c r="G118" s="47">
        <f t="shared" si="14"/>
        <v>15</v>
      </c>
      <c r="H118" s="47">
        <f t="shared" si="15"/>
        <v>2</v>
      </c>
      <c r="I118" s="47">
        <f t="shared" si="16"/>
        <v>12.5</v>
      </c>
      <c r="J118" s="47">
        <f t="shared" si="17"/>
        <v>29.5</v>
      </c>
      <c r="K118" s="165">
        <v>114</v>
      </c>
      <c r="L118" s="165"/>
      <c r="M118" s="165" t="s">
        <v>35</v>
      </c>
      <c r="N118" s="165" t="s">
        <v>259</v>
      </c>
      <c r="O118" s="165">
        <v>32083</v>
      </c>
      <c r="P118" s="165" t="s">
        <v>324</v>
      </c>
      <c r="Q118" s="165">
        <v>15</v>
      </c>
      <c r="R118" s="165">
        <v>2</v>
      </c>
      <c r="S118" s="165">
        <v>12.5</v>
      </c>
      <c r="T118" s="165">
        <v>29.5</v>
      </c>
    </row>
    <row r="119" spans="2:20" x14ac:dyDescent="0.25">
      <c r="B119" s="6" t="str">
        <f t="shared" si="9"/>
        <v/>
      </c>
      <c r="C119" s="6" t="str">
        <f t="shared" si="10"/>
        <v>CA</v>
      </c>
      <c r="D119" s="6" t="str">
        <f t="shared" si="11"/>
        <v>P.L. 100-149</v>
      </c>
      <c r="E119" s="37">
        <f t="shared" si="12"/>
        <v>32083</v>
      </c>
      <c r="F119" s="6" t="str">
        <f t="shared" si="13"/>
        <v>National Park Service</v>
      </c>
      <c r="G119" s="47">
        <f t="shared" si="14"/>
        <v>53</v>
      </c>
      <c r="H119" s="47">
        <f t="shared" si="15"/>
        <v>14</v>
      </c>
      <c r="I119" s="47">
        <f t="shared" si="16"/>
        <v>14</v>
      </c>
      <c r="J119" s="47">
        <f t="shared" si="17"/>
        <v>81</v>
      </c>
      <c r="K119" s="165">
        <v>115</v>
      </c>
      <c r="L119" s="165"/>
      <c r="M119" s="165" t="s">
        <v>35</v>
      </c>
      <c r="N119" s="165" t="s">
        <v>259</v>
      </c>
      <c r="O119" s="165">
        <v>32083</v>
      </c>
      <c r="P119" s="165" t="s">
        <v>17</v>
      </c>
      <c r="Q119" s="165">
        <v>53</v>
      </c>
      <c r="R119" s="165">
        <v>14</v>
      </c>
      <c r="S119" s="165">
        <v>14</v>
      </c>
      <c r="T119" s="165">
        <v>81</v>
      </c>
    </row>
    <row r="120" spans="2:20" x14ac:dyDescent="0.25">
      <c r="B120" s="35" t="str">
        <f t="shared" si="9"/>
        <v/>
      </c>
      <c r="C120" s="35" t="str">
        <f t="shared" si="10"/>
        <v>CA</v>
      </c>
      <c r="D120" s="35" t="str">
        <f t="shared" si="11"/>
        <v>P.L. 102-432</v>
      </c>
      <c r="E120" s="38">
        <f t="shared" si="12"/>
        <v>33900</v>
      </c>
      <c r="F120" s="35" t="str">
        <f t="shared" si="13"/>
        <v>Bureau of Land Management</v>
      </c>
      <c r="G120" s="48" t="str">
        <f t="shared" si="14"/>
        <v/>
      </c>
      <c r="H120" s="48" t="str">
        <f t="shared" si="15"/>
        <v/>
      </c>
      <c r="I120" s="48">
        <f t="shared" si="16"/>
        <v>8</v>
      </c>
      <c r="J120" s="48">
        <f t="shared" si="17"/>
        <v>8</v>
      </c>
      <c r="K120" s="165">
        <v>116</v>
      </c>
      <c r="L120" s="165"/>
      <c r="M120" s="165" t="s">
        <v>35</v>
      </c>
      <c r="N120" s="165" t="s">
        <v>261</v>
      </c>
      <c r="O120" s="165">
        <v>33900</v>
      </c>
      <c r="P120" s="165" t="s">
        <v>16</v>
      </c>
      <c r="Q120" s="165" t="s">
        <v>509</v>
      </c>
      <c r="R120" s="165" t="s">
        <v>509</v>
      </c>
      <c r="S120" s="165">
        <v>8</v>
      </c>
      <c r="T120" s="165">
        <v>8</v>
      </c>
    </row>
    <row r="121" spans="2:20" x14ac:dyDescent="0.25">
      <c r="B121" s="50" t="str">
        <f t="shared" si="9"/>
        <v>Merced Total</v>
      </c>
      <c r="C121" s="51" t="str">
        <f t="shared" si="10"/>
        <v/>
      </c>
      <c r="D121" s="51" t="str">
        <f t="shared" si="11"/>
        <v/>
      </c>
      <c r="E121" s="52" t="str">
        <f t="shared" si="12"/>
        <v/>
      </c>
      <c r="F121" s="51" t="str">
        <f t="shared" si="13"/>
        <v/>
      </c>
      <c r="G121" s="304">
        <f t="shared" si="14"/>
        <v>71</v>
      </c>
      <c r="H121" s="304">
        <f t="shared" si="15"/>
        <v>16</v>
      </c>
      <c r="I121" s="304">
        <f t="shared" si="16"/>
        <v>35.5</v>
      </c>
      <c r="J121" s="304">
        <f t="shared" si="17"/>
        <v>122.5</v>
      </c>
      <c r="K121" s="165">
        <v>117</v>
      </c>
      <c r="L121" s="165" t="s">
        <v>873</v>
      </c>
      <c r="M121" s="165"/>
      <c r="N121" s="165"/>
      <c r="O121" s="165"/>
      <c r="P121" s="165"/>
      <c r="Q121" s="165">
        <v>71</v>
      </c>
      <c r="R121" s="165">
        <v>16</v>
      </c>
      <c r="S121" s="165">
        <v>35.5</v>
      </c>
      <c r="T121" s="165">
        <v>122.5</v>
      </c>
    </row>
    <row r="122" spans="2:20" x14ac:dyDescent="0.25">
      <c r="B122" s="34" t="str">
        <f t="shared" si="9"/>
        <v>Kings</v>
      </c>
      <c r="C122" s="34" t="str">
        <f t="shared" si="10"/>
        <v>CA</v>
      </c>
      <c r="D122" s="34" t="str">
        <f t="shared" si="11"/>
        <v>P.L. 100-150</v>
      </c>
      <c r="E122" s="36">
        <f t="shared" si="12"/>
        <v>32084</v>
      </c>
      <c r="F122" s="34" t="str">
        <f t="shared" si="13"/>
        <v>Forest Service</v>
      </c>
      <c r="G122" s="46">
        <f t="shared" si="14"/>
        <v>16.5</v>
      </c>
      <c r="H122" s="46" t="str">
        <f t="shared" si="15"/>
        <v/>
      </c>
      <c r="I122" s="46">
        <f t="shared" si="16"/>
        <v>9</v>
      </c>
      <c r="J122" s="46">
        <f t="shared" si="17"/>
        <v>25.5</v>
      </c>
      <c r="K122" s="165">
        <v>118</v>
      </c>
      <c r="L122" s="165" t="s">
        <v>378</v>
      </c>
      <c r="M122" s="165" t="s">
        <v>35</v>
      </c>
      <c r="N122" s="165" t="s">
        <v>379</v>
      </c>
      <c r="O122" s="165">
        <v>32084</v>
      </c>
      <c r="P122" s="165" t="s">
        <v>324</v>
      </c>
      <c r="Q122" s="165">
        <v>16.5</v>
      </c>
      <c r="R122" s="165" t="s">
        <v>509</v>
      </c>
      <c r="S122" s="165">
        <v>9</v>
      </c>
      <c r="T122" s="165">
        <v>25.5</v>
      </c>
    </row>
    <row r="123" spans="2:20" x14ac:dyDescent="0.25">
      <c r="B123" s="35" t="str">
        <f t="shared" si="9"/>
        <v/>
      </c>
      <c r="C123" s="35" t="str">
        <f t="shared" si="10"/>
        <v>CA</v>
      </c>
      <c r="D123" s="35" t="str">
        <f t="shared" si="11"/>
        <v>P.L. 100-150</v>
      </c>
      <c r="E123" s="38">
        <f t="shared" si="12"/>
        <v>32084</v>
      </c>
      <c r="F123" s="35" t="str">
        <f t="shared" si="13"/>
        <v>National Park Service</v>
      </c>
      <c r="G123" s="48">
        <f t="shared" si="14"/>
        <v>49</v>
      </c>
      <c r="H123" s="48" t="str">
        <f t="shared" si="15"/>
        <v/>
      </c>
      <c r="I123" s="48">
        <f t="shared" si="16"/>
        <v>6.5</v>
      </c>
      <c r="J123" s="48">
        <f t="shared" si="17"/>
        <v>55.5</v>
      </c>
      <c r="K123" s="165">
        <v>119</v>
      </c>
      <c r="L123" s="165"/>
      <c r="M123" s="165" t="s">
        <v>35</v>
      </c>
      <c r="N123" s="165" t="s">
        <v>379</v>
      </c>
      <c r="O123" s="165">
        <v>32084</v>
      </c>
      <c r="P123" s="165" t="s">
        <v>17</v>
      </c>
      <c r="Q123" s="165">
        <v>49</v>
      </c>
      <c r="R123" s="165" t="s">
        <v>509</v>
      </c>
      <c r="S123" s="165">
        <v>6.5</v>
      </c>
      <c r="T123" s="165">
        <v>55.5</v>
      </c>
    </row>
    <row r="124" spans="2:20" x14ac:dyDescent="0.25">
      <c r="B124" s="50" t="str">
        <f t="shared" si="9"/>
        <v>Kings Total</v>
      </c>
      <c r="C124" s="51" t="str">
        <f t="shared" si="10"/>
        <v/>
      </c>
      <c r="D124" s="51" t="str">
        <f t="shared" si="11"/>
        <v/>
      </c>
      <c r="E124" s="52" t="str">
        <f t="shared" si="12"/>
        <v/>
      </c>
      <c r="F124" s="51" t="str">
        <f t="shared" si="13"/>
        <v/>
      </c>
      <c r="G124" s="304">
        <f t="shared" si="14"/>
        <v>65.5</v>
      </c>
      <c r="H124" s="304" t="str">
        <f t="shared" si="15"/>
        <v/>
      </c>
      <c r="I124" s="304">
        <f t="shared" si="16"/>
        <v>15.5</v>
      </c>
      <c r="J124" s="304">
        <f t="shared" si="17"/>
        <v>81</v>
      </c>
      <c r="K124" s="165">
        <v>120</v>
      </c>
      <c r="L124" s="165" t="s">
        <v>872</v>
      </c>
      <c r="M124" s="165"/>
      <c r="N124" s="165"/>
      <c r="O124" s="165"/>
      <c r="P124" s="165"/>
      <c r="Q124" s="165">
        <v>65.5</v>
      </c>
      <c r="R124" s="165" t="s">
        <v>509</v>
      </c>
      <c r="S124" s="165">
        <v>15.5</v>
      </c>
      <c r="T124" s="165">
        <v>81</v>
      </c>
    </row>
    <row r="125" spans="2:20" x14ac:dyDescent="0.25">
      <c r="B125" s="34" t="str">
        <f t="shared" si="9"/>
        <v>Kern</v>
      </c>
      <c r="C125" s="34" t="str">
        <f t="shared" si="10"/>
        <v>CA</v>
      </c>
      <c r="D125" s="34" t="str">
        <f t="shared" si="11"/>
        <v>P.L. 100-174</v>
      </c>
      <c r="E125" s="36">
        <f t="shared" si="12"/>
        <v>32105</v>
      </c>
      <c r="F125" s="34" t="str">
        <f t="shared" si="13"/>
        <v>Forest Service</v>
      </c>
      <c r="G125" s="46">
        <f t="shared" si="14"/>
        <v>96.1</v>
      </c>
      <c r="H125" s="46">
        <f t="shared" si="15"/>
        <v>7</v>
      </c>
      <c r="I125" s="46">
        <f t="shared" si="16"/>
        <v>20.9</v>
      </c>
      <c r="J125" s="46">
        <f t="shared" si="17"/>
        <v>124</v>
      </c>
      <c r="K125" s="165">
        <v>121</v>
      </c>
      <c r="L125" s="165" t="s">
        <v>380</v>
      </c>
      <c r="M125" s="165" t="s">
        <v>35</v>
      </c>
      <c r="N125" s="165" t="s">
        <v>217</v>
      </c>
      <c r="O125" s="165">
        <v>32105</v>
      </c>
      <c r="P125" s="165" t="s">
        <v>324</v>
      </c>
      <c r="Q125" s="165">
        <v>96.1</v>
      </c>
      <c r="R125" s="165">
        <v>7</v>
      </c>
      <c r="S125" s="165">
        <v>20.9</v>
      </c>
      <c r="T125" s="165">
        <v>124</v>
      </c>
    </row>
    <row r="126" spans="2:20" x14ac:dyDescent="0.25">
      <c r="B126" s="35" t="str">
        <f t="shared" si="9"/>
        <v/>
      </c>
      <c r="C126" s="35" t="str">
        <f t="shared" si="10"/>
        <v>CA</v>
      </c>
      <c r="D126" s="35" t="str">
        <f t="shared" si="11"/>
        <v>P.L. 100-174</v>
      </c>
      <c r="E126" s="38">
        <f t="shared" si="12"/>
        <v>32105</v>
      </c>
      <c r="F126" s="35" t="str">
        <f t="shared" si="13"/>
        <v>National Park Service</v>
      </c>
      <c r="G126" s="48">
        <f t="shared" si="14"/>
        <v>27</v>
      </c>
      <c r="H126" s="48" t="str">
        <f t="shared" si="15"/>
        <v/>
      </c>
      <c r="I126" s="48" t="str">
        <f t="shared" si="16"/>
        <v/>
      </c>
      <c r="J126" s="48">
        <f t="shared" si="17"/>
        <v>27</v>
      </c>
      <c r="K126" s="165">
        <v>122</v>
      </c>
      <c r="L126" s="165"/>
      <c r="M126" s="165" t="s">
        <v>35</v>
      </c>
      <c r="N126" s="165" t="s">
        <v>217</v>
      </c>
      <c r="O126" s="165">
        <v>32105</v>
      </c>
      <c r="P126" s="165" t="s">
        <v>17</v>
      </c>
      <c r="Q126" s="165">
        <v>27</v>
      </c>
      <c r="R126" s="165" t="s">
        <v>509</v>
      </c>
      <c r="S126" s="165" t="s">
        <v>509</v>
      </c>
      <c r="T126" s="165">
        <v>27</v>
      </c>
    </row>
    <row r="127" spans="2:20" x14ac:dyDescent="0.25">
      <c r="B127" s="50" t="str">
        <f t="shared" si="9"/>
        <v>Kern Total</v>
      </c>
      <c r="C127" s="51" t="str">
        <f t="shared" si="10"/>
        <v/>
      </c>
      <c r="D127" s="51" t="str">
        <f t="shared" si="11"/>
        <v/>
      </c>
      <c r="E127" s="52" t="str">
        <f t="shared" si="12"/>
        <v/>
      </c>
      <c r="F127" s="51" t="str">
        <f t="shared" si="13"/>
        <v/>
      </c>
      <c r="G127" s="304">
        <f t="shared" si="14"/>
        <v>123.1</v>
      </c>
      <c r="H127" s="304">
        <f t="shared" si="15"/>
        <v>7</v>
      </c>
      <c r="I127" s="304">
        <f t="shared" si="16"/>
        <v>20.9</v>
      </c>
      <c r="J127" s="304">
        <f t="shared" si="17"/>
        <v>151</v>
      </c>
      <c r="K127" s="165">
        <v>123</v>
      </c>
      <c r="L127" s="165" t="s">
        <v>871</v>
      </c>
      <c r="M127" s="165"/>
      <c r="N127" s="165"/>
      <c r="O127" s="165"/>
      <c r="P127" s="165"/>
      <c r="Q127" s="165">
        <v>123.1</v>
      </c>
      <c r="R127" s="165">
        <v>7</v>
      </c>
      <c r="S127" s="165">
        <v>20.9</v>
      </c>
      <c r="T127" s="165">
        <v>151</v>
      </c>
    </row>
    <row r="128" spans="2:20" x14ac:dyDescent="0.25">
      <c r="B128" s="31" t="str">
        <f t="shared" si="9"/>
        <v xml:space="preserve">Bluestone </v>
      </c>
      <c r="C128" s="31" t="str">
        <f t="shared" si="10"/>
        <v>WV</v>
      </c>
      <c r="D128" s="31" t="str">
        <f t="shared" si="11"/>
        <v>P.L. 100-534</v>
      </c>
      <c r="E128" s="32">
        <f t="shared" si="12"/>
        <v>32442</v>
      </c>
      <c r="F128" s="31" t="str">
        <f t="shared" si="13"/>
        <v>National Park Service</v>
      </c>
      <c r="G128" s="45" t="str">
        <f t="shared" si="14"/>
        <v/>
      </c>
      <c r="H128" s="45">
        <f t="shared" si="15"/>
        <v>10</v>
      </c>
      <c r="I128" s="45" t="str">
        <f t="shared" si="16"/>
        <v/>
      </c>
      <c r="J128" s="45">
        <f t="shared" si="17"/>
        <v>10</v>
      </c>
      <c r="K128" s="165">
        <v>124</v>
      </c>
      <c r="L128" s="165" t="s">
        <v>603</v>
      </c>
      <c r="M128" s="165" t="s">
        <v>74</v>
      </c>
      <c r="N128" s="165" t="s">
        <v>230</v>
      </c>
      <c r="O128" s="165">
        <v>32442</v>
      </c>
      <c r="P128" s="165" t="s">
        <v>17</v>
      </c>
      <c r="Q128" s="165" t="s">
        <v>509</v>
      </c>
      <c r="R128" s="165">
        <v>10</v>
      </c>
      <c r="S128" s="165" t="s">
        <v>509</v>
      </c>
      <c r="T128" s="165">
        <v>10</v>
      </c>
    </row>
    <row r="129" spans="2:20" x14ac:dyDescent="0.25">
      <c r="B129" s="31" t="str">
        <f t="shared" si="9"/>
        <v>Big Marsh</v>
      </c>
      <c r="C129" s="31" t="str">
        <f t="shared" si="10"/>
        <v>OR</v>
      </c>
      <c r="D129" s="31" t="str">
        <f t="shared" si="11"/>
        <v>P.L. 100-557</v>
      </c>
      <c r="E129" s="32">
        <f t="shared" si="12"/>
        <v>32444</v>
      </c>
      <c r="F129" s="31" t="str">
        <f t="shared" si="13"/>
        <v>Forest Service</v>
      </c>
      <c r="G129" s="45" t="str">
        <f t="shared" si="14"/>
        <v/>
      </c>
      <c r="H129" s="45" t="str">
        <f t="shared" si="15"/>
        <v/>
      </c>
      <c r="I129" s="45">
        <f t="shared" si="16"/>
        <v>15</v>
      </c>
      <c r="J129" s="45">
        <f t="shared" si="17"/>
        <v>15</v>
      </c>
      <c r="K129" s="165">
        <v>125</v>
      </c>
      <c r="L129" s="165" t="s">
        <v>593</v>
      </c>
      <c r="M129" s="165" t="s">
        <v>65</v>
      </c>
      <c r="N129" s="165" t="s">
        <v>204</v>
      </c>
      <c r="O129" s="165">
        <v>32444</v>
      </c>
      <c r="P129" s="165" t="s">
        <v>324</v>
      </c>
      <c r="Q129" s="165" t="s">
        <v>509</v>
      </c>
      <c r="R129" s="165" t="s">
        <v>509</v>
      </c>
      <c r="S129" s="165">
        <v>15</v>
      </c>
      <c r="T129" s="165">
        <v>15</v>
      </c>
    </row>
    <row r="130" spans="2:20" x14ac:dyDescent="0.25">
      <c r="B130" s="31" t="str">
        <f t="shared" si="9"/>
        <v>Chetco</v>
      </c>
      <c r="C130" s="31" t="str">
        <f t="shared" si="10"/>
        <v>OR</v>
      </c>
      <c r="D130" s="31" t="str">
        <f t="shared" si="11"/>
        <v>P.L. 100-557</v>
      </c>
      <c r="E130" s="32">
        <f t="shared" si="12"/>
        <v>32444</v>
      </c>
      <c r="F130" s="31" t="str">
        <f t="shared" si="13"/>
        <v>Forest Service</v>
      </c>
      <c r="G130" s="45">
        <f t="shared" si="14"/>
        <v>25.5</v>
      </c>
      <c r="H130" s="45">
        <f t="shared" si="15"/>
        <v>8</v>
      </c>
      <c r="I130" s="45">
        <f t="shared" si="16"/>
        <v>11</v>
      </c>
      <c r="J130" s="45">
        <f t="shared" si="17"/>
        <v>44.5</v>
      </c>
      <c r="K130" s="165">
        <v>126</v>
      </c>
      <c r="L130" s="165" t="s">
        <v>383</v>
      </c>
      <c r="M130" s="165" t="s">
        <v>65</v>
      </c>
      <c r="N130" s="165" t="s">
        <v>204</v>
      </c>
      <c r="O130" s="165">
        <v>32444</v>
      </c>
      <c r="P130" s="165" t="s">
        <v>324</v>
      </c>
      <c r="Q130" s="165">
        <v>25.5</v>
      </c>
      <c r="R130" s="165">
        <v>8</v>
      </c>
      <c r="S130" s="165">
        <v>11</v>
      </c>
      <c r="T130" s="165">
        <v>44.5</v>
      </c>
    </row>
    <row r="131" spans="2:20" x14ac:dyDescent="0.25">
      <c r="B131" s="31" t="str">
        <f t="shared" si="9"/>
        <v>Clackamas</v>
      </c>
      <c r="C131" s="31" t="str">
        <f t="shared" si="10"/>
        <v>OR</v>
      </c>
      <c r="D131" s="31" t="str">
        <f t="shared" si="11"/>
        <v>P.L. 100-557</v>
      </c>
      <c r="E131" s="32">
        <f t="shared" si="12"/>
        <v>32444</v>
      </c>
      <c r="F131" s="31" t="str">
        <f t="shared" si="13"/>
        <v>Forest Service</v>
      </c>
      <c r="G131" s="45" t="str">
        <f t="shared" si="14"/>
        <v/>
      </c>
      <c r="H131" s="45">
        <f t="shared" si="15"/>
        <v>20</v>
      </c>
      <c r="I131" s="45">
        <f t="shared" si="16"/>
        <v>27</v>
      </c>
      <c r="J131" s="45">
        <f t="shared" si="17"/>
        <v>47</v>
      </c>
      <c r="K131" s="165">
        <v>127</v>
      </c>
      <c r="L131" s="165" t="s">
        <v>384</v>
      </c>
      <c r="M131" s="165" t="s">
        <v>65</v>
      </c>
      <c r="N131" s="165" t="s">
        <v>204</v>
      </c>
      <c r="O131" s="165">
        <v>32444</v>
      </c>
      <c r="P131" s="165" t="s">
        <v>324</v>
      </c>
      <c r="Q131" s="165" t="s">
        <v>509</v>
      </c>
      <c r="R131" s="165">
        <v>20</v>
      </c>
      <c r="S131" s="165">
        <v>27</v>
      </c>
      <c r="T131" s="165">
        <v>47</v>
      </c>
    </row>
    <row r="132" spans="2:20" x14ac:dyDescent="0.25">
      <c r="B132" s="31" t="str">
        <f t="shared" si="9"/>
        <v>Crescent Creek</v>
      </c>
      <c r="C132" s="31" t="str">
        <f t="shared" si="10"/>
        <v>OR</v>
      </c>
      <c r="D132" s="31" t="str">
        <f t="shared" si="11"/>
        <v>P.L. 100-557</v>
      </c>
      <c r="E132" s="32">
        <f t="shared" si="12"/>
        <v>32444</v>
      </c>
      <c r="F132" s="31" t="str">
        <f t="shared" si="13"/>
        <v>Forest Service</v>
      </c>
      <c r="G132" s="45" t="str">
        <f t="shared" si="14"/>
        <v/>
      </c>
      <c r="H132" s="45" t="str">
        <f t="shared" si="15"/>
        <v/>
      </c>
      <c r="I132" s="45">
        <f t="shared" si="16"/>
        <v>10</v>
      </c>
      <c r="J132" s="45">
        <f t="shared" si="17"/>
        <v>10</v>
      </c>
      <c r="K132" s="165">
        <v>128</v>
      </c>
      <c r="L132" s="165" t="s">
        <v>142</v>
      </c>
      <c r="M132" s="165" t="s">
        <v>65</v>
      </c>
      <c r="N132" s="165" t="s">
        <v>204</v>
      </c>
      <c r="O132" s="165">
        <v>32444</v>
      </c>
      <c r="P132" s="165" t="s">
        <v>324</v>
      </c>
      <c r="Q132" s="165" t="s">
        <v>509</v>
      </c>
      <c r="R132" s="165" t="s">
        <v>509</v>
      </c>
      <c r="S132" s="165">
        <v>10</v>
      </c>
      <c r="T132" s="165">
        <v>10</v>
      </c>
    </row>
    <row r="133" spans="2:20" x14ac:dyDescent="0.25">
      <c r="B133" s="31" t="str">
        <f t="shared" ref="B133:B196" si="18">IF(ISBLANK(L133),"",L133)</f>
        <v>Crooked</v>
      </c>
      <c r="C133" s="31" t="str">
        <f t="shared" ref="C133:C196" si="19">IF(ISBLANK(M133),"",M133)</f>
        <v>OR</v>
      </c>
      <c r="D133" s="31" t="str">
        <f t="shared" ref="D133:D196" si="20">IF(ISBLANK(N133),"",N133)</f>
        <v>P.L. 100-557</v>
      </c>
      <c r="E133" s="32">
        <f t="shared" ref="E133:E196" si="21">IF(ISBLANK(O133),"",O133)</f>
        <v>32444</v>
      </c>
      <c r="F133" s="31" t="str">
        <f t="shared" ref="F133:F196" si="22">IF(ISBLANK(P133),"",P133)</f>
        <v>Bureau of Land Management</v>
      </c>
      <c r="G133" s="45" t="str">
        <f t="shared" ref="G133:G196" si="23">IF(ISBLANK(Q133),"",Q133)</f>
        <v/>
      </c>
      <c r="H133" s="45" t="str">
        <f t="shared" ref="H133:H196" si="24">IF(ISBLANK(R133),"",R133)</f>
        <v/>
      </c>
      <c r="I133" s="45">
        <f t="shared" ref="I133:I196" si="25">IF(ISBLANK(S133),"",S133)</f>
        <v>17.8</v>
      </c>
      <c r="J133" s="45">
        <f t="shared" ref="J133:J196" si="26">IF(ISBLANK(T133),"",T133)</f>
        <v>17.8</v>
      </c>
      <c r="K133" s="165">
        <v>129</v>
      </c>
      <c r="L133" s="165" t="s">
        <v>385</v>
      </c>
      <c r="M133" s="165" t="s">
        <v>65</v>
      </c>
      <c r="N133" s="165" t="s">
        <v>204</v>
      </c>
      <c r="O133" s="165">
        <v>32444</v>
      </c>
      <c r="P133" s="165" t="s">
        <v>16</v>
      </c>
      <c r="Q133" s="165" t="s">
        <v>509</v>
      </c>
      <c r="R133" s="165" t="s">
        <v>509</v>
      </c>
      <c r="S133" s="165">
        <v>17.8</v>
      </c>
      <c r="T133" s="165">
        <v>17.8</v>
      </c>
    </row>
    <row r="134" spans="2:20" x14ac:dyDescent="0.25">
      <c r="B134" s="34" t="str">
        <f t="shared" si="18"/>
        <v>Deschutes</v>
      </c>
      <c r="C134" s="34" t="str">
        <f t="shared" si="19"/>
        <v>OR</v>
      </c>
      <c r="D134" s="34" t="str">
        <f t="shared" si="20"/>
        <v>P.L. 100-557</v>
      </c>
      <c r="E134" s="36">
        <f t="shared" si="21"/>
        <v>32444</v>
      </c>
      <c r="F134" s="34" t="str">
        <f t="shared" si="22"/>
        <v>Bureau of Land Management</v>
      </c>
      <c r="G134" s="46" t="str">
        <f t="shared" si="23"/>
        <v/>
      </c>
      <c r="H134" s="46">
        <f t="shared" si="24"/>
        <v>20</v>
      </c>
      <c r="I134" s="46">
        <f t="shared" si="25"/>
        <v>100</v>
      </c>
      <c r="J134" s="46">
        <f t="shared" si="26"/>
        <v>120</v>
      </c>
      <c r="K134" s="165">
        <v>130</v>
      </c>
      <c r="L134" s="165" t="s">
        <v>386</v>
      </c>
      <c r="M134" s="165" t="s">
        <v>65</v>
      </c>
      <c r="N134" s="165" t="s">
        <v>204</v>
      </c>
      <c r="O134" s="165">
        <v>32444</v>
      </c>
      <c r="P134" s="165" t="s">
        <v>16</v>
      </c>
      <c r="Q134" s="165" t="s">
        <v>509</v>
      </c>
      <c r="R134" s="165">
        <v>20</v>
      </c>
      <c r="S134" s="165">
        <v>100</v>
      </c>
      <c r="T134" s="165">
        <v>120</v>
      </c>
    </row>
    <row r="135" spans="2:20" x14ac:dyDescent="0.25">
      <c r="B135" s="35" t="str">
        <f t="shared" si="18"/>
        <v/>
      </c>
      <c r="C135" s="35" t="str">
        <f t="shared" si="19"/>
        <v>OR</v>
      </c>
      <c r="D135" s="35" t="str">
        <f t="shared" si="20"/>
        <v>P.L. 100-557</v>
      </c>
      <c r="E135" s="38">
        <f t="shared" si="21"/>
        <v>32444</v>
      </c>
      <c r="F135" s="35" t="str">
        <f t="shared" si="22"/>
        <v>Forest Service</v>
      </c>
      <c r="G135" s="48" t="str">
        <f t="shared" si="23"/>
        <v/>
      </c>
      <c r="H135" s="48">
        <f t="shared" si="24"/>
        <v>11</v>
      </c>
      <c r="I135" s="48">
        <f t="shared" si="25"/>
        <v>43.4</v>
      </c>
      <c r="J135" s="48">
        <f t="shared" si="26"/>
        <v>54.4</v>
      </c>
      <c r="K135" s="165">
        <v>131</v>
      </c>
      <c r="L135" s="165"/>
      <c r="M135" s="165" t="s">
        <v>65</v>
      </c>
      <c r="N135" s="165" t="s">
        <v>204</v>
      </c>
      <c r="O135" s="165">
        <v>32444</v>
      </c>
      <c r="P135" s="165" t="s">
        <v>324</v>
      </c>
      <c r="Q135" s="165" t="s">
        <v>509</v>
      </c>
      <c r="R135" s="165">
        <v>11</v>
      </c>
      <c r="S135" s="165">
        <v>43.4</v>
      </c>
      <c r="T135" s="165">
        <v>54.4</v>
      </c>
    </row>
    <row r="136" spans="2:20" x14ac:dyDescent="0.25">
      <c r="B136" s="50" t="str">
        <f t="shared" si="18"/>
        <v>Deschutes Total</v>
      </c>
      <c r="C136" s="51" t="str">
        <f t="shared" si="19"/>
        <v/>
      </c>
      <c r="D136" s="51" t="str">
        <f t="shared" si="20"/>
        <v/>
      </c>
      <c r="E136" s="52" t="str">
        <f t="shared" si="21"/>
        <v/>
      </c>
      <c r="F136" s="51" t="str">
        <f t="shared" si="22"/>
        <v/>
      </c>
      <c r="G136" s="304" t="str">
        <f t="shared" si="23"/>
        <v/>
      </c>
      <c r="H136" s="304">
        <f t="shared" si="24"/>
        <v>31</v>
      </c>
      <c r="I136" s="304">
        <f t="shared" si="25"/>
        <v>143.4</v>
      </c>
      <c r="J136" s="304">
        <f t="shared" si="26"/>
        <v>174.4</v>
      </c>
      <c r="K136" s="165">
        <v>132</v>
      </c>
      <c r="L136" s="165" t="s">
        <v>887</v>
      </c>
      <c r="M136" s="165"/>
      <c r="N136" s="165"/>
      <c r="O136" s="165"/>
      <c r="P136" s="165"/>
      <c r="Q136" s="165" t="s">
        <v>509</v>
      </c>
      <c r="R136" s="165">
        <v>31</v>
      </c>
      <c r="S136" s="165">
        <v>143.4</v>
      </c>
      <c r="T136" s="165">
        <v>174.4</v>
      </c>
    </row>
    <row r="137" spans="2:20" x14ac:dyDescent="0.25">
      <c r="B137" s="34" t="str">
        <f t="shared" si="18"/>
        <v>Donner und Blitzen</v>
      </c>
      <c r="C137" s="34" t="str">
        <f t="shared" si="19"/>
        <v>OR</v>
      </c>
      <c r="D137" s="34" t="str">
        <f t="shared" si="20"/>
        <v>P.L. 100-557</v>
      </c>
      <c r="E137" s="36">
        <f t="shared" si="21"/>
        <v>32444</v>
      </c>
      <c r="F137" s="34" t="str">
        <f t="shared" si="22"/>
        <v>Bureau of Land Management</v>
      </c>
      <c r="G137" s="46">
        <f t="shared" si="23"/>
        <v>72.7</v>
      </c>
      <c r="H137" s="46" t="str">
        <f t="shared" si="24"/>
        <v/>
      </c>
      <c r="I137" s="46" t="str">
        <f t="shared" si="25"/>
        <v/>
      </c>
      <c r="J137" s="46">
        <f t="shared" si="26"/>
        <v>72.7</v>
      </c>
      <c r="K137" s="165">
        <v>133</v>
      </c>
      <c r="L137" s="165" t="s">
        <v>387</v>
      </c>
      <c r="M137" s="165" t="s">
        <v>65</v>
      </c>
      <c r="N137" s="165" t="s">
        <v>204</v>
      </c>
      <c r="O137" s="165">
        <v>32444</v>
      </c>
      <c r="P137" s="165" t="s">
        <v>16</v>
      </c>
      <c r="Q137" s="165">
        <v>72.7</v>
      </c>
      <c r="R137" s="165" t="s">
        <v>509</v>
      </c>
      <c r="S137" s="165" t="s">
        <v>509</v>
      </c>
      <c r="T137" s="165">
        <v>72.7</v>
      </c>
    </row>
    <row r="138" spans="2:20" x14ac:dyDescent="0.25">
      <c r="B138" s="35" t="str">
        <f t="shared" si="18"/>
        <v/>
      </c>
      <c r="C138" s="35" t="str">
        <f t="shared" si="19"/>
        <v>OR</v>
      </c>
      <c r="D138" s="35" t="str">
        <f t="shared" si="20"/>
        <v>P.L. 106-399</v>
      </c>
      <c r="E138" s="38">
        <f t="shared" si="21"/>
        <v>36829</v>
      </c>
      <c r="F138" s="35" t="str">
        <f t="shared" si="22"/>
        <v>Bureau of Land Management</v>
      </c>
      <c r="G138" s="48">
        <f t="shared" si="23"/>
        <v>14.8</v>
      </c>
      <c r="H138" s="48" t="str">
        <f t="shared" si="24"/>
        <v/>
      </c>
      <c r="I138" s="48" t="str">
        <f t="shared" si="25"/>
        <v/>
      </c>
      <c r="J138" s="48">
        <f t="shared" si="26"/>
        <v>14.8</v>
      </c>
      <c r="K138" s="165">
        <v>134</v>
      </c>
      <c r="L138" s="165"/>
      <c r="M138" s="165" t="s">
        <v>65</v>
      </c>
      <c r="N138" s="165" t="s">
        <v>388</v>
      </c>
      <c r="O138" s="165">
        <v>36829</v>
      </c>
      <c r="P138" s="165" t="s">
        <v>16</v>
      </c>
      <c r="Q138" s="165">
        <v>14.8</v>
      </c>
      <c r="R138" s="165" t="s">
        <v>509</v>
      </c>
      <c r="S138" s="165" t="s">
        <v>509</v>
      </c>
      <c r="T138" s="165">
        <v>14.8</v>
      </c>
    </row>
    <row r="139" spans="2:20" x14ac:dyDescent="0.25">
      <c r="B139" s="50" t="str">
        <f t="shared" si="18"/>
        <v>Donner und Blitzen Total</v>
      </c>
      <c r="C139" s="51" t="str">
        <f t="shared" si="19"/>
        <v/>
      </c>
      <c r="D139" s="51" t="str">
        <f t="shared" si="20"/>
        <v/>
      </c>
      <c r="E139" s="52" t="str">
        <f t="shared" si="21"/>
        <v/>
      </c>
      <c r="F139" s="51" t="str">
        <f t="shared" si="22"/>
        <v/>
      </c>
      <c r="G139" s="304">
        <f t="shared" si="23"/>
        <v>87.5</v>
      </c>
      <c r="H139" s="304" t="str">
        <f t="shared" si="24"/>
        <v/>
      </c>
      <c r="I139" s="304" t="str">
        <f t="shared" si="25"/>
        <v/>
      </c>
      <c r="J139" s="304">
        <f t="shared" si="26"/>
        <v>87.5</v>
      </c>
      <c r="K139" s="165">
        <v>135</v>
      </c>
      <c r="L139" s="165" t="s">
        <v>888</v>
      </c>
      <c r="M139" s="165"/>
      <c r="N139" s="165"/>
      <c r="O139" s="165"/>
      <c r="P139" s="165"/>
      <c r="Q139" s="165">
        <v>87.5</v>
      </c>
      <c r="R139" s="165" t="s">
        <v>509</v>
      </c>
      <c r="S139" s="165" t="s">
        <v>509</v>
      </c>
      <c r="T139" s="165">
        <v>87.5</v>
      </c>
    </row>
    <row r="140" spans="2:20" x14ac:dyDescent="0.25">
      <c r="B140" s="31" t="str">
        <f t="shared" si="18"/>
        <v xml:space="preserve">Eagle Creek </v>
      </c>
      <c r="C140" s="31" t="str">
        <f t="shared" si="19"/>
        <v>OR</v>
      </c>
      <c r="D140" s="31" t="str">
        <f t="shared" si="20"/>
        <v>P.L. 100-557</v>
      </c>
      <c r="E140" s="32">
        <f t="shared" si="21"/>
        <v>32444</v>
      </c>
      <c r="F140" s="31" t="str">
        <f t="shared" si="22"/>
        <v>Forest Service</v>
      </c>
      <c r="G140" s="45">
        <f t="shared" si="23"/>
        <v>4.5</v>
      </c>
      <c r="H140" s="45">
        <f t="shared" si="24"/>
        <v>6</v>
      </c>
      <c r="I140" s="45">
        <f t="shared" si="25"/>
        <v>18.399999999999999</v>
      </c>
      <c r="J140" s="45">
        <f t="shared" si="26"/>
        <v>28.9</v>
      </c>
      <c r="K140" s="165">
        <v>136</v>
      </c>
      <c r="L140" s="165" t="s">
        <v>595</v>
      </c>
      <c r="M140" s="165" t="s">
        <v>65</v>
      </c>
      <c r="N140" s="165" t="s">
        <v>204</v>
      </c>
      <c r="O140" s="165">
        <v>32444</v>
      </c>
      <c r="P140" s="165" t="s">
        <v>324</v>
      </c>
      <c r="Q140" s="165">
        <v>4.5</v>
      </c>
      <c r="R140" s="165">
        <v>6</v>
      </c>
      <c r="S140" s="165">
        <v>18.399999999999999</v>
      </c>
      <c r="T140" s="165">
        <v>28.9</v>
      </c>
    </row>
    <row r="141" spans="2:20" x14ac:dyDescent="0.25">
      <c r="B141" s="34" t="str">
        <f t="shared" si="18"/>
        <v>Elk</v>
      </c>
      <c r="C141" s="34" t="str">
        <f t="shared" si="19"/>
        <v>OR</v>
      </c>
      <c r="D141" s="34" t="str">
        <f t="shared" si="20"/>
        <v>P.L. 100-557</v>
      </c>
      <c r="E141" s="36">
        <f t="shared" si="21"/>
        <v>32444</v>
      </c>
      <c r="F141" s="34" t="str">
        <f t="shared" si="22"/>
        <v>Forest Service</v>
      </c>
      <c r="G141" s="46">
        <f t="shared" si="23"/>
        <v>2</v>
      </c>
      <c r="H141" s="46" t="str">
        <f t="shared" si="24"/>
        <v/>
      </c>
      <c r="I141" s="46">
        <f t="shared" si="25"/>
        <v>17</v>
      </c>
      <c r="J141" s="46">
        <f t="shared" si="26"/>
        <v>19</v>
      </c>
      <c r="K141" s="165">
        <v>137</v>
      </c>
      <c r="L141" s="165" t="s">
        <v>201</v>
      </c>
      <c r="M141" s="165" t="s">
        <v>65</v>
      </c>
      <c r="N141" s="165" t="s">
        <v>204</v>
      </c>
      <c r="O141" s="165">
        <v>32444</v>
      </c>
      <c r="P141" s="165" t="s">
        <v>324</v>
      </c>
      <c r="Q141" s="165">
        <v>2</v>
      </c>
      <c r="R141" s="165"/>
      <c r="S141" s="165">
        <v>17</v>
      </c>
      <c r="T141" s="165">
        <v>19</v>
      </c>
    </row>
    <row r="142" spans="2:20" x14ac:dyDescent="0.25">
      <c r="B142" s="35" t="str">
        <f t="shared" si="18"/>
        <v/>
      </c>
      <c r="C142" s="35" t="str">
        <f t="shared" si="19"/>
        <v>OR</v>
      </c>
      <c r="D142" s="35" t="str">
        <f t="shared" si="20"/>
        <v>P.L. 111-11</v>
      </c>
      <c r="E142" s="38">
        <f t="shared" si="21"/>
        <v>39902</v>
      </c>
      <c r="F142" s="35" t="str">
        <f t="shared" si="22"/>
        <v>Forest Service</v>
      </c>
      <c r="G142" s="48">
        <f t="shared" si="23"/>
        <v>7.7</v>
      </c>
      <c r="H142" s="48">
        <f t="shared" si="24"/>
        <v>1.5</v>
      </c>
      <c r="I142" s="48" t="str">
        <f t="shared" si="25"/>
        <v/>
      </c>
      <c r="J142" s="48">
        <f t="shared" si="26"/>
        <v>9.1999999999999993</v>
      </c>
      <c r="K142" s="165">
        <v>138</v>
      </c>
      <c r="L142" s="165"/>
      <c r="M142" s="165" t="s">
        <v>65</v>
      </c>
      <c r="N142" s="165" t="s">
        <v>299</v>
      </c>
      <c r="O142" s="165">
        <v>39902</v>
      </c>
      <c r="P142" s="165" t="s">
        <v>324</v>
      </c>
      <c r="Q142" s="165">
        <v>7.7</v>
      </c>
      <c r="R142" s="165">
        <v>1.5</v>
      </c>
      <c r="S142" s="165"/>
      <c r="T142" s="165">
        <v>9.1999999999999993</v>
      </c>
    </row>
    <row r="143" spans="2:20" x14ac:dyDescent="0.25">
      <c r="B143" s="50" t="str">
        <f t="shared" si="18"/>
        <v>Elk Total</v>
      </c>
      <c r="C143" s="51" t="str">
        <f t="shared" si="19"/>
        <v/>
      </c>
      <c r="D143" s="51" t="str">
        <f t="shared" si="20"/>
        <v/>
      </c>
      <c r="E143" s="52" t="str">
        <f t="shared" si="21"/>
        <v/>
      </c>
      <c r="F143" s="51" t="str">
        <f t="shared" si="22"/>
        <v/>
      </c>
      <c r="G143" s="304">
        <f t="shared" si="23"/>
        <v>9.6999999999999993</v>
      </c>
      <c r="H143" s="304">
        <f t="shared" si="24"/>
        <v>1.5</v>
      </c>
      <c r="I143" s="304">
        <f t="shared" si="25"/>
        <v>17</v>
      </c>
      <c r="J143" s="304">
        <f t="shared" si="26"/>
        <v>28.2</v>
      </c>
      <c r="K143" s="165">
        <v>139</v>
      </c>
      <c r="L143" s="165" t="s">
        <v>889</v>
      </c>
      <c r="M143" s="165"/>
      <c r="N143" s="165"/>
      <c r="O143" s="165"/>
      <c r="P143" s="165"/>
      <c r="Q143" s="165">
        <v>9.6999999999999993</v>
      </c>
      <c r="R143" s="165">
        <v>1.5</v>
      </c>
      <c r="S143" s="165">
        <v>17</v>
      </c>
      <c r="T143" s="165">
        <v>28.2</v>
      </c>
    </row>
    <row r="144" spans="2:20" x14ac:dyDescent="0.25">
      <c r="B144" s="34" t="str">
        <f t="shared" si="18"/>
        <v>Grande Ronde</v>
      </c>
      <c r="C144" s="34" t="str">
        <f t="shared" si="19"/>
        <v>OR</v>
      </c>
      <c r="D144" s="34" t="str">
        <f t="shared" si="20"/>
        <v>P.L. 100-557</v>
      </c>
      <c r="E144" s="36">
        <f t="shared" si="21"/>
        <v>32444</v>
      </c>
      <c r="F144" s="34" t="str">
        <f t="shared" si="22"/>
        <v>Bureau of Land Management</v>
      </c>
      <c r="G144" s="46">
        <f t="shared" si="23"/>
        <v>9</v>
      </c>
      <c r="H144" s="46" t="str">
        <f t="shared" si="24"/>
        <v/>
      </c>
      <c r="I144" s="46">
        <f t="shared" si="25"/>
        <v>15.9</v>
      </c>
      <c r="J144" s="46">
        <f t="shared" si="26"/>
        <v>24.9</v>
      </c>
      <c r="K144" s="165">
        <v>140</v>
      </c>
      <c r="L144" s="165" t="s">
        <v>389</v>
      </c>
      <c r="M144" s="165" t="s">
        <v>65</v>
      </c>
      <c r="N144" s="165" t="s">
        <v>204</v>
      </c>
      <c r="O144" s="165">
        <v>32444</v>
      </c>
      <c r="P144" s="165" t="s">
        <v>16</v>
      </c>
      <c r="Q144" s="165">
        <v>9</v>
      </c>
      <c r="R144" s="165" t="s">
        <v>509</v>
      </c>
      <c r="S144" s="165">
        <v>15.9</v>
      </c>
      <c r="T144" s="165">
        <v>24.9</v>
      </c>
    </row>
    <row r="145" spans="2:20" x14ac:dyDescent="0.25">
      <c r="B145" s="35" t="str">
        <f t="shared" si="18"/>
        <v/>
      </c>
      <c r="C145" s="35" t="str">
        <f t="shared" si="19"/>
        <v>OR</v>
      </c>
      <c r="D145" s="35" t="str">
        <f t="shared" si="20"/>
        <v>P.L. 100-557</v>
      </c>
      <c r="E145" s="38">
        <f t="shared" si="21"/>
        <v>32444</v>
      </c>
      <c r="F145" s="35" t="str">
        <f t="shared" si="22"/>
        <v>Forest Service</v>
      </c>
      <c r="G145" s="48">
        <f t="shared" si="23"/>
        <v>17.399999999999999</v>
      </c>
      <c r="H145" s="48" t="str">
        <f t="shared" si="24"/>
        <v/>
      </c>
      <c r="I145" s="48">
        <f t="shared" si="25"/>
        <v>1.5</v>
      </c>
      <c r="J145" s="48">
        <f t="shared" si="26"/>
        <v>18.899999999999999</v>
      </c>
      <c r="K145" s="165">
        <v>141</v>
      </c>
      <c r="L145" s="165"/>
      <c r="M145" s="165" t="s">
        <v>65</v>
      </c>
      <c r="N145" s="165" t="s">
        <v>204</v>
      </c>
      <c r="O145" s="165">
        <v>32444</v>
      </c>
      <c r="P145" s="165" t="s">
        <v>324</v>
      </c>
      <c r="Q145" s="165">
        <v>17.399999999999999</v>
      </c>
      <c r="R145" s="165" t="s">
        <v>509</v>
      </c>
      <c r="S145" s="165">
        <v>1.5</v>
      </c>
      <c r="T145" s="165">
        <v>18.899999999999999</v>
      </c>
    </row>
    <row r="146" spans="2:20" x14ac:dyDescent="0.25">
      <c r="B146" s="50" t="str">
        <f t="shared" si="18"/>
        <v>Grande Ronde Total</v>
      </c>
      <c r="C146" s="51" t="str">
        <f t="shared" si="19"/>
        <v/>
      </c>
      <c r="D146" s="51" t="str">
        <f t="shared" si="20"/>
        <v/>
      </c>
      <c r="E146" s="52" t="str">
        <f t="shared" si="21"/>
        <v/>
      </c>
      <c r="F146" s="51" t="str">
        <f t="shared" si="22"/>
        <v/>
      </c>
      <c r="G146" s="304">
        <f t="shared" si="23"/>
        <v>26.4</v>
      </c>
      <c r="H146" s="304" t="str">
        <f t="shared" si="24"/>
        <v/>
      </c>
      <c r="I146" s="304">
        <f t="shared" si="25"/>
        <v>17.399999999999999</v>
      </c>
      <c r="J146" s="304">
        <f t="shared" si="26"/>
        <v>43.8</v>
      </c>
      <c r="K146" s="165">
        <v>142</v>
      </c>
      <c r="L146" s="165" t="s">
        <v>901</v>
      </c>
      <c r="M146" s="165"/>
      <c r="N146" s="165"/>
      <c r="O146" s="165"/>
      <c r="P146" s="165"/>
      <c r="Q146" s="165">
        <v>26.4</v>
      </c>
      <c r="R146" s="165" t="s">
        <v>509</v>
      </c>
      <c r="S146" s="165">
        <v>17.399999999999999</v>
      </c>
      <c r="T146" s="165">
        <v>43.8</v>
      </c>
    </row>
    <row r="147" spans="2:20" x14ac:dyDescent="0.25">
      <c r="B147" s="31" t="str">
        <f t="shared" si="18"/>
        <v>Imnaha</v>
      </c>
      <c r="C147" s="31" t="str">
        <f t="shared" si="19"/>
        <v>OR</v>
      </c>
      <c r="D147" s="31" t="str">
        <f t="shared" si="20"/>
        <v>P.L. 100-557</v>
      </c>
      <c r="E147" s="32">
        <f t="shared" si="21"/>
        <v>32444</v>
      </c>
      <c r="F147" s="31" t="str">
        <f t="shared" si="22"/>
        <v>Forest Service</v>
      </c>
      <c r="G147" s="45">
        <f t="shared" si="23"/>
        <v>15</v>
      </c>
      <c r="H147" s="45">
        <f t="shared" si="24"/>
        <v>4</v>
      </c>
      <c r="I147" s="45">
        <f t="shared" si="25"/>
        <v>58</v>
      </c>
      <c r="J147" s="45">
        <f t="shared" si="26"/>
        <v>77</v>
      </c>
      <c r="K147" s="165">
        <v>143</v>
      </c>
      <c r="L147" s="165" t="s">
        <v>390</v>
      </c>
      <c r="M147" s="165" t="s">
        <v>65</v>
      </c>
      <c r="N147" s="165" t="s">
        <v>204</v>
      </c>
      <c r="O147" s="165">
        <v>32444</v>
      </c>
      <c r="P147" s="165" t="s">
        <v>324</v>
      </c>
      <c r="Q147" s="165">
        <v>15</v>
      </c>
      <c r="R147" s="165">
        <v>4</v>
      </c>
      <c r="S147" s="165">
        <v>58</v>
      </c>
      <c r="T147" s="165">
        <v>77</v>
      </c>
    </row>
    <row r="148" spans="2:20" x14ac:dyDescent="0.25">
      <c r="B148" s="31" t="str">
        <f t="shared" si="18"/>
        <v>John Day</v>
      </c>
      <c r="C148" s="31" t="str">
        <f t="shared" si="19"/>
        <v>OR</v>
      </c>
      <c r="D148" s="31" t="str">
        <f t="shared" si="20"/>
        <v>P.L. 100-557</v>
      </c>
      <c r="E148" s="32">
        <f t="shared" si="21"/>
        <v>32444</v>
      </c>
      <c r="F148" s="31" t="str">
        <f t="shared" si="22"/>
        <v>Bureau of Land Management</v>
      </c>
      <c r="G148" s="45" t="str">
        <f t="shared" si="23"/>
        <v/>
      </c>
      <c r="H148" s="45" t="str">
        <f t="shared" si="24"/>
        <v/>
      </c>
      <c r="I148" s="45">
        <f t="shared" si="25"/>
        <v>147.5</v>
      </c>
      <c r="J148" s="45">
        <f t="shared" si="26"/>
        <v>147.5</v>
      </c>
      <c r="K148" s="165">
        <v>144</v>
      </c>
      <c r="L148" s="165" t="s">
        <v>203</v>
      </c>
      <c r="M148" s="165" t="s">
        <v>65</v>
      </c>
      <c r="N148" s="165" t="s">
        <v>204</v>
      </c>
      <c r="O148" s="165">
        <v>32444</v>
      </c>
      <c r="P148" s="165" t="s">
        <v>16</v>
      </c>
      <c r="Q148" s="165" t="s">
        <v>509</v>
      </c>
      <c r="R148" s="165" t="s">
        <v>509</v>
      </c>
      <c r="S148" s="165">
        <v>147.5</v>
      </c>
      <c r="T148" s="165">
        <v>147.5</v>
      </c>
    </row>
    <row r="149" spans="2:20" x14ac:dyDescent="0.25">
      <c r="B149" s="31" t="str">
        <f t="shared" si="18"/>
        <v>Joseph Creek</v>
      </c>
      <c r="C149" s="31" t="str">
        <f t="shared" si="19"/>
        <v>OR</v>
      </c>
      <c r="D149" s="31" t="str">
        <f t="shared" si="20"/>
        <v>P.L. 100-557</v>
      </c>
      <c r="E149" s="32">
        <f t="shared" si="21"/>
        <v>32444</v>
      </c>
      <c r="F149" s="31" t="str">
        <f t="shared" si="22"/>
        <v>Forest Service</v>
      </c>
      <c r="G149" s="45">
        <f t="shared" si="23"/>
        <v>8.6</v>
      </c>
      <c r="H149" s="45" t="str">
        <f t="shared" si="24"/>
        <v/>
      </c>
      <c r="I149" s="45" t="str">
        <f t="shared" si="25"/>
        <v/>
      </c>
      <c r="J149" s="45">
        <f t="shared" si="26"/>
        <v>8.6</v>
      </c>
      <c r="K149" s="165">
        <v>145</v>
      </c>
      <c r="L149" s="165" t="s">
        <v>145</v>
      </c>
      <c r="M149" s="165" t="s">
        <v>65</v>
      </c>
      <c r="N149" s="165" t="s">
        <v>204</v>
      </c>
      <c r="O149" s="165">
        <v>32444</v>
      </c>
      <c r="P149" s="165" t="s">
        <v>324</v>
      </c>
      <c r="Q149" s="165">
        <v>8.6</v>
      </c>
      <c r="R149" s="165" t="s">
        <v>509</v>
      </c>
      <c r="S149" s="165" t="s">
        <v>509</v>
      </c>
      <c r="T149" s="165">
        <v>8.6</v>
      </c>
    </row>
    <row r="150" spans="2:20" x14ac:dyDescent="0.25">
      <c r="B150" s="31" t="str">
        <f t="shared" si="18"/>
        <v>Little Deschutes</v>
      </c>
      <c r="C150" s="31" t="str">
        <f t="shared" si="19"/>
        <v>OR</v>
      </c>
      <c r="D150" s="31" t="str">
        <f t="shared" si="20"/>
        <v>P.L. 100-557</v>
      </c>
      <c r="E150" s="32">
        <f t="shared" si="21"/>
        <v>32444</v>
      </c>
      <c r="F150" s="31" t="str">
        <f t="shared" si="22"/>
        <v>Forest Service</v>
      </c>
      <c r="G150" s="45" t="str">
        <f t="shared" si="23"/>
        <v/>
      </c>
      <c r="H150" s="45" t="str">
        <f t="shared" si="24"/>
        <v/>
      </c>
      <c r="I150" s="45">
        <f t="shared" si="25"/>
        <v>12</v>
      </c>
      <c r="J150" s="45">
        <f t="shared" si="26"/>
        <v>12</v>
      </c>
      <c r="K150" s="165">
        <v>146</v>
      </c>
      <c r="L150" s="165" t="s">
        <v>391</v>
      </c>
      <c r="M150" s="165" t="s">
        <v>65</v>
      </c>
      <c r="N150" s="165" t="s">
        <v>204</v>
      </c>
      <c r="O150" s="165">
        <v>32444</v>
      </c>
      <c r="P150" s="165" t="s">
        <v>324</v>
      </c>
      <c r="Q150" s="165" t="s">
        <v>509</v>
      </c>
      <c r="R150" s="165" t="s">
        <v>509</v>
      </c>
      <c r="S150" s="165">
        <v>12</v>
      </c>
      <c r="T150" s="165">
        <v>12</v>
      </c>
    </row>
    <row r="151" spans="2:20" x14ac:dyDescent="0.25">
      <c r="B151" s="31" t="str">
        <f t="shared" si="18"/>
        <v>Lostine</v>
      </c>
      <c r="C151" s="31" t="str">
        <f t="shared" si="19"/>
        <v>OR</v>
      </c>
      <c r="D151" s="31" t="str">
        <f t="shared" si="20"/>
        <v>P.L. 100-557</v>
      </c>
      <c r="E151" s="32">
        <f t="shared" si="21"/>
        <v>32444</v>
      </c>
      <c r="F151" s="31" t="str">
        <f t="shared" si="22"/>
        <v>Forest Service</v>
      </c>
      <c r="G151" s="45">
        <f t="shared" si="23"/>
        <v>5</v>
      </c>
      <c r="H151" s="45" t="str">
        <f t="shared" si="24"/>
        <v/>
      </c>
      <c r="I151" s="45">
        <f t="shared" si="25"/>
        <v>11</v>
      </c>
      <c r="J151" s="45">
        <f t="shared" si="26"/>
        <v>16</v>
      </c>
      <c r="K151" s="165">
        <v>147</v>
      </c>
      <c r="L151" s="165" t="s">
        <v>392</v>
      </c>
      <c r="M151" s="165" t="s">
        <v>65</v>
      </c>
      <c r="N151" s="165" t="s">
        <v>204</v>
      </c>
      <c r="O151" s="165">
        <v>32444</v>
      </c>
      <c r="P151" s="165" t="s">
        <v>324</v>
      </c>
      <c r="Q151" s="165">
        <v>5</v>
      </c>
      <c r="R151" s="165" t="s">
        <v>509</v>
      </c>
      <c r="S151" s="165">
        <v>11</v>
      </c>
      <c r="T151" s="165">
        <v>16</v>
      </c>
    </row>
    <row r="152" spans="2:20" x14ac:dyDescent="0.25">
      <c r="B152" s="31" t="str">
        <f t="shared" si="18"/>
        <v>Malheur</v>
      </c>
      <c r="C152" s="31" t="str">
        <f t="shared" si="19"/>
        <v>OR</v>
      </c>
      <c r="D152" s="31" t="str">
        <f t="shared" si="20"/>
        <v>P.L. 100-557</v>
      </c>
      <c r="E152" s="32">
        <f t="shared" si="21"/>
        <v>32444</v>
      </c>
      <c r="F152" s="31" t="str">
        <f t="shared" si="22"/>
        <v>Forest Service</v>
      </c>
      <c r="G152" s="45">
        <f t="shared" si="23"/>
        <v>6.7</v>
      </c>
      <c r="H152" s="45">
        <f t="shared" si="24"/>
        <v>7</v>
      </c>
      <c r="I152" s="45" t="str">
        <f t="shared" si="25"/>
        <v/>
      </c>
      <c r="J152" s="45">
        <f t="shared" si="26"/>
        <v>13.7</v>
      </c>
      <c r="K152" s="165">
        <v>148</v>
      </c>
      <c r="L152" s="165" t="s">
        <v>393</v>
      </c>
      <c r="M152" s="165" t="s">
        <v>65</v>
      </c>
      <c r="N152" s="165" t="s">
        <v>204</v>
      </c>
      <c r="O152" s="165">
        <v>32444</v>
      </c>
      <c r="P152" s="165" t="s">
        <v>324</v>
      </c>
      <c r="Q152" s="165">
        <v>6.7</v>
      </c>
      <c r="R152" s="165">
        <v>7</v>
      </c>
      <c r="S152" s="165" t="s">
        <v>509</v>
      </c>
      <c r="T152" s="165">
        <v>13.7</v>
      </c>
    </row>
    <row r="153" spans="2:20" x14ac:dyDescent="0.25">
      <c r="B153" s="31" t="str">
        <f t="shared" si="18"/>
        <v>McKenzie</v>
      </c>
      <c r="C153" s="31" t="str">
        <f t="shared" si="19"/>
        <v>OR</v>
      </c>
      <c r="D153" s="31" t="str">
        <f t="shared" si="20"/>
        <v>P.L. 100-557</v>
      </c>
      <c r="E153" s="32">
        <f t="shared" si="21"/>
        <v>32444</v>
      </c>
      <c r="F153" s="31" t="str">
        <f t="shared" si="22"/>
        <v>Forest Service</v>
      </c>
      <c r="G153" s="45" t="str">
        <f t="shared" si="23"/>
        <v/>
      </c>
      <c r="H153" s="45" t="str">
        <f t="shared" si="24"/>
        <v/>
      </c>
      <c r="I153" s="45">
        <f t="shared" si="25"/>
        <v>12.7</v>
      </c>
      <c r="J153" s="45">
        <f t="shared" si="26"/>
        <v>12.7</v>
      </c>
      <c r="K153" s="165">
        <v>149</v>
      </c>
      <c r="L153" s="165" t="s">
        <v>394</v>
      </c>
      <c r="M153" s="165" t="s">
        <v>65</v>
      </c>
      <c r="N153" s="165" t="s">
        <v>204</v>
      </c>
      <c r="O153" s="165">
        <v>32444</v>
      </c>
      <c r="P153" s="165" t="s">
        <v>324</v>
      </c>
      <c r="Q153" s="165" t="s">
        <v>509</v>
      </c>
      <c r="R153" s="165" t="s">
        <v>509</v>
      </c>
      <c r="S153" s="165">
        <v>12.7</v>
      </c>
      <c r="T153" s="165">
        <v>12.7</v>
      </c>
    </row>
    <row r="154" spans="2:20" x14ac:dyDescent="0.25">
      <c r="B154" s="31" t="str">
        <f t="shared" si="18"/>
        <v>Metolius</v>
      </c>
      <c r="C154" s="31" t="str">
        <f t="shared" si="19"/>
        <v>OR</v>
      </c>
      <c r="D154" s="31" t="str">
        <f t="shared" si="20"/>
        <v>P.L. 100-557</v>
      </c>
      <c r="E154" s="32">
        <f t="shared" si="21"/>
        <v>32444</v>
      </c>
      <c r="F154" s="31" t="str">
        <f t="shared" si="22"/>
        <v>Forest Service</v>
      </c>
      <c r="G154" s="45" t="str">
        <f t="shared" si="23"/>
        <v/>
      </c>
      <c r="H154" s="45">
        <f t="shared" si="24"/>
        <v>17.100000000000001</v>
      </c>
      <c r="I154" s="45">
        <f t="shared" si="25"/>
        <v>11.5</v>
      </c>
      <c r="J154" s="45">
        <f t="shared" si="26"/>
        <v>28.6</v>
      </c>
      <c r="K154" s="165">
        <v>150</v>
      </c>
      <c r="L154" s="165" t="s">
        <v>395</v>
      </c>
      <c r="M154" s="165" t="s">
        <v>65</v>
      </c>
      <c r="N154" s="165" t="s">
        <v>204</v>
      </c>
      <c r="O154" s="165">
        <v>32444</v>
      </c>
      <c r="P154" s="165" t="s">
        <v>324</v>
      </c>
      <c r="Q154" s="165" t="s">
        <v>509</v>
      </c>
      <c r="R154" s="165">
        <v>17.100000000000001</v>
      </c>
      <c r="S154" s="165">
        <v>11.5</v>
      </c>
      <c r="T154" s="165">
        <v>28.6</v>
      </c>
    </row>
    <row r="155" spans="2:20" x14ac:dyDescent="0.25">
      <c r="B155" s="31" t="str">
        <f t="shared" si="18"/>
        <v>Minam</v>
      </c>
      <c r="C155" s="31" t="str">
        <f t="shared" si="19"/>
        <v>OR</v>
      </c>
      <c r="D155" s="31" t="str">
        <f t="shared" si="20"/>
        <v>P.L. 100-557</v>
      </c>
      <c r="E155" s="32">
        <f t="shared" si="21"/>
        <v>32444</v>
      </c>
      <c r="F155" s="31" t="str">
        <f t="shared" si="22"/>
        <v>Forest Service</v>
      </c>
      <c r="G155" s="45">
        <f t="shared" si="23"/>
        <v>41.9</v>
      </c>
      <c r="H155" s="45" t="str">
        <f t="shared" si="24"/>
        <v/>
      </c>
      <c r="I155" s="45" t="str">
        <f t="shared" si="25"/>
        <v/>
      </c>
      <c r="J155" s="45">
        <f t="shared" si="26"/>
        <v>41.9</v>
      </c>
      <c r="K155" s="165">
        <v>151</v>
      </c>
      <c r="L155" s="165" t="s">
        <v>396</v>
      </c>
      <c r="M155" s="165" t="s">
        <v>65</v>
      </c>
      <c r="N155" s="165" t="s">
        <v>204</v>
      </c>
      <c r="O155" s="165">
        <v>32444</v>
      </c>
      <c r="P155" s="165" t="s">
        <v>324</v>
      </c>
      <c r="Q155" s="165">
        <v>41.9</v>
      </c>
      <c r="R155" s="165" t="s">
        <v>509</v>
      </c>
      <c r="S155" s="165" t="s">
        <v>509</v>
      </c>
      <c r="T155" s="165">
        <v>41.9</v>
      </c>
    </row>
    <row r="156" spans="2:20" x14ac:dyDescent="0.25">
      <c r="B156" s="34" t="str">
        <f t="shared" si="18"/>
        <v>North Fork Crooked</v>
      </c>
      <c r="C156" s="34" t="str">
        <f t="shared" si="19"/>
        <v>OR</v>
      </c>
      <c r="D156" s="34" t="str">
        <f t="shared" si="20"/>
        <v>P.L. 100-557</v>
      </c>
      <c r="E156" s="36">
        <f t="shared" si="21"/>
        <v>32444</v>
      </c>
      <c r="F156" s="34" t="str">
        <f t="shared" si="22"/>
        <v>Bureau of Land Management</v>
      </c>
      <c r="G156" s="46">
        <f t="shared" si="23"/>
        <v>12.2</v>
      </c>
      <c r="H156" s="46">
        <f t="shared" si="24"/>
        <v>0.6</v>
      </c>
      <c r="I156" s="46">
        <f t="shared" si="25"/>
        <v>4.4000000000000004</v>
      </c>
      <c r="J156" s="46">
        <f t="shared" si="26"/>
        <v>17.2</v>
      </c>
      <c r="K156" s="165">
        <v>152</v>
      </c>
      <c r="L156" s="165" t="s">
        <v>397</v>
      </c>
      <c r="M156" s="165" t="s">
        <v>65</v>
      </c>
      <c r="N156" s="165" t="s">
        <v>204</v>
      </c>
      <c r="O156" s="165">
        <v>32444</v>
      </c>
      <c r="P156" s="165" t="s">
        <v>16</v>
      </c>
      <c r="Q156" s="165">
        <v>12.2</v>
      </c>
      <c r="R156" s="165">
        <v>0.6</v>
      </c>
      <c r="S156" s="165">
        <v>4.4000000000000004</v>
      </c>
      <c r="T156" s="165">
        <v>17.2</v>
      </c>
    </row>
    <row r="157" spans="2:20" x14ac:dyDescent="0.25">
      <c r="B157" s="35" t="str">
        <f t="shared" si="18"/>
        <v/>
      </c>
      <c r="C157" s="35" t="str">
        <f t="shared" si="19"/>
        <v>OR</v>
      </c>
      <c r="D157" s="35" t="str">
        <f t="shared" si="20"/>
        <v>P.L. 100-557</v>
      </c>
      <c r="E157" s="38">
        <f t="shared" si="21"/>
        <v>32444</v>
      </c>
      <c r="F157" s="35" t="str">
        <f t="shared" si="22"/>
        <v>Forest Service</v>
      </c>
      <c r="G157" s="48" t="str">
        <f t="shared" si="23"/>
        <v/>
      </c>
      <c r="H157" s="48">
        <f t="shared" si="24"/>
        <v>7.6</v>
      </c>
      <c r="I157" s="48">
        <f t="shared" si="25"/>
        <v>8.9</v>
      </c>
      <c r="J157" s="48">
        <f t="shared" si="26"/>
        <v>16.5</v>
      </c>
      <c r="K157" s="165">
        <v>153</v>
      </c>
      <c r="L157" s="165"/>
      <c r="M157" s="165" t="s">
        <v>65</v>
      </c>
      <c r="N157" s="165" t="s">
        <v>204</v>
      </c>
      <c r="O157" s="165">
        <v>32444</v>
      </c>
      <c r="P157" s="165" t="s">
        <v>324</v>
      </c>
      <c r="Q157" s="165" t="s">
        <v>509</v>
      </c>
      <c r="R157" s="165">
        <v>7.6</v>
      </c>
      <c r="S157" s="165">
        <v>8.9</v>
      </c>
      <c r="T157" s="165">
        <v>16.5</v>
      </c>
    </row>
    <row r="158" spans="2:20" x14ac:dyDescent="0.25">
      <c r="B158" s="50" t="str">
        <f t="shared" si="18"/>
        <v>North Fork Crooked Total</v>
      </c>
      <c r="C158" s="51" t="str">
        <f t="shared" si="19"/>
        <v/>
      </c>
      <c r="D158" s="51" t="str">
        <f t="shared" si="20"/>
        <v/>
      </c>
      <c r="E158" s="52" t="str">
        <f t="shared" si="21"/>
        <v/>
      </c>
      <c r="F158" s="51" t="str">
        <f t="shared" si="22"/>
        <v/>
      </c>
      <c r="G158" s="304">
        <f t="shared" si="23"/>
        <v>12.2</v>
      </c>
      <c r="H158" s="304">
        <f t="shared" si="24"/>
        <v>8.1999999999999993</v>
      </c>
      <c r="I158" s="304">
        <f t="shared" si="25"/>
        <v>13.3</v>
      </c>
      <c r="J158" s="304">
        <f t="shared" si="26"/>
        <v>33.700000000000003</v>
      </c>
      <c r="K158" s="165">
        <v>154</v>
      </c>
      <c r="L158" s="165" t="s">
        <v>886</v>
      </c>
      <c r="M158" s="165"/>
      <c r="N158" s="165"/>
      <c r="O158" s="165"/>
      <c r="P158" s="165"/>
      <c r="Q158" s="165">
        <v>12.2</v>
      </c>
      <c r="R158" s="165">
        <v>8.1999999999999993</v>
      </c>
      <c r="S158" s="165">
        <v>13.3</v>
      </c>
      <c r="T158" s="165">
        <v>33.700000000000003</v>
      </c>
    </row>
    <row r="159" spans="2:20" x14ac:dyDescent="0.25">
      <c r="B159" s="31" t="str">
        <f t="shared" si="18"/>
        <v>North Fork John Day</v>
      </c>
      <c r="C159" s="31" t="str">
        <f t="shared" si="19"/>
        <v>OR</v>
      </c>
      <c r="D159" s="31" t="str">
        <f t="shared" si="20"/>
        <v>P.L. 100-557</v>
      </c>
      <c r="E159" s="32">
        <f t="shared" si="21"/>
        <v>32444</v>
      </c>
      <c r="F159" s="31" t="str">
        <f t="shared" si="22"/>
        <v>Forest Service</v>
      </c>
      <c r="G159" s="45">
        <f t="shared" si="23"/>
        <v>27.8</v>
      </c>
      <c r="H159" s="45">
        <f t="shared" si="24"/>
        <v>10.5</v>
      </c>
      <c r="I159" s="45">
        <f t="shared" si="25"/>
        <v>15.8</v>
      </c>
      <c r="J159" s="45">
        <f t="shared" si="26"/>
        <v>54.099999999999994</v>
      </c>
      <c r="K159" s="165">
        <v>155</v>
      </c>
      <c r="L159" s="165" t="s">
        <v>398</v>
      </c>
      <c r="M159" s="165" t="s">
        <v>65</v>
      </c>
      <c r="N159" s="165" t="s">
        <v>204</v>
      </c>
      <c r="O159" s="165">
        <v>32444</v>
      </c>
      <c r="P159" s="165" t="s">
        <v>324</v>
      </c>
      <c r="Q159" s="165">
        <v>27.8</v>
      </c>
      <c r="R159" s="165">
        <v>10.5</v>
      </c>
      <c r="S159" s="165">
        <v>15.8</v>
      </c>
      <c r="T159" s="165">
        <v>54.099999999999994</v>
      </c>
    </row>
    <row r="160" spans="2:20" x14ac:dyDescent="0.25">
      <c r="B160" s="31" t="str">
        <f t="shared" si="18"/>
        <v>North Fork Malheur</v>
      </c>
      <c r="C160" s="31" t="str">
        <f t="shared" si="19"/>
        <v>OR</v>
      </c>
      <c r="D160" s="31" t="str">
        <f t="shared" si="20"/>
        <v>P.L. 100-557</v>
      </c>
      <c r="E160" s="32">
        <f t="shared" si="21"/>
        <v>32444</v>
      </c>
      <c r="F160" s="31" t="str">
        <f t="shared" si="22"/>
        <v>Forest Service</v>
      </c>
      <c r="G160" s="45" t="str">
        <f t="shared" si="23"/>
        <v/>
      </c>
      <c r="H160" s="45">
        <f t="shared" si="24"/>
        <v>25.5</v>
      </c>
      <c r="I160" s="45" t="str">
        <f t="shared" si="25"/>
        <v/>
      </c>
      <c r="J160" s="45">
        <f t="shared" si="26"/>
        <v>25.5</v>
      </c>
      <c r="K160" s="165">
        <v>156</v>
      </c>
      <c r="L160" s="165" t="s">
        <v>265</v>
      </c>
      <c r="M160" s="165" t="s">
        <v>65</v>
      </c>
      <c r="N160" s="165" t="s">
        <v>204</v>
      </c>
      <c r="O160" s="165">
        <v>32444</v>
      </c>
      <c r="P160" s="165" t="s">
        <v>324</v>
      </c>
      <c r="Q160" s="165" t="s">
        <v>509</v>
      </c>
      <c r="R160" s="165">
        <v>25.5</v>
      </c>
      <c r="S160" s="165" t="s">
        <v>509</v>
      </c>
      <c r="T160" s="165">
        <v>25.5</v>
      </c>
    </row>
    <row r="161" spans="2:20" x14ac:dyDescent="0.25">
      <c r="B161" s="31" t="str">
        <f t="shared" si="18"/>
        <v>North Fork of the Middle Fork Willamette</v>
      </c>
      <c r="C161" s="31" t="str">
        <f t="shared" si="19"/>
        <v>OR</v>
      </c>
      <c r="D161" s="31" t="str">
        <f t="shared" si="20"/>
        <v>P.L. 100-557</v>
      </c>
      <c r="E161" s="32">
        <f t="shared" si="21"/>
        <v>32444</v>
      </c>
      <c r="F161" s="31" t="str">
        <f t="shared" si="22"/>
        <v>Forest Service</v>
      </c>
      <c r="G161" s="45">
        <f t="shared" si="23"/>
        <v>8.8000000000000007</v>
      </c>
      <c r="H161" s="45">
        <f t="shared" si="24"/>
        <v>6.5</v>
      </c>
      <c r="I161" s="45">
        <f t="shared" si="25"/>
        <v>27</v>
      </c>
      <c r="J161" s="45">
        <f t="shared" si="26"/>
        <v>42.3</v>
      </c>
      <c r="K161" s="165">
        <v>157</v>
      </c>
      <c r="L161" s="165" t="s">
        <v>596</v>
      </c>
      <c r="M161" s="165" t="s">
        <v>65</v>
      </c>
      <c r="N161" s="165" t="s">
        <v>204</v>
      </c>
      <c r="O161" s="165">
        <v>32444</v>
      </c>
      <c r="P161" s="165" t="s">
        <v>324</v>
      </c>
      <c r="Q161" s="165">
        <v>8.8000000000000007</v>
      </c>
      <c r="R161" s="165">
        <v>6.5</v>
      </c>
      <c r="S161" s="165">
        <v>27</v>
      </c>
      <c r="T161" s="165">
        <v>42.3</v>
      </c>
    </row>
    <row r="162" spans="2:20" x14ac:dyDescent="0.25">
      <c r="B162" s="31" t="str">
        <f t="shared" si="18"/>
        <v>North Fork Owyhee</v>
      </c>
      <c r="C162" s="31" t="str">
        <f t="shared" si="19"/>
        <v>OR</v>
      </c>
      <c r="D162" s="31" t="str">
        <f t="shared" si="20"/>
        <v>P.L. 100-557</v>
      </c>
      <c r="E162" s="32">
        <f t="shared" si="21"/>
        <v>32444</v>
      </c>
      <c r="F162" s="31" t="str">
        <f t="shared" si="22"/>
        <v>Bureau of Land Management</v>
      </c>
      <c r="G162" s="45">
        <f t="shared" si="23"/>
        <v>9.6</v>
      </c>
      <c r="H162" s="45" t="str">
        <f t="shared" si="24"/>
        <v/>
      </c>
      <c r="I162" s="45" t="str">
        <f t="shared" si="25"/>
        <v/>
      </c>
      <c r="J162" s="45">
        <f t="shared" si="26"/>
        <v>9.6</v>
      </c>
      <c r="K162" s="165">
        <v>158</v>
      </c>
      <c r="L162" s="165" t="s">
        <v>399</v>
      </c>
      <c r="M162" s="165" t="s">
        <v>65</v>
      </c>
      <c r="N162" s="165" t="s">
        <v>204</v>
      </c>
      <c r="O162" s="165">
        <v>32444</v>
      </c>
      <c r="P162" s="165" t="s">
        <v>16</v>
      </c>
      <c r="Q162" s="165">
        <v>9.6</v>
      </c>
      <c r="R162" s="165" t="s">
        <v>509</v>
      </c>
      <c r="S162" s="165" t="s">
        <v>509</v>
      </c>
      <c r="T162" s="165">
        <v>9.6</v>
      </c>
    </row>
    <row r="163" spans="2:20" x14ac:dyDescent="0.25">
      <c r="B163" s="31" t="str">
        <f t="shared" si="18"/>
        <v>North Fork Smith</v>
      </c>
      <c r="C163" s="31" t="str">
        <f t="shared" si="19"/>
        <v>OR</v>
      </c>
      <c r="D163" s="31" t="str">
        <f t="shared" si="20"/>
        <v>P.L. 100-557</v>
      </c>
      <c r="E163" s="32">
        <f t="shared" si="21"/>
        <v>32444</v>
      </c>
      <c r="F163" s="31" t="str">
        <f t="shared" si="22"/>
        <v>Forest Service</v>
      </c>
      <c r="G163" s="45">
        <f t="shared" si="23"/>
        <v>8.5</v>
      </c>
      <c r="H163" s="45">
        <f t="shared" si="24"/>
        <v>4.5</v>
      </c>
      <c r="I163" s="45" t="str">
        <f t="shared" si="25"/>
        <v/>
      </c>
      <c r="J163" s="45">
        <f t="shared" si="26"/>
        <v>13</v>
      </c>
      <c r="K163" s="165">
        <v>159</v>
      </c>
      <c r="L163" s="165" t="s">
        <v>400</v>
      </c>
      <c r="M163" s="165" t="s">
        <v>65</v>
      </c>
      <c r="N163" s="165" t="s">
        <v>204</v>
      </c>
      <c r="O163" s="165">
        <v>32444</v>
      </c>
      <c r="P163" s="165" t="s">
        <v>324</v>
      </c>
      <c r="Q163" s="165">
        <v>8.5</v>
      </c>
      <c r="R163" s="165">
        <v>4.5</v>
      </c>
      <c r="S163" s="165" t="s">
        <v>509</v>
      </c>
      <c r="T163" s="165">
        <v>13</v>
      </c>
    </row>
    <row r="164" spans="2:20" x14ac:dyDescent="0.25">
      <c r="B164" s="31" t="str">
        <f t="shared" si="18"/>
        <v>North Fork Sprague</v>
      </c>
      <c r="C164" s="31" t="str">
        <f t="shared" si="19"/>
        <v>OR</v>
      </c>
      <c r="D164" s="31" t="str">
        <f t="shared" si="20"/>
        <v>P.L. 100-557</v>
      </c>
      <c r="E164" s="32">
        <f t="shared" si="21"/>
        <v>32444</v>
      </c>
      <c r="F164" s="31" t="str">
        <f t="shared" si="22"/>
        <v>Forest Service</v>
      </c>
      <c r="G164" s="45" t="str">
        <f t="shared" si="23"/>
        <v/>
      </c>
      <c r="H164" s="45">
        <f t="shared" si="24"/>
        <v>15</v>
      </c>
      <c r="I164" s="45" t="str">
        <f t="shared" si="25"/>
        <v/>
      </c>
      <c r="J164" s="45">
        <f t="shared" si="26"/>
        <v>15</v>
      </c>
      <c r="K164" s="165">
        <v>160</v>
      </c>
      <c r="L164" s="165" t="s">
        <v>401</v>
      </c>
      <c r="M164" s="165" t="s">
        <v>65</v>
      </c>
      <c r="N164" s="165" t="s">
        <v>204</v>
      </c>
      <c r="O164" s="165">
        <v>32444</v>
      </c>
      <c r="P164" s="165" t="s">
        <v>324</v>
      </c>
      <c r="Q164" s="165" t="s">
        <v>509</v>
      </c>
      <c r="R164" s="165">
        <v>15</v>
      </c>
      <c r="S164" s="165" t="s">
        <v>509</v>
      </c>
      <c r="T164" s="165">
        <v>15</v>
      </c>
    </row>
    <row r="165" spans="2:20" x14ac:dyDescent="0.25">
      <c r="B165" s="31" t="str">
        <f t="shared" si="18"/>
        <v>North Powder</v>
      </c>
      <c r="C165" s="31" t="str">
        <f t="shared" si="19"/>
        <v>OR</v>
      </c>
      <c r="D165" s="31" t="str">
        <f t="shared" si="20"/>
        <v>P.L. 100-557</v>
      </c>
      <c r="E165" s="32">
        <f t="shared" si="21"/>
        <v>32444</v>
      </c>
      <c r="F165" s="31" t="str">
        <f t="shared" si="22"/>
        <v>Forest Service</v>
      </c>
      <c r="G165" s="45" t="str">
        <f t="shared" si="23"/>
        <v/>
      </c>
      <c r="H165" s="45">
        <f t="shared" si="24"/>
        <v>6.4</v>
      </c>
      <c r="I165" s="45" t="str">
        <f t="shared" si="25"/>
        <v/>
      </c>
      <c r="J165" s="45">
        <f t="shared" si="26"/>
        <v>6.4</v>
      </c>
      <c r="K165" s="165">
        <v>161</v>
      </c>
      <c r="L165" s="165" t="s">
        <v>402</v>
      </c>
      <c r="M165" s="165" t="s">
        <v>65</v>
      </c>
      <c r="N165" s="165" t="s">
        <v>204</v>
      </c>
      <c r="O165" s="165">
        <v>32444</v>
      </c>
      <c r="P165" s="165" t="s">
        <v>324</v>
      </c>
      <c r="Q165" s="165" t="s">
        <v>509</v>
      </c>
      <c r="R165" s="165">
        <v>6.4</v>
      </c>
      <c r="S165" s="165" t="s">
        <v>509</v>
      </c>
      <c r="T165" s="165">
        <v>6.4</v>
      </c>
    </row>
    <row r="166" spans="2:20" x14ac:dyDescent="0.25">
      <c r="B166" s="34" t="str">
        <f t="shared" si="18"/>
        <v>North Umpqua</v>
      </c>
      <c r="C166" s="34" t="str">
        <f t="shared" si="19"/>
        <v>OR</v>
      </c>
      <c r="D166" s="34" t="str">
        <f t="shared" si="20"/>
        <v>P.L. 100-557</v>
      </c>
      <c r="E166" s="36">
        <f t="shared" si="21"/>
        <v>32444</v>
      </c>
      <c r="F166" s="34" t="str">
        <f t="shared" si="22"/>
        <v>Bureau of Land Management</v>
      </c>
      <c r="G166" s="46" t="str">
        <f t="shared" si="23"/>
        <v/>
      </c>
      <c r="H166" s="46" t="str">
        <f t="shared" si="24"/>
        <v/>
      </c>
      <c r="I166" s="46">
        <f t="shared" si="25"/>
        <v>8.4</v>
      </c>
      <c r="J166" s="46">
        <f t="shared" si="26"/>
        <v>8.4</v>
      </c>
      <c r="K166" s="165">
        <v>162</v>
      </c>
      <c r="L166" s="165" t="s">
        <v>244</v>
      </c>
      <c r="M166" s="165" t="s">
        <v>65</v>
      </c>
      <c r="N166" s="165" t="s">
        <v>204</v>
      </c>
      <c r="O166" s="165">
        <v>32444</v>
      </c>
      <c r="P166" s="165" t="s">
        <v>16</v>
      </c>
      <c r="Q166" s="165" t="s">
        <v>509</v>
      </c>
      <c r="R166" s="165" t="s">
        <v>509</v>
      </c>
      <c r="S166" s="165">
        <v>8.4</v>
      </c>
      <c r="T166" s="165">
        <v>8.4</v>
      </c>
    </row>
    <row r="167" spans="2:20" x14ac:dyDescent="0.25">
      <c r="B167" s="35" t="str">
        <f t="shared" si="18"/>
        <v/>
      </c>
      <c r="C167" s="35" t="str">
        <f t="shared" si="19"/>
        <v>OR</v>
      </c>
      <c r="D167" s="35" t="str">
        <f t="shared" si="20"/>
        <v>P.L. 100-557</v>
      </c>
      <c r="E167" s="38">
        <f t="shared" si="21"/>
        <v>32444</v>
      </c>
      <c r="F167" s="35" t="str">
        <f t="shared" si="22"/>
        <v>Forest Service</v>
      </c>
      <c r="G167" s="48" t="str">
        <f t="shared" si="23"/>
        <v/>
      </c>
      <c r="H167" s="48" t="str">
        <f t="shared" si="24"/>
        <v/>
      </c>
      <c r="I167" s="48">
        <f t="shared" si="25"/>
        <v>25.4</v>
      </c>
      <c r="J167" s="48">
        <f t="shared" si="26"/>
        <v>25.4</v>
      </c>
      <c r="K167" s="165">
        <v>163</v>
      </c>
      <c r="L167" s="165"/>
      <c r="M167" s="165" t="s">
        <v>65</v>
      </c>
      <c r="N167" s="165" t="s">
        <v>204</v>
      </c>
      <c r="O167" s="165">
        <v>32444</v>
      </c>
      <c r="P167" s="165" t="s">
        <v>324</v>
      </c>
      <c r="Q167" s="165" t="s">
        <v>509</v>
      </c>
      <c r="R167" s="165" t="s">
        <v>509</v>
      </c>
      <c r="S167" s="165">
        <v>25.4</v>
      </c>
      <c r="T167" s="165">
        <v>25.4</v>
      </c>
    </row>
    <row r="168" spans="2:20" x14ac:dyDescent="0.25">
      <c r="B168" s="50" t="str">
        <f t="shared" si="18"/>
        <v>North Umpqua Total</v>
      </c>
      <c r="C168" s="51" t="str">
        <f t="shared" si="19"/>
        <v/>
      </c>
      <c r="D168" s="51" t="str">
        <f t="shared" si="20"/>
        <v/>
      </c>
      <c r="E168" s="52" t="str">
        <f t="shared" si="21"/>
        <v/>
      </c>
      <c r="F168" s="51" t="str">
        <f t="shared" si="22"/>
        <v/>
      </c>
      <c r="G168" s="304" t="str">
        <f t="shared" si="23"/>
        <v/>
      </c>
      <c r="H168" s="304" t="str">
        <f t="shared" si="24"/>
        <v/>
      </c>
      <c r="I168" s="304">
        <f t="shared" si="25"/>
        <v>33.799999999999997</v>
      </c>
      <c r="J168" s="304">
        <f t="shared" si="26"/>
        <v>33.799999999999997</v>
      </c>
      <c r="K168" s="165">
        <v>164</v>
      </c>
      <c r="L168" s="165" t="s">
        <v>890</v>
      </c>
      <c r="M168" s="165"/>
      <c r="N168" s="165"/>
      <c r="O168" s="165"/>
      <c r="P168" s="165"/>
      <c r="Q168" s="165" t="s">
        <v>509</v>
      </c>
      <c r="R168" s="165" t="s">
        <v>509</v>
      </c>
      <c r="S168" s="165">
        <v>33.799999999999997</v>
      </c>
      <c r="T168" s="165">
        <v>33.799999999999997</v>
      </c>
    </row>
    <row r="169" spans="2:20" x14ac:dyDescent="0.25">
      <c r="B169" s="31" t="str">
        <f t="shared" si="18"/>
        <v>Powder</v>
      </c>
      <c r="C169" s="31" t="str">
        <f t="shared" si="19"/>
        <v>OR</v>
      </c>
      <c r="D169" s="31" t="str">
        <f t="shared" si="20"/>
        <v>P.L. 100-557</v>
      </c>
      <c r="E169" s="32">
        <f t="shared" si="21"/>
        <v>32444</v>
      </c>
      <c r="F169" s="31" t="str">
        <f t="shared" si="22"/>
        <v>Bureau of Land Management</v>
      </c>
      <c r="G169" s="45" t="str">
        <f t="shared" si="23"/>
        <v/>
      </c>
      <c r="H169" s="45">
        <f t="shared" si="24"/>
        <v>11.7</v>
      </c>
      <c r="I169" s="45" t="str">
        <f t="shared" si="25"/>
        <v/>
      </c>
      <c r="J169" s="45">
        <f t="shared" si="26"/>
        <v>11.7</v>
      </c>
      <c r="K169" s="165">
        <v>165</v>
      </c>
      <c r="L169" s="165" t="s">
        <v>480</v>
      </c>
      <c r="M169" s="165" t="s">
        <v>65</v>
      </c>
      <c r="N169" s="165" t="s">
        <v>204</v>
      </c>
      <c r="O169" s="165">
        <v>32444</v>
      </c>
      <c r="P169" s="165" t="s">
        <v>16</v>
      </c>
      <c r="Q169" s="165" t="s">
        <v>509</v>
      </c>
      <c r="R169" s="165">
        <v>11.7</v>
      </c>
      <c r="S169" s="165" t="s">
        <v>509</v>
      </c>
      <c r="T169" s="165">
        <v>11.7</v>
      </c>
    </row>
    <row r="170" spans="2:20" x14ac:dyDescent="0.25">
      <c r="B170" s="31" t="str">
        <f t="shared" si="18"/>
        <v>Quartzville Creek</v>
      </c>
      <c r="C170" s="31" t="str">
        <f t="shared" si="19"/>
        <v>OR</v>
      </c>
      <c r="D170" s="31" t="str">
        <f t="shared" si="20"/>
        <v>P.L. 100-557</v>
      </c>
      <c r="E170" s="32">
        <f t="shared" si="21"/>
        <v>32444</v>
      </c>
      <c r="F170" s="31" t="str">
        <f t="shared" si="22"/>
        <v>Bureau of Land Management</v>
      </c>
      <c r="G170" s="45" t="str">
        <f t="shared" si="23"/>
        <v/>
      </c>
      <c r="H170" s="45" t="str">
        <f t="shared" si="24"/>
        <v/>
      </c>
      <c r="I170" s="45">
        <f t="shared" si="25"/>
        <v>12</v>
      </c>
      <c r="J170" s="45">
        <f t="shared" si="26"/>
        <v>12</v>
      </c>
      <c r="K170" s="165">
        <v>166</v>
      </c>
      <c r="L170" s="165" t="s">
        <v>146</v>
      </c>
      <c r="M170" s="165" t="s">
        <v>65</v>
      </c>
      <c r="N170" s="165" t="s">
        <v>204</v>
      </c>
      <c r="O170" s="165">
        <v>32444</v>
      </c>
      <c r="P170" s="165" t="s">
        <v>16</v>
      </c>
      <c r="Q170" s="165" t="s">
        <v>509</v>
      </c>
      <c r="R170" s="165" t="s">
        <v>509</v>
      </c>
      <c r="S170" s="165">
        <v>12</v>
      </c>
      <c r="T170" s="165">
        <v>12</v>
      </c>
    </row>
    <row r="171" spans="2:20" x14ac:dyDescent="0.25">
      <c r="B171" s="31" t="str">
        <f t="shared" si="18"/>
        <v>Roaring</v>
      </c>
      <c r="C171" s="31" t="str">
        <f t="shared" si="19"/>
        <v>OR</v>
      </c>
      <c r="D171" s="31" t="str">
        <f t="shared" si="20"/>
        <v>P.L. 100-557</v>
      </c>
      <c r="E171" s="32">
        <f t="shared" si="21"/>
        <v>32444</v>
      </c>
      <c r="F171" s="31" t="str">
        <f t="shared" si="22"/>
        <v>Forest Service</v>
      </c>
      <c r="G171" s="45">
        <f t="shared" si="23"/>
        <v>13.5</v>
      </c>
      <c r="H171" s="45" t="str">
        <f t="shared" si="24"/>
        <v/>
      </c>
      <c r="I171" s="45">
        <f t="shared" si="25"/>
        <v>0.2</v>
      </c>
      <c r="J171" s="45">
        <f t="shared" si="26"/>
        <v>13.7</v>
      </c>
      <c r="K171" s="165">
        <v>167</v>
      </c>
      <c r="L171" s="165" t="s">
        <v>481</v>
      </c>
      <c r="M171" s="165" t="s">
        <v>65</v>
      </c>
      <c r="N171" s="165" t="s">
        <v>204</v>
      </c>
      <c r="O171" s="165">
        <v>32444</v>
      </c>
      <c r="P171" s="165" t="s">
        <v>324</v>
      </c>
      <c r="Q171" s="165">
        <v>13.5</v>
      </c>
      <c r="R171" s="165" t="s">
        <v>509</v>
      </c>
      <c r="S171" s="165">
        <v>0.2</v>
      </c>
      <c r="T171" s="165">
        <v>13.7</v>
      </c>
    </row>
    <row r="172" spans="2:20" x14ac:dyDescent="0.25">
      <c r="B172" s="34" t="str">
        <f t="shared" si="18"/>
        <v>Salmon</v>
      </c>
      <c r="C172" s="34" t="str">
        <f t="shared" si="19"/>
        <v>OR</v>
      </c>
      <c r="D172" s="34" t="str">
        <f t="shared" si="20"/>
        <v>P.L. 100-557</v>
      </c>
      <c r="E172" s="36">
        <f t="shared" si="21"/>
        <v>32444</v>
      </c>
      <c r="F172" s="34" t="str">
        <f t="shared" si="22"/>
        <v>Bureau of Land Management</v>
      </c>
      <c r="G172" s="46" t="str">
        <f t="shared" si="23"/>
        <v/>
      </c>
      <c r="H172" s="46">
        <f t="shared" si="24"/>
        <v>4.8</v>
      </c>
      <c r="I172" s="46">
        <f t="shared" si="25"/>
        <v>3.2</v>
      </c>
      <c r="J172" s="46">
        <f t="shared" si="26"/>
        <v>8</v>
      </c>
      <c r="K172" s="165">
        <v>168</v>
      </c>
      <c r="L172" s="165" t="s">
        <v>190</v>
      </c>
      <c r="M172" s="165" t="s">
        <v>65</v>
      </c>
      <c r="N172" s="165" t="s">
        <v>204</v>
      </c>
      <c r="O172" s="165">
        <v>32444</v>
      </c>
      <c r="P172" s="165" t="s">
        <v>16</v>
      </c>
      <c r="Q172" s="165"/>
      <c r="R172" s="165">
        <v>4.8</v>
      </c>
      <c r="S172" s="165">
        <v>3.2</v>
      </c>
      <c r="T172" s="165">
        <v>8</v>
      </c>
    </row>
    <row r="173" spans="2:20" x14ac:dyDescent="0.25">
      <c r="B173" s="35" t="str">
        <f t="shared" si="18"/>
        <v/>
      </c>
      <c r="C173" s="35" t="str">
        <f t="shared" si="19"/>
        <v>OR</v>
      </c>
      <c r="D173" s="35" t="str">
        <f t="shared" si="20"/>
        <v>P.L. 100-557</v>
      </c>
      <c r="E173" s="38">
        <f t="shared" si="21"/>
        <v>32444</v>
      </c>
      <c r="F173" s="35" t="str">
        <f t="shared" si="22"/>
        <v>Forest Service</v>
      </c>
      <c r="G173" s="48">
        <f t="shared" si="23"/>
        <v>15</v>
      </c>
      <c r="H173" s="48" t="str">
        <f t="shared" si="24"/>
        <v/>
      </c>
      <c r="I173" s="48">
        <f t="shared" si="25"/>
        <v>10.5</v>
      </c>
      <c r="J173" s="48">
        <f t="shared" si="26"/>
        <v>25.5</v>
      </c>
      <c r="K173" s="165">
        <v>169</v>
      </c>
      <c r="L173" s="165"/>
      <c r="M173" s="165" t="s">
        <v>65</v>
      </c>
      <c r="N173" s="165" t="s">
        <v>204</v>
      </c>
      <c r="O173" s="165">
        <v>32444</v>
      </c>
      <c r="P173" s="165" t="s">
        <v>324</v>
      </c>
      <c r="Q173" s="165">
        <v>15</v>
      </c>
      <c r="R173" s="165" t="s">
        <v>509</v>
      </c>
      <c r="S173" s="165">
        <v>10.5</v>
      </c>
      <c r="T173" s="165">
        <v>25.5</v>
      </c>
    </row>
    <row r="174" spans="2:20" x14ac:dyDescent="0.25">
      <c r="B174" s="50" t="str">
        <f t="shared" si="18"/>
        <v>Salmon Total</v>
      </c>
      <c r="C174" s="51" t="str">
        <f t="shared" si="19"/>
        <v/>
      </c>
      <c r="D174" s="51" t="str">
        <f t="shared" si="20"/>
        <v/>
      </c>
      <c r="E174" s="52" t="str">
        <f t="shared" si="21"/>
        <v/>
      </c>
      <c r="F174" s="51" t="str">
        <f t="shared" si="22"/>
        <v/>
      </c>
      <c r="G174" s="304">
        <f t="shared" si="23"/>
        <v>15</v>
      </c>
      <c r="H174" s="304">
        <f t="shared" si="24"/>
        <v>4.8</v>
      </c>
      <c r="I174" s="304">
        <f t="shared" si="25"/>
        <v>13.7</v>
      </c>
      <c r="J174" s="304">
        <f t="shared" si="26"/>
        <v>33.5</v>
      </c>
      <c r="K174" s="165">
        <v>170</v>
      </c>
      <c r="L174" s="165" t="s">
        <v>892</v>
      </c>
      <c r="M174" s="165"/>
      <c r="N174" s="165"/>
      <c r="O174" s="165"/>
      <c r="P174" s="165"/>
      <c r="Q174" s="165">
        <v>15</v>
      </c>
      <c r="R174" s="165">
        <v>4.8</v>
      </c>
      <c r="S174" s="165">
        <v>13.7</v>
      </c>
      <c r="T174" s="165">
        <v>33.5</v>
      </c>
    </row>
    <row r="175" spans="2:20" x14ac:dyDescent="0.25">
      <c r="B175" s="34" t="str">
        <f t="shared" si="18"/>
        <v>Sandy</v>
      </c>
      <c r="C175" s="34" t="str">
        <f t="shared" si="19"/>
        <v>OR</v>
      </c>
      <c r="D175" s="34" t="str">
        <f t="shared" si="20"/>
        <v>P.L. 100-557</v>
      </c>
      <c r="E175" s="36">
        <f t="shared" si="21"/>
        <v>32444</v>
      </c>
      <c r="F175" s="34" t="str">
        <f t="shared" si="22"/>
        <v>Bureau of Land Management</v>
      </c>
      <c r="G175" s="46" t="str">
        <f t="shared" si="23"/>
        <v/>
      </c>
      <c r="H175" s="46">
        <f t="shared" si="24"/>
        <v>3.8</v>
      </c>
      <c r="I175" s="46">
        <f t="shared" si="25"/>
        <v>8.6999999999999993</v>
      </c>
      <c r="J175" s="46">
        <f t="shared" si="26"/>
        <v>12.5</v>
      </c>
      <c r="K175" s="165">
        <v>171</v>
      </c>
      <c r="L175" s="165" t="s">
        <v>482</v>
      </c>
      <c r="M175" s="165" t="s">
        <v>65</v>
      </c>
      <c r="N175" s="165" t="s">
        <v>204</v>
      </c>
      <c r="O175" s="165">
        <v>32444</v>
      </c>
      <c r="P175" s="165" t="s">
        <v>16</v>
      </c>
      <c r="Q175" s="165"/>
      <c r="R175" s="165">
        <v>3.8</v>
      </c>
      <c r="S175" s="165">
        <v>8.6999999999999993</v>
      </c>
      <c r="T175" s="165">
        <v>12.5</v>
      </c>
    </row>
    <row r="176" spans="2:20" x14ac:dyDescent="0.25">
      <c r="B176" s="35" t="str">
        <f t="shared" si="18"/>
        <v/>
      </c>
      <c r="C176" s="35" t="str">
        <f t="shared" si="19"/>
        <v>OR</v>
      </c>
      <c r="D176" s="35" t="str">
        <f t="shared" si="20"/>
        <v>P.L. 100-557</v>
      </c>
      <c r="E176" s="38">
        <f t="shared" si="21"/>
        <v>32444</v>
      </c>
      <c r="F176" s="35" t="str">
        <f t="shared" si="22"/>
        <v>Forest Service</v>
      </c>
      <c r="G176" s="48">
        <f t="shared" si="23"/>
        <v>4.5</v>
      </c>
      <c r="H176" s="48" t="str">
        <f t="shared" si="24"/>
        <v/>
      </c>
      <c r="I176" s="48">
        <f t="shared" si="25"/>
        <v>7.9</v>
      </c>
      <c r="J176" s="48">
        <f t="shared" si="26"/>
        <v>12.4</v>
      </c>
      <c r="K176" s="165">
        <v>172</v>
      </c>
      <c r="L176" s="165"/>
      <c r="M176" s="165" t="s">
        <v>65</v>
      </c>
      <c r="N176" s="165" t="s">
        <v>204</v>
      </c>
      <c r="O176" s="165">
        <v>32444</v>
      </c>
      <c r="P176" s="165" t="s">
        <v>324</v>
      </c>
      <c r="Q176" s="165">
        <v>4.5</v>
      </c>
      <c r="R176" s="165" t="s">
        <v>509</v>
      </c>
      <c r="S176" s="165">
        <v>7.9</v>
      </c>
      <c r="T176" s="165">
        <v>12.4</v>
      </c>
    </row>
    <row r="177" spans="2:20" x14ac:dyDescent="0.25">
      <c r="B177" s="50" t="str">
        <f t="shared" si="18"/>
        <v>Sandy Total</v>
      </c>
      <c r="C177" s="51" t="str">
        <f t="shared" si="19"/>
        <v/>
      </c>
      <c r="D177" s="51" t="str">
        <f t="shared" si="20"/>
        <v/>
      </c>
      <c r="E177" s="52" t="str">
        <f t="shared" si="21"/>
        <v/>
      </c>
      <c r="F177" s="51" t="str">
        <f t="shared" si="22"/>
        <v/>
      </c>
      <c r="G177" s="304">
        <f t="shared" si="23"/>
        <v>4.5</v>
      </c>
      <c r="H177" s="304">
        <f t="shared" si="24"/>
        <v>3.8</v>
      </c>
      <c r="I177" s="304">
        <f t="shared" si="25"/>
        <v>16.600000000000001</v>
      </c>
      <c r="J177" s="304">
        <f t="shared" si="26"/>
        <v>24.900000000000002</v>
      </c>
      <c r="K177" s="165">
        <v>173</v>
      </c>
      <c r="L177" s="165" t="s">
        <v>893</v>
      </c>
      <c r="M177" s="165"/>
      <c r="N177" s="165"/>
      <c r="O177" s="165"/>
      <c r="P177" s="165"/>
      <c r="Q177" s="165">
        <v>4.5</v>
      </c>
      <c r="R177" s="165">
        <v>3.8</v>
      </c>
      <c r="S177" s="165">
        <v>16.600000000000001</v>
      </c>
      <c r="T177" s="165">
        <v>24.900000000000002</v>
      </c>
    </row>
    <row r="178" spans="2:20" x14ac:dyDescent="0.25">
      <c r="B178" s="31" t="str">
        <f t="shared" si="18"/>
        <v>Sipsey Fork West Fork</v>
      </c>
      <c r="C178" s="31" t="str">
        <f t="shared" si="19"/>
        <v>AL</v>
      </c>
      <c r="D178" s="31" t="str">
        <f t="shared" si="20"/>
        <v>P.L. 100-547</v>
      </c>
      <c r="E178" s="32">
        <f t="shared" si="21"/>
        <v>32444</v>
      </c>
      <c r="F178" s="31" t="str">
        <f t="shared" si="22"/>
        <v>Forest Service</v>
      </c>
      <c r="G178" s="45">
        <f t="shared" si="23"/>
        <v>36.4</v>
      </c>
      <c r="H178" s="45">
        <f t="shared" si="24"/>
        <v>25</v>
      </c>
      <c r="I178" s="45" t="str">
        <f t="shared" si="25"/>
        <v/>
      </c>
      <c r="J178" s="45">
        <f t="shared" si="26"/>
        <v>61.4</v>
      </c>
      <c r="K178" s="165">
        <v>174</v>
      </c>
      <c r="L178" s="165" t="s">
        <v>382</v>
      </c>
      <c r="M178" s="165" t="s">
        <v>30</v>
      </c>
      <c r="N178" s="165" t="s">
        <v>210</v>
      </c>
      <c r="O178" s="165">
        <v>32444</v>
      </c>
      <c r="P178" s="165" t="s">
        <v>324</v>
      </c>
      <c r="Q178" s="165">
        <v>36.4</v>
      </c>
      <c r="R178" s="165">
        <v>25</v>
      </c>
      <c r="S178" s="165" t="s">
        <v>509</v>
      </c>
      <c r="T178" s="165">
        <v>61.4</v>
      </c>
    </row>
    <row r="179" spans="2:20" x14ac:dyDescent="0.25">
      <c r="B179" s="31" t="str">
        <f t="shared" si="18"/>
        <v>South Fork John Day</v>
      </c>
      <c r="C179" s="31" t="str">
        <f t="shared" si="19"/>
        <v>OR</v>
      </c>
      <c r="D179" s="31" t="str">
        <f t="shared" si="20"/>
        <v>P.L. 100-557</v>
      </c>
      <c r="E179" s="32">
        <f t="shared" si="21"/>
        <v>32444</v>
      </c>
      <c r="F179" s="31" t="str">
        <f t="shared" si="22"/>
        <v>Bureau of Land Management</v>
      </c>
      <c r="G179" s="45" t="str">
        <f t="shared" si="23"/>
        <v/>
      </c>
      <c r="H179" s="45" t="str">
        <f t="shared" si="24"/>
        <v/>
      </c>
      <c r="I179" s="45">
        <f t="shared" si="25"/>
        <v>47</v>
      </c>
      <c r="J179" s="45">
        <f t="shared" si="26"/>
        <v>47</v>
      </c>
      <c r="K179" s="165">
        <v>175</v>
      </c>
      <c r="L179" s="165" t="s">
        <v>403</v>
      </c>
      <c r="M179" s="165" t="s">
        <v>65</v>
      </c>
      <c r="N179" s="165" t="s">
        <v>204</v>
      </c>
      <c r="O179" s="165">
        <v>32444</v>
      </c>
      <c r="P179" s="165" t="s">
        <v>16</v>
      </c>
      <c r="Q179" s="165" t="s">
        <v>509</v>
      </c>
      <c r="R179" s="165" t="s">
        <v>509</v>
      </c>
      <c r="S179" s="165">
        <v>47</v>
      </c>
      <c r="T179" s="165">
        <v>47</v>
      </c>
    </row>
    <row r="180" spans="2:20" x14ac:dyDescent="0.25">
      <c r="B180" s="31" t="str">
        <f t="shared" si="18"/>
        <v>Sycan</v>
      </c>
      <c r="C180" s="31" t="str">
        <f t="shared" si="19"/>
        <v>OR</v>
      </c>
      <c r="D180" s="31" t="str">
        <f t="shared" si="20"/>
        <v>P.L. 100-557</v>
      </c>
      <c r="E180" s="32">
        <f t="shared" si="21"/>
        <v>32444</v>
      </c>
      <c r="F180" s="31" t="str">
        <f t="shared" si="22"/>
        <v>Forest Service</v>
      </c>
      <c r="G180" s="45" t="str">
        <f t="shared" si="23"/>
        <v/>
      </c>
      <c r="H180" s="45">
        <f t="shared" si="24"/>
        <v>50.4</v>
      </c>
      <c r="I180" s="45">
        <f t="shared" si="25"/>
        <v>8.6</v>
      </c>
      <c r="J180" s="45">
        <f t="shared" si="26"/>
        <v>59</v>
      </c>
      <c r="K180" s="165">
        <v>176</v>
      </c>
      <c r="L180" s="165" t="s">
        <v>404</v>
      </c>
      <c r="M180" s="165" t="s">
        <v>65</v>
      </c>
      <c r="N180" s="165" t="s">
        <v>204</v>
      </c>
      <c r="O180" s="165">
        <v>32444</v>
      </c>
      <c r="P180" s="165" t="s">
        <v>324</v>
      </c>
      <c r="Q180" s="165" t="s">
        <v>509</v>
      </c>
      <c r="R180" s="165">
        <v>50.4</v>
      </c>
      <c r="S180" s="165">
        <v>8.6</v>
      </c>
      <c r="T180" s="165">
        <v>59</v>
      </c>
    </row>
    <row r="181" spans="2:20" x14ac:dyDescent="0.25">
      <c r="B181" s="31" t="str">
        <f t="shared" si="18"/>
        <v>Upper Rogue</v>
      </c>
      <c r="C181" s="31" t="str">
        <f t="shared" si="19"/>
        <v>OR</v>
      </c>
      <c r="D181" s="31" t="str">
        <f t="shared" si="20"/>
        <v>P.L. 100-557</v>
      </c>
      <c r="E181" s="32">
        <f t="shared" si="21"/>
        <v>32444</v>
      </c>
      <c r="F181" s="31" t="str">
        <f t="shared" si="22"/>
        <v>Forest Service</v>
      </c>
      <c r="G181" s="45">
        <f t="shared" si="23"/>
        <v>6.1</v>
      </c>
      <c r="H181" s="45">
        <f t="shared" si="24"/>
        <v>34.200000000000003</v>
      </c>
      <c r="I181" s="45" t="str">
        <f t="shared" si="25"/>
        <v/>
      </c>
      <c r="J181" s="45">
        <f t="shared" si="26"/>
        <v>40.300000000000004</v>
      </c>
      <c r="K181" s="165">
        <v>177</v>
      </c>
      <c r="L181" s="165" t="s">
        <v>405</v>
      </c>
      <c r="M181" s="165" t="s">
        <v>65</v>
      </c>
      <c r="N181" s="165" t="s">
        <v>204</v>
      </c>
      <c r="O181" s="165">
        <v>32444</v>
      </c>
      <c r="P181" s="165" t="s">
        <v>324</v>
      </c>
      <c r="Q181" s="165">
        <v>6.1</v>
      </c>
      <c r="R181" s="165">
        <v>34.200000000000003</v>
      </c>
      <c r="S181" s="165" t="s">
        <v>509</v>
      </c>
      <c r="T181" s="165">
        <v>40.300000000000004</v>
      </c>
    </row>
    <row r="182" spans="2:20" x14ac:dyDescent="0.25">
      <c r="B182" s="31" t="str">
        <f t="shared" si="18"/>
        <v>Wenaha</v>
      </c>
      <c r="C182" s="31" t="str">
        <f t="shared" si="19"/>
        <v>OR</v>
      </c>
      <c r="D182" s="31" t="str">
        <f t="shared" si="20"/>
        <v>P.L. 100-557</v>
      </c>
      <c r="E182" s="32">
        <f t="shared" si="21"/>
        <v>32444</v>
      </c>
      <c r="F182" s="31" t="str">
        <f t="shared" si="22"/>
        <v>Forest Service</v>
      </c>
      <c r="G182" s="45">
        <f t="shared" si="23"/>
        <v>18.7</v>
      </c>
      <c r="H182" s="45">
        <f t="shared" si="24"/>
        <v>2.7</v>
      </c>
      <c r="I182" s="45">
        <f t="shared" si="25"/>
        <v>0.2</v>
      </c>
      <c r="J182" s="45">
        <f t="shared" si="26"/>
        <v>21.599999999999998</v>
      </c>
      <c r="K182" s="165">
        <v>178</v>
      </c>
      <c r="L182" s="165" t="s">
        <v>406</v>
      </c>
      <c r="M182" s="165" t="s">
        <v>65</v>
      </c>
      <c r="N182" s="165" t="s">
        <v>204</v>
      </c>
      <c r="O182" s="165">
        <v>32444</v>
      </c>
      <c r="P182" s="165" t="s">
        <v>324</v>
      </c>
      <c r="Q182" s="165">
        <v>18.7</v>
      </c>
      <c r="R182" s="165">
        <v>2.7</v>
      </c>
      <c r="S182" s="165">
        <v>0.2</v>
      </c>
      <c r="T182" s="165">
        <v>21.599999999999998</v>
      </c>
    </row>
    <row r="183" spans="2:20" x14ac:dyDescent="0.25">
      <c r="B183" s="31" t="str">
        <f t="shared" si="18"/>
        <v>West Little Owyhee</v>
      </c>
      <c r="C183" s="31" t="str">
        <f t="shared" si="19"/>
        <v>OR</v>
      </c>
      <c r="D183" s="31" t="str">
        <f t="shared" si="20"/>
        <v>P.L. 100-557</v>
      </c>
      <c r="E183" s="32">
        <f t="shared" si="21"/>
        <v>32444</v>
      </c>
      <c r="F183" s="31" t="str">
        <f t="shared" si="22"/>
        <v>Bureau of Land Management</v>
      </c>
      <c r="G183" s="45">
        <f t="shared" si="23"/>
        <v>57.6</v>
      </c>
      <c r="H183" s="45" t="str">
        <f t="shared" si="24"/>
        <v/>
      </c>
      <c r="I183" s="45" t="str">
        <f t="shared" si="25"/>
        <v/>
      </c>
      <c r="J183" s="45">
        <f t="shared" si="26"/>
        <v>57.6</v>
      </c>
      <c r="K183" s="165">
        <v>179</v>
      </c>
      <c r="L183" s="165" t="s">
        <v>407</v>
      </c>
      <c r="M183" s="165" t="s">
        <v>65</v>
      </c>
      <c r="N183" s="165" t="s">
        <v>204</v>
      </c>
      <c r="O183" s="165">
        <v>32444</v>
      </c>
      <c r="P183" s="165" t="s">
        <v>16</v>
      </c>
      <c r="Q183" s="165">
        <v>57.6</v>
      </c>
      <c r="R183" s="165" t="s">
        <v>509</v>
      </c>
      <c r="S183" s="165" t="s">
        <v>509</v>
      </c>
      <c r="T183" s="165">
        <v>57.6</v>
      </c>
    </row>
    <row r="184" spans="2:20" x14ac:dyDescent="0.25">
      <c r="B184" s="34" t="str">
        <f t="shared" si="18"/>
        <v>White</v>
      </c>
      <c r="C184" s="34" t="str">
        <f t="shared" si="19"/>
        <v>OR</v>
      </c>
      <c r="D184" s="34" t="str">
        <f t="shared" si="20"/>
        <v>P.L. 100-557</v>
      </c>
      <c r="E184" s="36">
        <f t="shared" si="21"/>
        <v>32444</v>
      </c>
      <c r="F184" s="34" t="str">
        <f t="shared" si="22"/>
        <v>Bureau of Land Management</v>
      </c>
      <c r="G184" s="46" t="str">
        <f t="shared" si="23"/>
        <v/>
      </c>
      <c r="H184" s="46">
        <f t="shared" si="24"/>
        <v>17.8</v>
      </c>
      <c r="I184" s="46">
        <f t="shared" si="25"/>
        <v>6.9</v>
      </c>
      <c r="J184" s="46">
        <f t="shared" si="26"/>
        <v>24.700000000000003</v>
      </c>
      <c r="K184" s="165">
        <v>180</v>
      </c>
      <c r="L184" s="165" t="s">
        <v>291</v>
      </c>
      <c r="M184" s="165" t="s">
        <v>65</v>
      </c>
      <c r="N184" s="165" t="s">
        <v>204</v>
      </c>
      <c r="O184" s="165">
        <v>32444</v>
      </c>
      <c r="P184" s="165" t="s">
        <v>16</v>
      </c>
      <c r="Q184" s="165" t="s">
        <v>509</v>
      </c>
      <c r="R184" s="165">
        <v>17.8</v>
      </c>
      <c r="S184" s="165">
        <v>6.9</v>
      </c>
      <c r="T184" s="165">
        <v>24.700000000000003</v>
      </c>
    </row>
    <row r="185" spans="2:20" x14ac:dyDescent="0.25">
      <c r="B185" s="35" t="str">
        <f t="shared" si="18"/>
        <v/>
      </c>
      <c r="C185" s="35" t="str">
        <f t="shared" si="19"/>
        <v>OR</v>
      </c>
      <c r="D185" s="35" t="str">
        <f t="shared" si="20"/>
        <v>P.L. 100-557</v>
      </c>
      <c r="E185" s="38">
        <f t="shared" si="21"/>
        <v>32444</v>
      </c>
      <c r="F185" s="35" t="str">
        <f t="shared" si="22"/>
        <v>Forest Service</v>
      </c>
      <c r="G185" s="48" t="str">
        <f t="shared" si="23"/>
        <v/>
      </c>
      <c r="H185" s="48">
        <f t="shared" si="24"/>
        <v>6.5</v>
      </c>
      <c r="I185" s="48">
        <f t="shared" si="25"/>
        <v>15.6</v>
      </c>
      <c r="J185" s="48">
        <f t="shared" si="26"/>
        <v>22.1</v>
      </c>
      <c r="K185" s="165">
        <v>181</v>
      </c>
      <c r="L185" s="165"/>
      <c r="M185" s="165" t="s">
        <v>65</v>
      </c>
      <c r="N185" s="165" t="s">
        <v>204</v>
      </c>
      <c r="O185" s="165">
        <v>32444</v>
      </c>
      <c r="P185" s="165" t="s">
        <v>324</v>
      </c>
      <c r="Q185" s="165" t="s">
        <v>509</v>
      </c>
      <c r="R185" s="165">
        <v>6.5</v>
      </c>
      <c r="S185" s="165">
        <v>15.6</v>
      </c>
      <c r="T185" s="165">
        <v>22.1</v>
      </c>
    </row>
    <row r="186" spans="2:20" x14ac:dyDescent="0.25">
      <c r="B186" s="50" t="str">
        <f t="shared" si="18"/>
        <v>White Total</v>
      </c>
      <c r="C186" s="51" t="str">
        <f t="shared" si="19"/>
        <v/>
      </c>
      <c r="D186" s="51" t="str">
        <f t="shared" si="20"/>
        <v/>
      </c>
      <c r="E186" s="52" t="str">
        <f t="shared" si="21"/>
        <v/>
      </c>
      <c r="F186" s="51" t="str">
        <f t="shared" si="22"/>
        <v/>
      </c>
      <c r="G186" s="304" t="str">
        <f t="shared" si="23"/>
        <v/>
      </c>
      <c r="H186" s="304">
        <f t="shared" si="24"/>
        <v>24.3</v>
      </c>
      <c r="I186" s="304">
        <f t="shared" si="25"/>
        <v>22.5</v>
      </c>
      <c r="J186" s="304">
        <f t="shared" si="26"/>
        <v>46.8</v>
      </c>
      <c r="K186" s="165">
        <v>182</v>
      </c>
      <c r="L186" s="165" t="s">
        <v>894</v>
      </c>
      <c r="M186" s="165"/>
      <c r="N186" s="165"/>
      <c r="O186" s="165"/>
      <c r="P186" s="165"/>
      <c r="Q186" s="165" t="s">
        <v>509</v>
      </c>
      <c r="R186" s="165">
        <v>24.3</v>
      </c>
      <c r="S186" s="165">
        <v>22.5</v>
      </c>
      <c r="T186" s="165">
        <v>46.8</v>
      </c>
    </row>
    <row r="187" spans="2:20" x14ac:dyDescent="0.25">
      <c r="B187" s="31" t="str">
        <f t="shared" si="18"/>
        <v>Whychus Creek</v>
      </c>
      <c r="C187" s="31" t="str">
        <f t="shared" si="19"/>
        <v>OR</v>
      </c>
      <c r="D187" s="31" t="str">
        <f t="shared" si="20"/>
        <v>P.L. 100-557</v>
      </c>
      <c r="E187" s="32">
        <f t="shared" si="21"/>
        <v>32444</v>
      </c>
      <c r="F187" s="31" t="str">
        <f t="shared" si="22"/>
        <v>Forest Service</v>
      </c>
      <c r="G187" s="45">
        <f t="shared" si="23"/>
        <v>6.6</v>
      </c>
      <c r="H187" s="45">
        <f t="shared" si="24"/>
        <v>8.8000000000000007</v>
      </c>
      <c r="I187" s="45" t="str">
        <f t="shared" si="25"/>
        <v/>
      </c>
      <c r="J187" s="45">
        <f t="shared" si="26"/>
        <v>15.4</v>
      </c>
      <c r="K187" s="165">
        <v>183</v>
      </c>
      <c r="L187" s="165" t="s">
        <v>597</v>
      </c>
      <c r="M187" s="165" t="s">
        <v>65</v>
      </c>
      <c r="N187" s="165" t="s">
        <v>204</v>
      </c>
      <c r="O187" s="165">
        <v>32444</v>
      </c>
      <c r="P187" s="165" t="s">
        <v>324</v>
      </c>
      <c r="Q187" s="165">
        <v>6.6</v>
      </c>
      <c r="R187" s="165">
        <v>8.8000000000000007</v>
      </c>
      <c r="S187" s="165" t="s">
        <v>509</v>
      </c>
      <c r="T187" s="165">
        <v>15.4</v>
      </c>
    </row>
    <row r="188" spans="2:20" x14ac:dyDescent="0.25">
      <c r="B188" s="31" t="str">
        <f t="shared" si="18"/>
        <v>Wildcat</v>
      </c>
      <c r="C188" s="31" t="str">
        <f t="shared" si="19"/>
        <v>NH</v>
      </c>
      <c r="D188" s="31" t="str">
        <f t="shared" si="20"/>
        <v>P.L. 100-554</v>
      </c>
      <c r="E188" s="32">
        <f t="shared" si="21"/>
        <v>32444</v>
      </c>
      <c r="F188" s="31" t="str">
        <f t="shared" si="22"/>
        <v>Forest Service</v>
      </c>
      <c r="G188" s="45" t="str">
        <f t="shared" si="23"/>
        <v/>
      </c>
      <c r="H188" s="45">
        <f t="shared" si="24"/>
        <v>13.7</v>
      </c>
      <c r="I188" s="45">
        <f t="shared" si="25"/>
        <v>0.8</v>
      </c>
      <c r="J188" s="45">
        <f t="shared" si="26"/>
        <v>14.5</v>
      </c>
      <c r="K188" s="165">
        <v>184</v>
      </c>
      <c r="L188" s="165" t="s">
        <v>381</v>
      </c>
      <c r="M188" s="165" t="s">
        <v>57</v>
      </c>
      <c r="N188" s="165" t="s">
        <v>240</v>
      </c>
      <c r="O188" s="165">
        <v>32444</v>
      </c>
      <c r="P188" s="165" t="s">
        <v>324</v>
      </c>
      <c r="Q188" s="165" t="s">
        <v>509</v>
      </c>
      <c r="R188" s="165">
        <v>13.7</v>
      </c>
      <c r="S188" s="165">
        <v>0.8</v>
      </c>
      <c r="T188" s="165">
        <v>14.5</v>
      </c>
    </row>
    <row r="189" spans="2:20" x14ac:dyDescent="0.25">
      <c r="B189" s="34" t="str">
        <f t="shared" si="18"/>
        <v>Rio Chama</v>
      </c>
      <c r="C189" s="34" t="str">
        <f t="shared" si="19"/>
        <v>NM</v>
      </c>
      <c r="D189" s="34" t="str">
        <f t="shared" si="20"/>
        <v>P.L. 100-633</v>
      </c>
      <c r="E189" s="36">
        <f t="shared" si="21"/>
        <v>32454</v>
      </c>
      <c r="F189" s="34" t="str">
        <f t="shared" si="22"/>
        <v>Bureau of Land Management</v>
      </c>
      <c r="G189" s="46">
        <f t="shared" si="23"/>
        <v>11.2</v>
      </c>
      <c r="H189" s="46" t="str">
        <f t="shared" si="24"/>
        <v/>
      </c>
      <c r="I189" s="46" t="str">
        <f t="shared" si="25"/>
        <v/>
      </c>
      <c r="J189" s="46">
        <f t="shared" si="26"/>
        <v>11.2</v>
      </c>
      <c r="K189" s="165">
        <v>185</v>
      </c>
      <c r="L189" s="165" t="s">
        <v>132</v>
      </c>
      <c r="M189" s="165" t="s">
        <v>60</v>
      </c>
      <c r="N189" s="165" t="s">
        <v>408</v>
      </c>
      <c r="O189" s="165">
        <v>32454</v>
      </c>
      <c r="P189" s="165" t="s">
        <v>16</v>
      </c>
      <c r="Q189" s="165">
        <v>11.2</v>
      </c>
      <c r="R189" s="165"/>
      <c r="S189" s="165" t="s">
        <v>509</v>
      </c>
      <c r="T189" s="165">
        <v>11.2</v>
      </c>
    </row>
    <row r="190" spans="2:20" x14ac:dyDescent="0.25">
      <c r="B190" s="35" t="str">
        <f t="shared" si="18"/>
        <v/>
      </c>
      <c r="C190" s="35" t="str">
        <f t="shared" si="19"/>
        <v>NM</v>
      </c>
      <c r="D190" s="35" t="str">
        <f t="shared" si="20"/>
        <v>P.L. 100-633</v>
      </c>
      <c r="E190" s="38">
        <f t="shared" si="21"/>
        <v>32454</v>
      </c>
      <c r="F190" s="35" t="str">
        <f t="shared" si="22"/>
        <v>Forest Service</v>
      </c>
      <c r="G190" s="48">
        <f t="shared" si="23"/>
        <v>10.4</v>
      </c>
      <c r="H190" s="48">
        <f t="shared" si="24"/>
        <v>3</v>
      </c>
      <c r="I190" s="48" t="str">
        <f t="shared" si="25"/>
        <v/>
      </c>
      <c r="J190" s="48">
        <f t="shared" si="26"/>
        <v>13.4</v>
      </c>
      <c r="K190" s="165">
        <v>186</v>
      </c>
      <c r="L190" s="165"/>
      <c r="M190" s="165" t="s">
        <v>60</v>
      </c>
      <c r="N190" s="165" t="s">
        <v>408</v>
      </c>
      <c r="O190" s="165">
        <v>32454</v>
      </c>
      <c r="P190" s="165" t="s">
        <v>324</v>
      </c>
      <c r="Q190" s="165">
        <v>10.4</v>
      </c>
      <c r="R190" s="165">
        <v>3</v>
      </c>
      <c r="S190" s="165" t="s">
        <v>509</v>
      </c>
      <c r="T190" s="165">
        <v>13.4</v>
      </c>
    </row>
    <row r="191" spans="2:20" x14ac:dyDescent="0.25">
      <c r="B191" s="50" t="str">
        <f t="shared" si="18"/>
        <v>Rio Chama Total</v>
      </c>
      <c r="C191" s="51" t="str">
        <f t="shared" si="19"/>
        <v/>
      </c>
      <c r="D191" s="51" t="str">
        <f t="shared" si="20"/>
        <v/>
      </c>
      <c r="E191" s="52" t="str">
        <f t="shared" si="21"/>
        <v/>
      </c>
      <c r="F191" s="51" t="str">
        <f t="shared" si="22"/>
        <v/>
      </c>
      <c r="G191" s="304">
        <f t="shared" si="23"/>
        <v>21.6</v>
      </c>
      <c r="H191" s="304">
        <f t="shared" si="24"/>
        <v>3</v>
      </c>
      <c r="I191" s="304" t="str">
        <f t="shared" si="25"/>
        <v/>
      </c>
      <c r="J191" s="304">
        <f t="shared" si="26"/>
        <v>24.6</v>
      </c>
      <c r="K191" s="165">
        <v>187</v>
      </c>
      <c r="L191" s="165" t="s">
        <v>409</v>
      </c>
      <c r="M191" s="165"/>
      <c r="N191" s="165"/>
      <c r="O191" s="165"/>
      <c r="P191" s="165"/>
      <c r="Q191" s="165">
        <v>21.6</v>
      </c>
      <c r="R191" s="165">
        <v>3</v>
      </c>
      <c r="S191" s="165" t="s">
        <v>509</v>
      </c>
      <c r="T191" s="165">
        <v>24.6</v>
      </c>
    </row>
    <row r="192" spans="2:20" x14ac:dyDescent="0.25">
      <c r="B192" s="31" t="str">
        <f t="shared" si="18"/>
        <v>Middle Fork Vermilion</v>
      </c>
      <c r="C192" s="31" t="str">
        <f t="shared" si="19"/>
        <v xml:space="preserve">IL </v>
      </c>
      <c r="D192" s="31" t="str">
        <f t="shared" si="20"/>
        <v>FR Vol. 54, No. 158</v>
      </c>
      <c r="E192" s="32">
        <f t="shared" si="21"/>
        <v>32731</v>
      </c>
      <c r="F192" s="31" t="str">
        <f t="shared" si="22"/>
        <v>State of Illinois</v>
      </c>
      <c r="G192" s="45" t="str">
        <f t="shared" si="23"/>
        <v/>
      </c>
      <c r="H192" s="45">
        <f t="shared" si="24"/>
        <v>17.100000000000001</v>
      </c>
      <c r="I192" s="45" t="str">
        <f t="shared" si="25"/>
        <v/>
      </c>
      <c r="J192" s="45">
        <f t="shared" si="26"/>
        <v>17.100000000000001</v>
      </c>
      <c r="K192" s="165">
        <v>188</v>
      </c>
      <c r="L192" s="165" t="s">
        <v>410</v>
      </c>
      <c r="M192" s="165" t="s">
        <v>411</v>
      </c>
      <c r="N192" s="165" t="s">
        <v>1000</v>
      </c>
      <c r="O192" s="165">
        <v>32731</v>
      </c>
      <c r="P192" s="165" t="s">
        <v>412</v>
      </c>
      <c r="Q192" s="165" t="s">
        <v>509</v>
      </c>
      <c r="R192" s="165">
        <v>17.100000000000001</v>
      </c>
      <c r="S192" s="165" t="s">
        <v>509</v>
      </c>
      <c r="T192" s="165">
        <v>17.100000000000001</v>
      </c>
    </row>
    <row r="193" spans="2:20" x14ac:dyDescent="0.25">
      <c r="B193" s="31" t="str">
        <f t="shared" si="18"/>
        <v>East Fork Jemez</v>
      </c>
      <c r="C193" s="31" t="str">
        <f t="shared" si="19"/>
        <v xml:space="preserve">NM </v>
      </c>
      <c r="D193" s="31" t="str">
        <f t="shared" si="20"/>
        <v>P.L. 101-306</v>
      </c>
      <c r="E193" s="32">
        <f t="shared" si="21"/>
        <v>33030</v>
      </c>
      <c r="F193" s="31" t="str">
        <f t="shared" si="22"/>
        <v>Forest Service</v>
      </c>
      <c r="G193" s="45">
        <f t="shared" si="23"/>
        <v>4</v>
      </c>
      <c r="H193" s="45">
        <f t="shared" si="24"/>
        <v>5</v>
      </c>
      <c r="I193" s="45">
        <f t="shared" si="25"/>
        <v>2</v>
      </c>
      <c r="J193" s="45">
        <f t="shared" si="26"/>
        <v>11</v>
      </c>
      <c r="K193" s="165">
        <v>189</v>
      </c>
      <c r="L193" s="165" t="s">
        <v>413</v>
      </c>
      <c r="M193" s="165" t="s">
        <v>414</v>
      </c>
      <c r="N193" s="165" t="s">
        <v>415</v>
      </c>
      <c r="O193" s="165">
        <v>33030</v>
      </c>
      <c r="P193" s="165" t="s">
        <v>324</v>
      </c>
      <c r="Q193" s="165">
        <v>4</v>
      </c>
      <c r="R193" s="165">
        <v>5</v>
      </c>
      <c r="S193" s="165">
        <v>2</v>
      </c>
      <c r="T193" s="165">
        <v>11</v>
      </c>
    </row>
    <row r="194" spans="2:20" x14ac:dyDescent="0.25">
      <c r="B194" s="31" t="str">
        <f t="shared" si="18"/>
        <v>Pecos</v>
      </c>
      <c r="C194" s="31" t="str">
        <f t="shared" si="19"/>
        <v>NM</v>
      </c>
      <c r="D194" s="31" t="str">
        <f t="shared" si="20"/>
        <v>P.L. 101-306</v>
      </c>
      <c r="E194" s="32">
        <f t="shared" si="21"/>
        <v>33030</v>
      </c>
      <c r="F194" s="31" t="str">
        <f t="shared" si="22"/>
        <v>Forest Service</v>
      </c>
      <c r="G194" s="45">
        <f t="shared" si="23"/>
        <v>13.5</v>
      </c>
      <c r="H194" s="45" t="str">
        <f t="shared" si="24"/>
        <v/>
      </c>
      <c r="I194" s="45">
        <f t="shared" si="25"/>
        <v>7</v>
      </c>
      <c r="J194" s="45">
        <f t="shared" si="26"/>
        <v>20.5</v>
      </c>
      <c r="K194" s="165">
        <v>190</v>
      </c>
      <c r="L194" s="165" t="s">
        <v>416</v>
      </c>
      <c r="M194" s="165" t="s">
        <v>60</v>
      </c>
      <c r="N194" s="165" t="s">
        <v>415</v>
      </c>
      <c r="O194" s="165">
        <v>33030</v>
      </c>
      <c r="P194" s="165" t="s">
        <v>324</v>
      </c>
      <c r="Q194" s="165">
        <v>13.5</v>
      </c>
      <c r="R194" s="165" t="s">
        <v>509</v>
      </c>
      <c r="S194" s="165">
        <v>7</v>
      </c>
      <c r="T194" s="165">
        <v>20.5</v>
      </c>
    </row>
    <row r="195" spans="2:20" x14ac:dyDescent="0.25">
      <c r="B195" s="31" t="str">
        <f t="shared" si="18"/>
        <v>Clarks Fork</v>
      </c>
      <c r="C195" s="31" t="str">
        <f t="shared" si="19"/>
        <v>WY</v>
      </c>
      <c r="D195" s="31" t="str">
        <f t="shared" si="20"/>
        <v>P.L. 101-628</v>
      </c>
      <c r="E195" s="32">
        <f t="shared" si="21"/>
        <v>33205</v>
      </c>
      <c r="F195" s="31" t="str">
        <f t="shared" si="22"/>
        <v>Forest Service</v>
      </c>
      <c r="G195" s="45">
        <f t="shared" si="23"/>
        <v>20.5</v>
      </c>
      <c r="H195" s="45" t="str">
        <f t="shared" si="24"/>
        <v/>
      </c>
      <c r="I195" s="45" t="str">
        <f t="shared" si="25"/>
        <v/>
      </c>
      <c r="J195" s="45">
        <f t="shared" si="26"/>
        <v>20.5</v>
      </c>
      <c r="K195" s="165">
        <v>191</v>
      </c>
      <c r="L195" s="165" t="s">
        <v>199</v>
      </c>
      <c r="M195" s="165" t="s">
        <v>76</v>
      </c>
      <c r="N195" s="165" t="s">
        <v>200</v>
      </c>
      <c r="O195" s="165">
        <v>33205</v>
      </c>
      <c r="P195" s="165" t="s">
        <v>324</v>
      </c>
      <c r="Q195" s="165">
        <v>20.5</v>
      </c>
      <c r="R195" s="165" t="s">
        <v>509</v>
      </c>
      <c r="S195" s="165" t="s">
        <v>509</v>
      </c>
      <c r="T195" s="165">
        <v>20.5</v>
      </c>
    </row>
    <row r="196" spans="2:20" x14ac:dyDescent="0.25">
      <c r="B196" s="34" t="str">
        <f t="shared" si="18"/>
        <v>Niobrara</v>
      </c>
      <c r="C196" s="34" t="str">
        <f t="shared" si="19"/>
        <v>NE</v>
      </c>
      <c r="D196" s="34" t="str">
        <f t="shared" si="20"/>
        <v>P.L. 102-50</v>
      </c>
      <c r="E196" s="36">
        <f t="shared" si="21"/>
        <v>33382</v>
      </c>
      <c r="F196" s="34" t="str">
        <f t="shared" si="22"/>
        <v>Fish and Wildlife Service</v>
      </c>
      <c r="G196" s="46" t="str">
        <f t="shared" si="23"/>
        <v/>
      </c>
      <c r="H196" s="46">
        <f t="shared" si="24"/>
        <v>8</v>
      </c>
      <c r="I196" s="46" t="str">
        <f t="shared" si="25"/>
        <v/>
      </c>
      <c r="J196" s="46">
        <f t="shared" si="26"/>
        <v>8</v>
      </c>
      <c r="K196" s="165">
        <v>192</v>
      </c>
      <c r="L196" s="165" t="s">
        <v>281</v>
      </c>
      <c r="M196" s="165" t="s">
        <v>56</v>
      </c>
      <c r="N196" s="165" t="s">
        <v>280</v>
      </c>
      <c r="O196" s="165">
        <v>33382</v>
      </c>
      <c r="P196" s="165" t="s">
        <v>358</v>
      </c>
      <c r="Q196" s="165" t="s">
        <v>509</v>
      </c>
      <c r="R196" s="165">
        <v>8</v>
      </c>
      <c r="S196" s="165"/>
      <c r="T196" s="165">
        <v>8</v>
      </c>
    </row>
    <row r="197" spans="2:20" x14ac:dyDescent="0.25">
      <c r="B197" s="35" t="str">
        <f t="shared" ref="B197:B260" si="27">IF(ISBLANK(L197),"",L197)</f>
        <v/>
      </c>
      <c r="C197" s="35" t="str">
        <f t="shared" ref="C197:C260" si="28">IF(ISBLANK(M197),"",M197)</f>
        <v>NE</v>
      </c>
      <c r="D197" s="35" t="str">
        <f t="shared" ref="D197:D260" si="29">IF(ISBLANK(N197),"",N197)</f>
        <v>P.L. 102-50</v>
      </c>
      <c r="E197" s="38">
        <f t="shared" ref="E197:E260" si="30">IF(ISBLANK(O197),"",O197)</f>
        <v>33382</v>
      </c>
      <c r="F197" s="35" t="str">
        <f t="shared" ref="F197:F260" si="31">IF(ISBLANK(P197),"",P197)</f>
        <v>National Park Service</v>
      </c>
      <c r="G197" s="48" t="str">
        <f t="shared" ref="G197:G260" si="32">IF(ISBLANK(Q197),"",Q197)</f>
        <v/>
      </c>
      <c r="H197" s="48">
        <f t="shared" ref="H197:H260" si="33">IF(ISBLANK(R197),"",R197)</f>
        <v>68</v>
      </c>
      <c r="I197" s="48">
        <f t="shared" ref="I197:I260" si="34">IF(ISBLANK(S197),"",S197)</f>
        <v>28</v>
      </c>
      <c r="J197" s="48">
        <f t="shared" ref="J197:J260" si="35">IF(ISBLANK(T197),"",T197)</f>
        <v>96</v>
      </c>
      <c r="K197" s="165">
        <v>193</v>
      </c>
      <c r="L197" s="165"/>
      <c r="M197" s="165" t="s">
        <v>56</v>
      </c>
      <c r="N197" s="165" t="s">
        <v>280</v>
      </c>
      <c r="O197" s="165">
        <v>33382</v>
      </c>
      <c r="P197" s="165" t="s">
        <v>17</v>
      </c>
      <c r="Q197" s="165" t="s">
        <v>509</v>
      </c>
      <c r="R197" s="165">
        <v>68</v>
      </c>
      <c r="S197" s="165">
        <v>28</v>
      </c>
      <c r="T197" s="165">
        <v>96</v>
      </c>
    </row>
    <row r="198" spans="2:20" x14ac:dyDescent="0.25">
      <c r="B198" s="50" t="str">
        <f t="shared" si="27"/>
        <v>Niobrara Total</v>
      </c>
      <c r="C198" s="51" t="str">
        <f t="shared" si="28"/>
        <v/>
      </c>
      <c r="D198" s="51" t="str">
        <f t="shared" si="29"/>
        <v/>
      </c>
      <c r="E198" s="52" t="str">
        <f t="shared" si="30"/>
        <v/>
      </c>
      <c r="F198" s="51" t="str">
        <f t="shared" si="31"/>
        <v/>
      </c>
      <c r="G198" s="304" t="str">
        <f t="shared" si="32"/>
        <v/>
      </c>
      <c r="H198" s="304">
        <f t="shared" si="33"/>
        <v>76</v>
      </c>
      <c r="I198" s="304">
        <f t="shared" si="34"/>
        <v>28</v>
      </c>
      <c r="J198" s="304">
        <f t="shared" si="35"/>
        <v>104</v>
      </c>
      <c r="K198" s="165">
        <v>194</v>
      </c>
      <c r="L198" s="165" t="s">
        <v>882</v>
      </c>
      <c r="M198" s="165"/>
      <c r="N198" s="165"/>
      <c r="O198" s="165"/>
      <c r="P198" s="165"/>
      <c r="Q198" s="165" t="s">
        <v>509</v>
      </c>
      <c r="R198" s="165">
        <v>76</v>
      </c>
      <c r="S198" s="165">
        <v>28</v>
      </c>
      <c r="T198" s="165">
        <v>104</v>
      </c>
    </row>
    <row r="199" spans="2:20" x14ac:dyDescent="0.25">
      <c r="B199" s="31" t="str">
        <f t="shared" si="27"/>
        <v>Bear Creek</v>
      </c>
      <c r="C199" s="31" t="str">
        <f t="shared" si="28"/>
        <v>MI</v>
      </c>
      <c r="D199" s="31" t="str">
        <f t="shared" si="29"/>
        <v>P.L. 102-249</v>
      </c>
      <c r="E199" s="32">
        <f t="shared" si="30"/>
        <v>33666</v>
      </c>
      <c r="F199" s="31" t="str">
        <f t="shared" si="31"/>
        <v>Forest Service</v>
      </c>
      <c r="G199" s="45" t="str">
        <f t="shared" si="32"/>
        <v/>
      </c>
      <c r="H199" s="45">
        <f t="shared" si="33"/>
        <v>6.5</v>
      </c>
      <c r="I199" s="45" t="str">
        <f t="shared" si="34"/>
        <v/>
      </c>
      <c r="J199" s="45">
        <f t="shared" si="35"/>
        <v>6.5</v>
      </c>
      <c r="K199" s="165">
        <v>195</v>
      </c>
      <c r="L199" s="165" t="s">
        <v>116</v>
      </c>
      <c r="M199" s="165" t="s">
        <v>50</v>
      </c>
      <c r="N199" s="165" t="s">
        <v>207</v>
      </c>
      <c r="O199" s="165">
        <v>33666</v>
      </c>
      <c r="P199" s="165" t="s">
        <v>324</v>
      </c>
      <c r="Q199" s="165" t="s">
        <v>509</v>
      </c>
      <c r="R199" s="165">
        <v>6.5</v>
      </c>
      <c r="S199" s="165" t="s">
        <v>509</v>
      </c>
      <c r="T199" s="165">
        <v>6.5</v>
      </c>
    </row>
    <row r="200" spans="2:20" x14ac:dyDescent="0.25">
      <c r="B200" s="31" t="str">
        <f t="shared" si="27"/>
        <v>Black</v>
      </c>
      <c r="C200" s="31" t="str">
        <f t="shared" si="28"/>
        <v>MI</v>
      </c>
      <c r="D200" s="31" t="str">
        <f t="shared" si="29"/>
        <v>P.L. 102-249</v>
      </c>
      <c r="E200" s="32">
        <f t="shared" si="30"/>
        <v>33666</v>
      </c>
      <c r="F200" s="31" t="str">
        <f t="shared" si="31"/>
        <v>Forest Service</v>
      </c>
      <c r="G200" s="45" t="str">
        <f t="shared" si="32"/>
        <v/>
      </c>
      <c r="H200" s="45">
        <f t="shared" si="33"/>
        <v>14</v>
      </c>
      <c r="I200" s="45" t="str">
        <f t="shared" si="34"/>
        <v/>
      </c>
      <c r="J200" s="45">
        <f t="shared" si="35"/>
        <v>14</v>
      </c>
      <c r="K200" s="165">
        <v>196</v>
      </c>
      <c r="L200" s="165" t="s">
        <v>417</v>
      </c>
      <c r="M200" s="165" t="s">
        <v>50</v>
      </c>
      <c r="N200" s="165" t="s">
        <v>207</v>
      </c>
      <c r="O200" s="165">
        <v>33666</v>
      </c>
      <c r="P200" s="165" t="s">
        <v>324</v>
      </c>
      <c r="Q200" s="165" t="s">
        <v>509</v>
      </c>
      <c r="R200" s="165">
        <v>14</v>
      </c>
      <c r="S200" s="165" t="s">
        <v>509</v>
      </c>
      <c r="T200" s="165">
        <v>14</v>
      </c>
    </row>
    <row r="201" spans="2:20" x14ac:dyDescent="0.25">
      <c r="B201" s="31" t="str">
        <f t="shared" si="27"/>
        <v>Carp</v>
      </c>
      <c r="C201" s="31" t="str">
        <f t="shared" si="28"/>
        <v>MI</v>
      </c>
      <c r="D201" s="31" t="str">
        <f t="shared" si="29"/>
        <v>P.L. 102-249</v>
      </c>
      <c r="E201" s="32">
        <f t="shared" si="30"/>
        <v>33666</v>
      </c>
      <c r="F201" s="31" t="str">
        <f t="shared" si="31"/>
        <v>Forest Service</v>
      </c>
      <c r="G201" s="45">
        <f t="shared" si="32"/>
        <v>12.4</v>
      </c>
      <c r="H201" s="45">
        <f t="shared" si="33"/>
        <v>9.3000000000000007</v>
      </c>
      <c r="I201" s="45">
        <f t="shared" si="34"/>
        <v>6.1</v>
      </c>
      <c r="J201" s="45">
        <f t="shared" si="35"/>
        <v>27.800000000000004</v>
      </c>
      <c r="K201" s="165">
        <v>197</v>
      </c>
      <c r="L201" s="165" t="s">
        <v>289</v>
      </c>
      <c r="M201" s="165" t="s">
        <v>50</v>
      </c>
      <c r="N201" s="165" t="s">
        <v>207</v>
      </c>
      <c r="O201" s="165">
        <v>33666</v>
      </c>
      <c r="P201" s="165" t="s">
        <v>324</v>
      </c>
      <c r="Q201" s="165">
        <v>12.4</v>
      </c>
      <c r="R201" s="165">
        <v>9.3000000000000007</v>
      </c>
      <c r="S201" s="165">
        <v>6.1</v>
      </c>
      <c r="T201" s="165">
        <v>27.800000000000004</v>
      </c>
    </row>
    <row r="202" spans="2:20" x14ac:dyDescent="0.25">
      <c r="B202" s="31" t="str">
        <f t="shared" si="27"/>
        <v>East Branch Tahquamenon</v>
      </c>
      <c r="C202" s="31" t="str">
        <f t="shared" si="28"/>
        <v>MI</v>
      </c>
      <c r="D202" s="31" t="str">
        <f t="shared" si="29"/>
        <v>P.L. 102-249</v>
      </c>
      <c r="E202" s="32">
        <f t="shared" si="30"/>
        <v>33666</v>
      </c>
      <c r="F202" s="31" t="str">
        <f t="shared" si="31"/>
        <v>Forest Service</v>
      </c>
      <c r="G202" s="45">
        <f t="shared" si="32"/>
        <v>3.2</v>
      </c>
      <c r="H202" s="45" t="str">
        <f t="shared" si="33"/>
        <v/>
      </c>
      <c r="I202" s="45">
        <f t="shared" si="34"/>
        <v>10</v>
      </c>
      <c r="J202" s="45">
        <f t="shared" si="35"/>
        <v>13.2</v>
      </c>
      <c r="K202" s="165">
        <v>198</v>
      </c>
      <c r="L202" s="165" t="s">
        <v>420</v>
      </c>
      <c r="M202" s="165" t="s">
        <v>50</v>
      </c>
      <c r="N202" s="165" t="s">
        <v>207</v>
      </c>
      <c r="O202" s="165">
        <v>33666</v>
      </c>
      <c r="P202" s="165" t="s">
        <v>324</v>
      </c>
      <c r="Q202" s="165">
        <v>3.2</v>
      </c>
      <c r="R202" s="165" t="s">
        <v>509</v>
      </c>
      <c r="S202" s="165">
        <v>10</v>
      </c>
      <c r="T202" s="165">
        <v>13.2</v>
      </c>
    </row>
    <row r="203" spans="2:20" x14ac:dyDescent="0.25">
      <c r="B203" s="31" t="str">
        <f t="shared" si="27"/>
        <v>Indian</v>
      </c>
      <c r="C203" s="31" t="str">
        <f t="shared" si="28"/>
        <v>MI</v>
      </c>
      <c r="D203" s="31" t="str">
        <f t="shared" si="29"/>
        <v>P.L. 102-249</v>
      </c>
      <c r="E203" s="32">
        <f t="shared" si="30"/>
        <v>33666</v>
      </c>
      <c r="F203" s="31" t="str">
        <f t="shared" si="31"/>
        <v>Forest Service</v>
      </c>
      <c r="G203" s="45" t="str">
        <f t="shared" si="32"/>
        <v/>
      </c>
      <c r="H203" s="45">
        <f t="shared" si="33"/>
        <v>12</v>
      </c>
      <c r="I203" s="45">
        <f t="shared" si="34"/>
        <v>39</v>
      </c>
      <c r="J203" s="45">
        <f t="shared" si="35"/>
        <v>51</v>
      </c>
      <c r="K203" s="165">
        <v>199</v>
      </c>
      <c r="L203" s="165" t="s">
        <v>418</v>
      </c>
      <c r="M203" s="165" t="s">
        <v>50</v>
      </c>
      <c r="N203" s="165" t="s">
        <v>207</v>
      </c>
      <c r="O203" s="165">
        <v>33666</v>
      </c>
      <c r="P203" s="165" t="s">
        <v>324</v>
      </c>
      <c r="Q203" s="165" t="s">
        <v>509</v>
      </c>
      <c r="R203" s="165">
        <v>12</v>
      </c>
      <c r="S203" s="165">
        <v>39</v>
      </c>
      <c r="T203" s="165">
        <v>51</v>
      </c>
    </row>
    <row r="204" spans="2:20" x14ac:dyDescent="0.25">
      <c r="B204" s="31" t="str">
        <f t="shared" si="27"/>
        <v>Manistee</v>
      </c>
      <c r="C204" s="31" t="str">
        <f t="shared" si="28"/>
        <v>MI</v>
      </c>
      <c r="D204" s="31" t="str">
        <f t="shared" si="29"/>
        <v>P.L. 102-249</v>
      </c>
      <c r="E204" s="32">
        <f t="shared" si="30"/>
        <v>33666</v>
      </c>
      <c r="F204" s="31" t="str">
        <f t="shared" si="31"/>
        <v>Forest Service</v>
      </c>
      <c r="G204" s="45" t="str">
        <f t="shared" si="32"/>
        <v/>
      </c>
      <c r="H204" s="45" t="str">
        <f t="shared" si="33"/>
        <v/>
      </c>
      <c r="I204" s="45">
        <f t="shared" si="34"/>
        <v>26</v>
      </c>
      <c r="J204" s="45">
        <f t="shared" si="35"/>
        <v>26</v>
      </c>
      <c r="K204" s="165">
        <v>200</v>
      </c>
      <c r="L204" s="165" t="s">
        <v>206</v>
      </c>
      <c r="M204" s="165" t="s">
        <v>50</v>
      </c>
      <c r="N204" s="165" t="s">
        <v>207</v>
      </c>
      <c r="O204" s="165">
        <v>33666</v>
      </c>
      <c r="P204" s="165" t="s">
        <v>324</v>
      </c>
      <c r="Q204" s="165" t="s">
        <v>509</v>
      </c>
      <c r="R204" s="165" t="s">
        <v>509</v>
      </c>
      <c r="S204" s="165">
        <v>26</v>
      </c>
      <c r="T204" s="165">
        <v>26</v>
      </c>
    </row>
    <row r="205" spans="2:20" x14ac:dyDescent="0.25">
      <c r="B205" s="31" t="str">
        <f t="shared" si="27"/>
        <v>Ontonagon</v>
      </c>
      <c r="C205" s="31" t="str">
        <f t="shared" si="28"/>
        <v>MI</v>
      </c>
      <c r="D205" s="31" t="str">
        <f t="shared" si="29"/>
        <v>P.L. 102-249</v>
      </c>
      <c r="E205" s="32">
        <f t="shared" si="30"/>
        <v>33666</v>
      </c>
      <c r="F205" s="31" t="str">
        <f t="shared" si="31"/>
        <v>Forest Service</v>
      </c>
      <c r="G205" s="45">
        <f t="shared" si="32"/>
        <v>43</v>
      </c>
      <c r="H205" s="45">
        <f t="shared" si="33"/>
        <v>35</v>
      </c>
      <c r="I205" s="45">
        <f t="shared" si="34"/>
        <v>92</v>
      </c>
      <c r="J205" s="45">
        <f t="shared" si="35"/>
        <v>170</v>
      </c>
      <c r="K205" s="165">
        <v>201</v>
      </c>
      <c r="L205" s="165" t="s">
        <v>292</v>
      </c>
      <c r="M205" s="165" t="s">
        <v>50</v>
      </c>
      <c r="N205" s="165" t="s">
        <v>207</v>
      </c>
      <c r="O205" s="165">
        <v>33666</v>
      </c>
      <c r="P205" s="165" t="s">
        <v>324</v>
      </c>
      <c r="Q205" s="165">
        <v>43</v>
      </c>
      <c r="R205" s="165">
        <v>35</v>
      </c>
      <c r="S205" s="165">
        <v>92</v>
      </c>
      <c r="T205" s="165">
        <v>170</v>
      </c>
    </row>
    <row r="206" spans="2:20" x14ac:dyDescent="0.25">
      <c r="B206" s="31" t="str">
        <f t="shared" si="27"/>
        <v>Paint</v>
      </c>
      <c r="C206" s="31" t="str">
        <f t="shared" si="28"/>
        <v>MI</v>
      </c>
      <c r="D206" s="31" t="str">
        <f t="shared" si="29"/>
        <v>P.L. 102-249</v>
      </c>
      <c r="E206" s="32">
        <f t="shared" si="30"/>
        <v>33666</v>
      </c>
      <c r="F206" s="31" t="str">
        <f t="shared" si="31"/>
        <v>Forest Service</v>
      </c>
      <c r="G206" s="45" t="str">
        <f t="shared" si="32"/>
        <v/>
      </c>
      <c r="H206" s="45" t="str">
        <f t="shared" si="33"/>
        <v/>
      </c>
      <c r="I206" s="45">
        <f t="shared" si="34"/>
        <v>52</v>
      </c>
      <c r="J206" s="45">
        <f t="shared" si="35"/>
        <v>52</v>
      </c>
      <c r="K206" s="165">
        <v>202</v>
      </c>
      <c r="L206" s="165" t="s">
        <v>293</v>
      </c>
      <c r="M206" s="165" t="s">
        <v>50</v>
      </c>
      <c r="N206" s="165" t="s">
        <v>207</v>
      </c>
      <c r="O206" s="165">
        <v>33666</v>
      </c>
      <c r="P206" s="165" t="s">
        <v>324</v>
      </c>
      <c r="Q206" s="165" t="s">
        <v>509</v>
      </c>
      <c r="R206" s="165" t="s">
        <v>509</v>
      </c>
      <c r="S206" s="165">
        <v>52</v>
      </c>
      <c r="T206" s="165">
        <v>52</v>
      </c>
    </row>
    <row r="207" spans="2:20" x14ac:dyDescent="0.25">
      <c r="B207" s="31" t="str">
        <f t="shared" si="27"/>
        <v>Pine</v>
      </c>
      <c r="C207" s="31" t="str">
        <f t="shared" si="28"/>
        <v>MI</v>
      </c>
      <c r="D207" s="31" t="str">
        <f t="shared" si="29"/>
        <v>P.L. 102-249</v>
      </c>
      <c r="E207" s="32">
        <f t="shared" si="30"/>
        <v>33666</v>
      </c>
      <c r="F207" s="31" t="str">
        <f t="shared" si="31"/>
        <v>Forest Service</v>
      </c>
      <c r="G207" s="45" t="str">
        <f t="shared" si="32"/>
        <v/>
      </c>
      <c r="H207" s="45">
        <f t="shared" si="33"/>
        <v>25</v>
      </c>
      <c r="I207" s="45" t="str">
        <f t="shared" si="34"/>
        <v/>
      </c>
      <c r="J207" s="45">
        <f t="shared" si="35"/>
        <v>25</v>
      </c>
      <c r="K207" s="165">
        <v>203</v>
      </c>
      <c r="L207" s="165" t="s">
        <v>419</v>
      </c>
      <c r="M207" s="165" t="s">
        <v>50</v>
      </c>
      <c r="N207" s="165" t="s">
        <v>207</v>
      </c>
      <c r="O207" s="165">
        <v>33666</v>
      </c>
      <c r="P207" s="165" t="s">
        <v>324</v>
      </c>
      <c r="Q207" s="165" t="s">
        <v>509</v>
      </c>
      <c r="R207" s="165">
        <v>25</v>
      </c>
      <c r="S207" s="165" t="s">
        <v>509</v>
      </c>
      <c r="T207" s="165">
        <v>25</v>
      </c>
    </row>
    <row r="208" spans="2:20" x14ac:dyDescent="0.25">
      <c r="B208" s="31" t="str">
        <f t="shared" si="27"/>
        <v>Presque Isle</v>
      </c>
      <c r="C208" s="31" t="str">
        <f t="shared" si="28"/>
        <v>MI</v>
      </c>
      <c r="D208" s="31" t="str">
        <f t="shared" si="29"/>
        <v>P.L. 102-249</v>
      </c>
      <c r="E208" s="32">
        <f t="shared" si="30"/>
        <v>33666</v>
      </c>
      <c r="F208" s="31" t="str">
        <f t="shared" si="31"/>
        <v>Forest Service</v>
      </c>
      <c r="G208" s="45" t="str">
        <f t="shared" si="32"/>
        <v/>
      </c>
      <c r="H208" s="45">
        <f t="shared" si="33"/>
        <v>24</v>
      </c>
      <c r="I208" s="45">
        <f t="shared" si="34"/>
        <v>48</v>
      </c>
      <c r="J208" s="45">
        <f t="shared" si="35"/>
        <v>72</v>
      </c>
      <c r="K208" s="165">
        <v>204</v>
      </c>
      <c r="L208" s="165" t="s">
        <v>294</v>
      </c>
      <c r="M208" s="165" t="s">
        <v>50</v>
      </c>
      <c r="N208" s="165" t="s">
        <v>207</v>
      </c>
      <c r="O208" s="165">
        <v>33666</v>
      </c>
      <c r="P208" s="165" t="s">
        <v>324</v>
      </c>
      <c r="Q208" s="165" t="s">
        <v>509</v>
      </c>
      <c r="R208" s="165">
        <v>24</v>
      </c>
      <c r="S208" s="165">
        <v>48</v>
      </c>
      <c r="T208" s="165">
        <v>72</v>
      </c>
    </row>
    <row r="209" spans="2:20" x14ac:dyDescent="0.25">
      <c r="B209" s="31" t="str">
        <f t="shared" si="27"/>
        <v xml:space="preserve">Sturgeon </v>
      </c>
      <c r="C209" s="31" t="str">
        <f t="shared" si="28"/>
        <v>MI</v>
      </c>
      <c r="D209" s="31" t="str">
        <f t="shared" si="29"/>
        <v>P.L. 102-249</v>
      </c>
      <c r="E209" s="32">
        <f t="shared" si="30"/>
        <v>33666</v>
      </c>
      <c r="F209" s="31" t="str">
        <f t="shared" si="31"/>
        <v>Forest Service</v>
      </c>
      <c r="G209" s="45" t="str">
        <f t="shared" si="32"/>
        <v/>
      </c>
      <c r="H209" s="45">
        <f t="shared" si="33"/>
        <v>21.7</v>
      </c>
      <c r="I209" s="45">
        <f t="shared" si="34"/>
        <v>22.2</v>
      </c>
      <c r="J209" s="45">
        <f t="shared" si="35"/>
        <v>43.9</v>
      </c>
      <c r="K209" s="165">
        <v>205</v>
      </c>
      <c r="L209" s="165" t="s">
        <v>589</v>
      </c>
      <c r="M209" s="165" t="s">
        <v>50</v>
      </c>
      <c r="N209" s="165" t="s">
        <v>207</v>
      </c>
      <c r="O209" s="165">
        <v>33666</v>
      </c>
      <c r="P209" s="165" t="s">
        <v>324</v>
      </c>
      <c r="Q209" s="165" t="s">
        <v>509</v>
      </c>
      <c r="R209" s="165">
        <v>21.7</v>
      </c>
      <c r="S209" s="165">
        <v>22.2</v>
      </c>
      <c r="T209" s="165">
        <v>43.9</v>
      </c>
    </row>
    <row r="210" spans="2:20" x14ac:dyDescent="0.25">
      <c r="B210" s="31" t="str">
        <f t="shared" si="27"/>
        <v xml:space="preserve">Sturgeon </v>
      </c>
      <c r="C210" s="31" t="str">
        <f t="shared" si="28"/>
        <v>MI</v>
      </c>
      <c r="D210" s="31" t="str">
        <f t="shared" si="29"/>
        <v>P.L. 102-249</v>
      </c>
      <c r="E210" s="32">
        <f t="shared" si="30"/>
        <v>33666</v>
      </c>
      <c r="F210" s="31" t="str">
        <f t="shared" si="31"/>
        <v>Forest Service</v>
      </c>
      <c r="G210" s="45">
        <f t="shared" si="32"/>
        <v>20</v>
      </c>
      <c r="H210" s="45">
        <f t="shared" si="33"/>
        <v>8</v>
      </c>
      <c r="I210" s="45" t="str">
        <f t="shared" si="34"/>
        <v/>
      </c>
      <c r="J210" s="45">
        <f t="shared" si="35"/>
        <v>28</v>
      </c>
      <c r="K210" s="165">
        <v>206</v>
      </c>
      <c r="L210" s="165" t="s">
        <v>589</v>
      </c>
      <c r="M210" s="165" t="s">
        <v>50</v>
      </c>
      <c r="N210" s="165" t="s">
        <v>207</v>
      </c>
      <c r="O210" s="165">
        <v>33666</v>
      </c>
      <c r="P210" s="165" t="s">
        <v>324</v>
      </c>
      <c r="Q210" s="165">
        <v>20</v>
      </c>
      <c r="R210" s="165">
        <v>8</v>
      </c>
      <c r="S210" s="165" t="s">
        <v>509</v>
      </c>
      <c r="T210" s="165">
        <v>28</v>
      </c>
    </row>
    <row r="211" spans="2:20" x14ac:dyDescent="0.25">
      <c r="B211" s="31" t="str">
        <f t="shared" si="27"/>
        <v>Whitefish</v>
      </c>
      <c r="C211" s="31" t="str">
        <f t="shared" si="28"/>
        <v>MI</v>
      </c>
      <c r="D211" s="31" t="str">
        <f t="shared" si="29"/>
        <v>P.L. 102-249</v>
      </c>
      <c r="E211" s="32">
        <f t="shared" si="30"/>
        <v>33666</v>
      </c>
      <c r="F211" s="31" t="str">
        <f t="shared" si="31"/>
        <v>Forest Service</v>
      </c>
      <c r="G211" s="45" t="str">
        <f t="shared" si="32"/>
        <v/>
      </c>
      <c r="H211" s="45">
        <f t="shared" si="33"/>
        <v>31.5</v>
      </c>
      <c r="I211" s="45">
        <f t="shared" si="34"/>
        <v>2.1</v>
      </c>
      <c r="J211" s="45">
        <f t="shared" si="35"/>
        <v>33.6</v>
      </c>
      <c r="K211" s="165">
        <v>207</v>
      </c>
      <c r="L211" s="165" t="s">
        <v>295</v>
      </c>
      <c r="M211" s="165" t="s">
        <v>50</v>
      </c>
      <c r="N211" s="165" t="s">
        <v>207</v>
      </c>
      <c r="O211" s="165">
        <v>33666</v>
      </c>
      <c r="P211" s="165" t="s">
        <v>324</v>
      </c>
      <c r="Q211" s="165" t="s">
        <v>509</v>
      </c>
      <c r="R211" s="165">
        <v>31.5</v>
      </c>
      <c r="S211" s="165">
        <v>2.1</v>
      </c>
      <c r="T211" s="165">
        <v>33.6</v>
      </c>
    </row>
    <row r="212" spans="2:20" x14ac:dyDescent="0.25">
      <c r="B212" s="31" t="str">
        <f t="shared" si="27"/>
        <v>Yellow Dog</v>
      </c>
      <c r="C212" s="31" t="str">
        <f t="shared" si="28"/>
        <v>MI</v>
      </c>
      <c r="D212" s="31" t="str">
        <f t="shared" si="29"/>
        <v>P.L. 102-249</v>
      </c>
      <c r="E212" s="32">
        <f t="shared" si="30"/>
        <v>33666</v>
      </c>
      <c r="F212" s="31" t="str">
        <f t="shared" si="31"/>
        <v>Forest Service</v>
      </c>
      <c r="G212" s="45">
        <f t="shared" si="32"/>
        <v>4</v>
      </c>
      <c r="H212" s="45" t="str">
        <f t="shared" si="33"/>
        <v/>
      </c>
      <c r="I212" s="45" t="str">
        <f t="shared" si="34"/>
        <v/>
      </c>
      <c r="J212" s="45">
        <f t="shared" si="35"/>
        <v>4</v>
      </c>
      <c r="K212" s="165">
        <v>208</v>
      </c>
      <c r="L212" s="165" t="s">
        <v>421</v>
      </c>
      <c r="M212" s="165" t="s">
        <v>50</v>
      </c>
      <c r="N212" s="165" t="s">
        <v>207</v>
      </c>
      <c r="O212" s="165">
        <v>33666</v>
      </c>
      <c r="P212" s="165" t="s">
        <v>324</v>
      </c>
      <c r="Q212" s="165">
        <v>4</v>
      </c>
      <c r="R212" s="165" t="s">
        <v>509</v>
      </c>
      <c r="S212" s="165" t="s">
        <v>509</v>
      </c>
      <c r="T212" s="165">
        <v>4</v>
      </c>
    </row>
    <row r="213" spans="2:20" x14ac:dyDescent="0.25">
      <c r="B213" s="31" t="str">
        <f t="shared" si="27"/>
        <v>Allegheny</v>
      </c>
      <c r="C213" s="31" t="str">
        <f t="shared" si="28"/>
        <v>PA</v>
      </c>
      <c r="D213" s="31" t="str">
        <f t="shared" si="29"/>
        <v>P.L. 102-271</v>
      </c>
      <c r="E213" s="32">
        <f t="shared" si="30"/>
        <v>33714</v>
      </c>
      <c r="F213" s="31" t="str">
        <f t="shared" si="31"/>
        <v>Forest Service</v>
      </c>
      <c r="G213" s="45" t="str">
        <f t="shared" si="32"/>
        <v/>
      </c>
      <c r="H213" s="45" t="str">
        <f t="shared" si="33"/>
        <v/>
      </c>
      <c r="I213" s="45">
        <f t="shared" si="34"/>
        <v>86.6</v>
      </c>
      <c r="J213" s="45">
        <f t="shared" si="35"/>
        <v>86.6</v>
      </c>
      <c r="K213" s="165">
        <v>209</v>
      </c>
      <c r="L213" s="165" t="s">
        <v>166</v>
      </c>
      <c r="M213" s="165" t="s">
        <v>67</v>
      </c>
      <c r="N213" s="165" t="s">
        <v>225</v>
      </c>
      <c r="O213" s="165">
        <v>33714</v>
      </c>
      <c r="P213" s="165" t="s">
        <v>324</v>
      </c>
      <c r="Q213" s="165" t="s">
        <v>509</v>
      </c>
      <c r="R213" s="165" t="s">
        <v>509</v>
      </c>
      <c r="S213" s="165">
        <v>86.6</v>
      </c>
      <c r="T213" s="165">
        <v>86.6</v>
      </c>
    </row>
    <row r="214" spans="2:20" x14ac:dyDescent="0.25">
      <c r="B214" s="31" t="str">
        <f t="shared" si="27"/>
        <v xml:space="preserve">Big Piney Creek </v>
      </c>
      <c r="C214" s="31" t="str">
        <f t="shared" si="28"/>
        <v>AR</v>
      </c>
      <c r="D214" s="31" t="str">
        <f t="shared" si="29"/>
        <v>P.L. 102-275</v>
      </c>
      <c r="E214" s="32">
        <f t="shared" si="30"/>
        <v>33716</v>
      </c>
      <c r="F214" s="31" t="str">
        <f t="shared" si="31"/>
        <v>Forest Service</v>
      </c>
      <c r="G214" s="45" t="str">
        <f t="shared" si="32"/>
        <v/>
      </c>
      <c r="H214" s="45">
        <f t="shared" si="33"/>
        <v>45.2</v>
      </c>
      <c r="I214" s="45" t="str">
        <f t="shared" si="34"/>
        <v/>
      </c>
      <c r="J214" s="45">
        <f t="shared" si="35"/>
        <v>45.2</v>
      </c>
      <c r="K214" s="165">
        <v>210</v>
      </c>
      <c r="L214" s="165" t="s">
        <v>584</v>
      </c>
      <c r="M214" s="165" t="s">
        <v>33</v>
      </c>
      <c r="N214" s="165" t="s">
        <v>422</v>
      </c>
      <c r="O214" s="165">
        <v>33716</v>
      </c>
      <c r="P214" s="165" t="s">
        <v>324</v>
      </c>
      <c r="Q214" s="165" t="s">
        <v>509</v>
      </c>
      <c r="R214" s="165">
        <v>45.2</v>
      </c>
      <c r="S214" s="165" t="s">
        <v>509</v>
      </c>
      <c r="T214" s="165">
        <v>45.2</v>
      </c>
    </row>
    <row r="215" spans="2:20" x14ac:dyDescent="0.25">
      <c r="B215" s="31" t="str">
        <f t="shared" si="27"/>
        <v>Buffalo</v>
      </c>
      <c r="C215" s="31" t="str">
        <f t="shared" si="28"/>
        <v>AR</v>
      </c>
      <c r="D215" s="31" t="str">
        <f t="shared" si="29"/>
        <v>P.L. 102-275</v>
      </c>
      <c r="E215" s="32">
        <f t="shared" si="30"/>
        <v>33716</v>
      </c>
      <c r="F215" s="31" t="str">
        <f t="shared" si="31"/>
        <v>Forest Service</v>
      </c>
      <c r="G215" s="45">
        <f t="shared" si="32"/>
        <v>9.4</v>
      </c>
      <c r="H215" s="45">
        <f t="shared" si="33"/>
        <v>6.4</v>
      </c>
      <c r="I215" s="45" t="str">
        <f t="shared" si="34"/>
        <v/>
      </c>
      <c r="J215" s="45">
        <f t="shared" si="35"/>
        <v>15.8</v>
      </c>
      <c r="K215" s="165">
        <v>211</v>
      </c>
      <c r="L215" s="165" t="s">
        <v>172</v>
      </c>
      <c r="M215" s="165" t="s">
        <v>33</v>
      </c>
      <c r="N215" s="165" t="s">
        <v>422</v>
      </c>
      <c r="O215" s="165">
        <v>33716</v>
      </c>
      <c r="P215" s="165" t="s">
        <v>324</v>
      </c>
      <c r="Q215" s="165">
        <v>9.4</v>
      </c>
      <c r="R215" s="165">
        <v>6.4</v>
      </c>
      <c r="S215" s="165" t="s">
        <v>509</v>
      </c>
      <c r="T215" s="165">
        <v>15.8</v>
      </c>
    </row>
    <row r="216" spans="2:20" x14ac:dyDescent="0.25">
      <c r="B216" s="34" t="str">
        <f t="shared" si="27"/>
        <v>Cossatot</v>
      </c>
      <c r="C216" s="34" t="str">
        <f t="shared" si="28"/>
        <v>AR</v>
      </c>
      <c r="D216" s="34" t="str">
        <f t="shared" si="29"/>
        <v>P.L. 102-275</v>
      </c>
      <c r="E216" s="36">
        <f t="shared" si="30"/>
        <v>33716</v>
      </c>
      <c r="F216" s="34" t="str">
        <f t="shared" si="31"/>
        <v>Army Corps of Engineers</v>
      </c>
      <c r="G216" s="46" t="str">
        <f t="shared" si="32"/>
        <v/>
      </c>
      <c r="H216" s="46">
        <f t="shared" si="33"/>
        <v>4.5999999999999996</v>
      </c>
      <c r="I216" s="46" t="str">
        <f t="shared" si="34"/>
        <v/>
      </c>
      <c r="J216" s="46">
        <f t="shared" si="35"/>
        <v>4.5999999999999996</v>
      </c>
      <c r="K216" s="165">
        <v>212</v>
      </c>
      <c r="L216" s="165" t="s">
        <v>423</v>
      </c>
      <c r="M216" s="165" t="s">
        <v>33</v>
      </c>
      <c r="N216" s="165" t="s">
        <v>422</v>
      </c>
      <c r="O216" s="165">
        <v>33716</v>
      </c>
      <c r="P216" s="165" t="s">
        <v>424</v>
      </c>
      <c r="Q216" s="165" t="s">
        <v>509</v>
      </c>
      <c r="R216" s="165">
        <v>4.5999999999999996</v>
      </c>
      <c r="S216" s="165"/>
      <c r="T216" s="165">
        <v>4.5999999999999996</v>
      </c>
    </row>
    <row r="217" spans="2:20" x14ac:dyDescent="0.25">
      <c r="B217" s="6" t="str">
        <f t="shared" si="27"/>
        <v/>
      </c>
      <c r="C217" s="6" t="str">
        <f t="shared" si="28"/>
        <v>AR</v>
      </c>
      <c r="D217" s="6" t="str">
        <f t="shared" si="29"/>
        <v>P.L. 102-275</v>
      </c>
      <c r="E217" s="37">
        <f t="shared" si="30"/>
        <v>33716</v>
      </c>
      <c r="F217" s="6" t="str">
        <f t="shared" si="31"/>
        <v>Forest Service</v>
      </c>
      <c r="G217" s="47" t="str">
        <f t="shared" si="32"/>
        <v/>
      </c>
      <c r="H217" s="47">
        <f t="shared" si="33"/>
        <v>11.3</v>
      </c>
      <c r="I217" s="47">
        <f t="shared" si="34"/>
        <v>4.2</v>
      </c>
      <c r="J217" s="47">
        <f t="shared" si="35"/>
        <v>15.5</v>
      </c>
      <c r="K217" s="165">
        <v>213</v>
      </c>
      <c r="L217" s="165"/>
      <c r="M217" s="165" t="s">
        <v>33</v>
      </c>
      <c r="N217" s="165" t="s">
        <v>422</v>
      </c>
      <c r="O217" s="165">
        <v>33716</v>
      </c>
      <c r="P217" s="165" t="s">
        <v>324</v>
      </c>
      <c r="Q217" s="165"/>
      <c r="R217" s="165">
        <v>11.3</v>
      </c>
      <c r="S217" s="165">
        <v>4.2</v>
      </c>
      <c r="T217" s="165">
        <v>15.5</v>
      </c>
    </row>
    <row r="218" spans="2:20" x14ac:dyDescent="0.25">
      <c r="B218" s="35" t="str">
        <f t="shared" si="27"/>
        <v/>
      </c>
      <c r="C218" s="35" t="str">
        <f t="shared" si="28"/>
        <v>AR</v>
      </c>
      <c r="D218" s="35" t="str">
        <f t="shared" si="29"/>
        <v>FR Vol. 59, No. 22</v>
      </c>
      <c r="E218" s="38">
        <f t="shared" si="30"/>
        <v>34348</v>
      </c>
      <c r="F218" s="35" t="str">
        <f t="shared" si="31"/>
        <v>State of Arkansas</v>
      </c>
      <c r="G218" s="48" t="str">
        <f t="shared" si="32"/>
        <v/>
      </c>
      <c r="H218" s="48">
        <f t="shared" si="33"/>
        <v>10.7</v>
      </c>
      <c r="I218" s="48" t="str">
        <f t="shared" si="34"/>
        <v/>
      </c>
      <c r="J218" s="48">
        <f t="shared" si="35"/>
        <v>10.7</v>
      </c>
      <c r="K218" s="165">
        <v>214</v>
      </c>
      <c r="L218" s="165"/>
      <c r="M218" s="165" t="s">
        <v>33</v>
      </c>
      <c r="N218" s="165" t="s">
        <v>996</v>
      </c>
      <c r="O218" s="165">
        <v>34348</v>
      </c>
      <c r="P218" s="165" t="s">
        <v>425</v>
      </c>
      <c r="Q218" s="165"/>
      <c r="R218" s="165">
        <v>10.7</v>
      </c>
      <c r="S218" s="165"/>
      <c r="T218" s="165">
        <v>10.7</v>
      </c>
    </row>
    <row r="219" spans="2:20" x14ac:dyDescent="0.25">
      <c r="B219" s="50" t="str">
        <f t="shared" si="27"/>
        <v>Cossatot Total</v>
      </c>
      <c r="C219" s="51" t="str">
        <f t="shared" si="28"/>
        <v/>
      </c>
      <c r="D219" s="51" t="str">
        <f t="shared" si="29"/>
        <v/>
      </c>
      <c r="E219" s="52" t="str">
        <f t="shared" si="30"/>
        <v/>
      </c>
      <c r="F219" s="51" t="str">
        <f t="shared" si="31"/>
        <v/>
      </c>
      <c r="G219" s="304" t="str">
        <f t="shared" si="32"/>
        <v/>
      </c>
      <c r="H219" s="304">
        <f t="shared" si="33"/>
        <v>26.6</v>
      </c>
      <c r="I219" s="304">
        <f t="shared" si="34"/>
        <v>4.2</v>
      </c>
      <c r="J219" s="304">
        <f t="shared" si="35"/>
        <v>30.8</v>
      </c>
      <c r="K219" s="165">
        <v>215</v>
      </c>
      <c r="L219" s="165" t="s">
        <v>868</v>
      </c>
      <c r="M219" s="165"/>
      <c r="N219" s="165"/>
      <c r="O219" s="165"/>
      <c r="P219" s="165"/>
      <c r="Q219" s="165" t="s">
        <v>509</v>
      </c>
      <c r="R219" s="165">
        <v>26.6</v>
      </c>
      <c r="S219" s="165">
        <v>4.2</v>
      </c>
      <c r="T219" s="165">
        <v>30.8</v>
      </c>
    </row>
    <row r="220" spans="2:20" x14ac:dyDescent="0.25">
      <c r="B220" s="31" t="str">
        <f t="shared" si="27"/>
        <v>Hurricane Creek</v>
      </c>
      <c r="C220" s="31" t="str">
        <f t="shared" si="28"/>
        <v>AR</v>
      </c>
      <c r="D220" s="31" t="str">
        <f t="shared" si="29"/>
        <v>P.L. 102-275</v>
      </c>
      <c r="E220" s="32">
        <f t="shared" si="30"/>
        <v>33716</v>
      </c>
      <c r="F220" s="31" t="str">
        <f t="shared" si="31"/>
        <v>Forest Service</v>
      </c>
      <c r="G220" s="45">
        <f t="shared" si="32"/>
        <v>2.4</v>
      </c>
      <c r="H220" s="45">
        <f t="shared" si="33"/>
        <v>13.1</v>
      </c>
      <c r="I220" s="45" t="str">
        <f t="shared" si="34"/>
        <v/>
      </c>
      <c r="J220" s="45">
        <f t="shared" si="35"/>
        <v>15.5</v>
      </c>
      <c r="K220" s="165">
        <v>216</v>
      </c>
      <c r="L220" s="165" t="s">
        <v>77</v>
      </c>
      <c r="M220" s="165" t="s">
        <v>33</v>
      </c>
      <c r="N220" s="165" t="s">
        <v>422</v>
      </c>
      <c r="O220" s="165">
        <v>33716</v>
      </c>
      <c r="P220" s="165" t="s">
        <v>324</v>
      </c>
      <c r="Q220" s="165">
        <v>2.4</v>
      </c>
      <c r="R220" s="165">
        <v>13.1</v>
      </c>
      <c r="S220" s="165" t="s">
        <v>509</v>
      </c>
      <c r="T220" s="165">
        <v>15.5</v>
      </c>
    </row>
    <row r="221" spans="2:20" x14ac:dyDescent="0.25">
      <c r="B221" s="31" t="str">
        <f t="shared" si="27"/>
        <v>Little Missouri</v>
      </c>
      <c r="C221" s="31" t="str">
        <f t="shared" si="28"/>
        <v>AR</v>
      </c>
      <c r="D221" s="31" t="str">
        <f t="shared" si="29"/>
        <v>P.L. 102-275</v>
      </c>
      <c r="E221" s="32">
        <f t="shared" si="30"/>
        <v>33716</v>
      </c>
      <c r="F221" s="31" t="str">
        <f t="shared" si="31"/>
        <v>Forest Service</v>
      </c>
      <c r="G221" s="45">
        <f t="shared" si="32"/>
        <v>4.4000000000000004</v>
      </c>
      <c r="H221" s="45">
        <f t="shared" si="33"/>
        <v>11.3</v>
      </c>
      <c r="I221" s="45" t="str">
        <f t="shared" si="34"/>
        <v/>
      </c>
      <c r="J221" s="45">
        <f t="shared" si="35"/>
        <v>15.700000000000001</v>
      </c>
      <c r="K221" s="165">
        <v>217</v>
      </c>
      <c r="L221" s="165" t="s">
        <v>426</v>
      </c>
      <c r="M221" s="165" t="s">
        <v>33</v>
      </c>
      <c r="N221" s="165" t="s">
        <v>422</v>
      </c>
      <c r="O221" s="165">
        <v>33716</v>
      </c>
      <c r="P221" s="165" t="s">
        <v>324</v>
      </c>
      <c r="Q221" s="165">
        <v>4.4000000000000004</v>
      </c>
      <c r="R221" s="165">
        <v>11.3</v>
      </c>
      <c r="S221" s="165" t="s">
        <v>509</v>
      </c>
      <c r="T221" s="165">
        <v>15.700000000000001</v>
      </c>
    </row>
    <row r="222" spans="2:20" x14ac:dyDescent="0.25">
      <c r="B222" s="31" t="str">
        <f t="shared" si="27"/>
        <v>Mulberry</v>
      </c>
      <c r="C222" s="31" t="str">
        <f t="shared" si="28"/>
        <v>AR</v>
      </c>
      <c r="D222" s="31" t="str">
        <f t="shared" si="29"/>
        <v>P.L. 102-275</v>
      </c>
      <c r="E222" s="32">
        <f t="shared" si="30"/>
        <v>33716</v>
      </c>
      <c r="F222" s="31" t="str">
        <f t="shared" si="31"/>
        <v>Forest Service</v>
      </c>
      <c r="G222" s="45" t="str">
        <f t="shared" si="32"/>
        <v/>
      </c>
      <c r="H222" s="45">
        <f t="shared" si="33"/>
        <v>19.399999999999999</v>
      </c>
      <c r="I222" s="45">
        <f t="shared" si="34"/>
        <v>36.6</v>
      </c>
      <c r="J222" s="45">
        <f t="shared" si="35"/>
        <v>56</v>
      </c>
      <c r="K222" s="165">
        <v>218</v>
      </c>
      <c r="L222" s="165" t="s">
        <v>427</v>
      </c>
      <c r="M222" s="165" t="s">
        <v>33</v>
      </c>
      <c r="N222" s="165" t="s">
        <v>422</v>
      </c>
      <c r="O222" s="165">
        <v>33716</v>
      </c>
      <c r="P222" s="165" t="s">
        <v>324</v>
      </c>
      <c r="Q222" s="165" t="s">
        <v>509</v>
      </c>
      <c r="R222" s="165">
        <v>19.399999999999999</v>
      </c>
      <c r="S222" s="165">
        <v>36.6</v>
      </c>
      <c r="T222" s="165">
        <v>56</v>
      </c>
    </row>
    <row r="223" spans="2:20" x14ac:dyDescent="0.25">
      <c r="B223" s="31" t="str">
        <f t="shared" si="27"/>
        <v>North Sylamore Creek</v>
      </c>
      <c r="C223" s="31" t="str">
        <f t="shared" si="28"/>
        <v>AR</v>
      </c>
      <c r="D223" s="31" t="str">
        <f t="shared" si="29"/>
        <v>P.L. 102-275</v>
      </c>
      <c r="E223" s="32">
        <f t="shared" si="30"/>
        <v>33716</v>
      </c>
      <c r="F223" s="31" t="str">
        <f t="shared" si="31"/>
        <v>Forest Service</v>
      </c>
      <c r="G223" s="45" t="str">
        <f t="shared" si="32"/>
        <v/>
      </c>
      <c r="H223" s="45">
        <f t="shared" si="33"/>
        <v>14.5</v>
      </c>
      <c r="I223" s="45" t="str">
        <f t="shared" si="34"/>
        <v/>
      </c>
      <c r="J223" s="45">
        <f t="shared" si="35"/>
        <v>14.5</v>
      </c>
      <c r="K223" s="165">
        <v>219</v>
      </c>
      <c r="L223" s="165" t="s">
        <v>78</v>
      </c>
      <c r="M223" s="165" t="s">
        <v>33</v>
      </c>
      <c r="N223" s="165" t="s">
        <v>422</v>
      </c>
      <c r="O223" s="165">
        <v>33716</v>
      </c>
      <c r="P223" s="165" t="s">
        <v>324</v>
      </c>
      <c r="Q223" s="165" t="s">
        <v>509</v>
      </c>
      <c r="R223" s="165">
        <v>14.5</v>
      </c>
      <c r="S223" s="165" t="s">
        <v>509</v>
      </c>
      <c r="T223" s="165">
        <v>14.5</v>
      </c>
    </row>
    <row r="224" spans="2:20" x14ac:dyDescent="0.25">
      <c r="B224" s="31" t="str">
        <f t="shared" si="27"/>
        <v>Richland Creek</v>
      </c>
      <c r="C224" s="31" t="str">
        <f t="shared" si="28"/>
        <v>AR</v>
      </c>
      <c r="D224" s="31" t="str">
        <f t="shared" si="29"/>
        <v>P.L. 102-275</v>
      </c>
      <c r="E224" s="32">
        <f t="shared" si="30"/>
        <v>33716</v>
      </c>
      <c r="F224" s="31" t="str">
        <f t="shared" si="31"/>
        <v>Forest Service</v>
      </c>
      <c r="G224" s="45">
        <f t="shared" si="32"/>
        <v>5.3</v>
      </c>
      <c r="H224" s="45">
        <f t="shared" si="33"/>
        <v>11.2</v>
      </c>
      <c r="I224" s="45" t="str">
        <f t="shared" si="34"/>
        <v/>
      </c>
      <c r="J224" s="45">
        <f t="shared" si="35"/>
        <v>16.5</v>
      </c>
      <c r="K224" s="165">
        <v>220</v>
      </c>
      <c r="L224" s="165" t="s">
        <v>79</v>
      </c>
      <c r="M224" s="165" t="s">
        <v>33</v>
      </c>
      <c r="N224" s="165" t="s">
        <v>422</v>
      </c>
      <c r="O224" s="165">
        <v>33716</v>
      </c>
      <c r="P224" s="165" t="s">
        <v>324</v>
      </c>
      <c r="Q224" s="165">
        <v>5.3</v>
      </c>
      <c r="R224" s="165">
        <v>11.2</v>
      </c>
      <c r="S224" s="165" t="s">
        <v>509</v>
      </c>
      <c r="T224" s="165">
        <v>16.5</v>
      </c>
    </row>
    <row r="225" spans="2:20" x14ac:dyDescent="0.25">
      <c r="B225" s="31" t="str">
        <f t="shared" si="27"/>
        <v xml:space="preserve">Big Sur </v>
      </c>
      <c r="C225" s="31" t="str">
        <f t="shared" si="28"/>
        <v>CA</v>
      </c>
      <c r="D225" s="31" t="str">
        <f t="shared" si="29"/>
        <v>P.L. 102-301</v>
      </c>
      <c r="E225" s="32">
        <f t="shared" si="30"/>
        <v>33774</v>
      </c>
      <c r="F225" s="31" t="str">
        <f t="shared" si="31"/>
        <v>Forest Service</v>
      </c>
      <c r="G225" s="45">
        <f t="shared" si="32"/>
        <v>19.5</v>
      </c>
      <c r="H225" s="45" t="str">
        <f t="shared" si="33"/>
        <v/>
      </c>
      <c r="I225" s="45" t="str">
        <f t="shared" si="34"/>
        <v/>
      </c>
      <c r="J225" s="45">
        <f t="shared" si="35"/>
        <v>19.5</v>
      </c>
      <c r="K225" s="165">
        <v>221</v>
      </c>
      <c r="L225" s="165" t="s">
        <v>585</v>
      </c>
      <c r="M225" s="165" t="s">
        <v>35</v>
      </c>
      <c r="N225" s="165" t="s">
        <v>297</v>
      </c>
      <c r="O225" s="165">
        <v>33774</v>
      </c>
      <c r="P225" s="165" t="s">
        <v>324</v>
      </c>
      <c r="Q225" s="165">
        <v>19.5</v>
      </c>
      <c r="R225" s="165" t="s">
        <v>509</v>
      </c>
      <c r="S225" s="165" t="s">
        <v>509</v>
      </c>
      <c r="T225" s="165">
        <v>19.5</v>
      </c>
    </row>
    <row r="226" spans="2:20" x14ac:dyDescent="0.25">
      <c r="B226" s="31" t="str">
        <f t="shared" si="27"/>
        <v>Sespe Creek</v>
      </c>
      <c r="C226" s="31" t="str">
        <f t="shared" si="28"/>
        <v>CA</v>
      </c>
      <c r="D226" s="31" t="str">
        <f t="shared" si="29"/>
        <v>P.L. 102-301</v>
      </c>
      <c r="E226" s="32">
        <f t="shared" si="30"/>
        <v>33774</v>
      </c>
      <c r="F226" s="31" t="str">
        <f t="shared" si="31"/>
        <v>Forest Service</v>
      </c>
      <c r="G226" s="45">
        <f t="shared" si="32"/>
        <v>27.5</v>
      </c>
      <c r="H226" s="45">
        <f t="shared" si="33"/>
        <v>4</v>
      </c>
      <c r="I226" s="45" t="str">
        <f t="shared" si="34"/>
        <v/>
      </c>
      <c r="J226" s="45">
        <f t="shared" si="35"/>
        <v>31.5</v>
      </c>
      <c r="K226" s="165">
        <v>222</v>
      </c>
      <c r="L226" s="165" t="s">
        <v>86</v>
      </c>
      <c r="M226" s="165" t="s">
        <v>35</v>
      </c>
      <c r="N226" s="165" t="s">
        <v>297</v>
      </c>
      <c r="O226" s="165">
        <v>33774</v>
      </c>
      <c r="P226" s="165" t="s">
        <v>324</v>
      </c>
      <c r="Q226" s="165">
        <v>27.5</v>
      </c>
      <c r="R226" s="165">
        <v>4</v>
      </c>
      <c r="S226" s="165" t="s">
        <v>509</v>
      </c>
      <c r="T226" s="165">
        <v>31.5</v>
      </c>
    </row>
    <row r="227" spans="2:20" x14ac:dyDescent="0.25">
      <c r="B227" s="31" t="str">
        <f t="shared" si="27"/>
        <v>Sisquoc</v>
      </c>
      <c r="C227" s="31" t="str">
        <f t="shared" si="28"/>
        <v>CA</v>
      </c>
      <c r="D227" s="31" t="str">
        <f t="shared" si="29"/>
        <v>P.L. 102-301</v>
      </c>
      <c r="E227" s="32">
        <f t="shared" si="30"/>
        <v>33774</v>
      </c>
      <c r="F227" s="31" t="str">
        <f t="shared" si="31"/>
        <v>Forest Service</v>
      </c>
      <c r="G227" s="45">
        <f t="shared" si="32"/>
        <v>33</v>
      </c>
      <c r="H227" s="45" t="str">
        <f t="shared" si="33"/>
        <v/>
      </c>
      <c r="I227" s="45" t="str">
        <f t="shared" si="34"/>
        <v/>
      </c>
      <c r="J227" s="45">
        <f t="shared" si="35"/>
        <v>33</v>
      </c>
      <c r="K227" s="165">
        <v>223</v>
      </c>
      <c r="L227" s="165" t="s">
        <v>428</v>
      </c>
      <c r="M227" s="165" t="s">
        <v>35</v>
      </c>
      <c r="N227" s="165" t="s">
        <v>297</v>
      </c>
      <c r="O227" s="165">
        <v>33774</v>
      </c>
      <c r="P227" s="165" t="s">
        <v>324</v>
      </c>
      <c r="Q227" s="165">
        <v>33</v>
      </c>
      <c r="R227" s="165"/>
      <c r="S227" s="165"/>
      <c r="T227" s="165">
        <v>33</v>
      </c>
    </row>
    <row r="228" spans="2:20" x14ac:dyDescent="0.25">
      <c r="B228" s="31" t="str">
        <f t="shared" si="27"/>
        <v>Great Egg Harbor</v>
      </c>
      <c r="C228" s="31" t="str">
        <f t="shared" si="28"/>
        <v xml:space="preserve">NJ </v>
      </c>
      <c r="D228" s="31" t="str">
        <f t="shared" si="29"/>
        <v>P.L. 102-536</v>
      </c>
      <c r="E228" s="32">
        <f t="shared" si="30"/>
        <v>33904</v>
      </c>
      <c r="F228" s="31" t="str">
        <f t="shared" si="31"/>
        <v>National Park Service and Local Govt.</v>
      </c>
      <c r="G228" s="45" t="str">
        <f t="shared" si="32"/>
        <v/>
      </c>
      <c r="H228" s="45">
        <f t="shared" si="33"/>
        <v>30.6</v>
      </c>
      <c r="I228" s="45">
        <f t="shared" si="34"/>
        <v>98.4</v>
      </c>
      <c r="J228" s="45">
        <f t="shared" si="35"/>
        <v>129</v>
      </c>
      <c r="K228" s="165">
        <v>224</v>
      </c>
      <c r="L228" s="165" t="s">
        <v>246</v>
      </c>
      <c r="M228" s="165" t="s">
        <v>429</v>
      </c>
      <c r="N228" s="165" t="s">
        <v>247</v>
      </c>
      <c r="O228" s="165">
        <v>33904</v>
      </c>
      <c r="P228" s="165" t="s">
        <v>341</v>
      </c>
      <c r="Q228" s="165" t="s">
        <v>509</v>
      </c>
      <c r="R228" s="165">
        <v>30.6</v>
      </c>
      <c r="S228" s="165">
        <v>98.4</v>
      </c>
      <c r="T228" s="165">
        <v>129</v>
      </c>
    </row>
    <row r="229" spans="2:20" x14ac:dyDescent="0.25">
      <c r="B229" s="34" t="str">
        <f t="shared" si="27"/>
        <v>Westfield</v>
      </c>
      <c r="C229" s="34" t="str">
        <f t="shared" si="28"/>
        <v>MA</v>
      </c>
      <c r="D229" s="34" t="str">
        <f t="shared" si="29"/>
        <v>FR Vol. 58, No. 219</v>
      </c>
      <c r="E229" s="36">
        <f t="shared" si="30"/>
        <v>34275</v>
      </c>
      <c r="F229" s="34" t="str">
        <f t="shared" si="31"/>
        <v>State of Massachusetts</v>
      </c>
      <c r="G229" s="46" t="str">
        <f t="shared" si="32"/>
        <v/>
      </c>
      <c r="H229" s="46">
        <f t="shared" si="33"/>
        <v>18.899999999999999</v>
      </c>
      <c r="I229" s="46">
        <f t="shared" si="34"/>
        <v>24.4</v>
      </c>
      <c r="J229" s="46">
        <f t="shared" si="35"/>
        <v>43.3</v>
      </c>
      <c r="K229" s="165">
        <v>225</v>
      </c>
      <c r="L229" s="165" t="s">
        <v>430</v>
      </c>
      <c r="M229" s="165" t="s">
        <v>49</v>
      </c>
      <c r="N229" s="165" t="s">
        <v>1002</v>
      </c>
      <c r="O229" s="165">
        <v>34275</v>
      </c>
      <c r="P229" s="165" t="s">
        <v>431</v>
      </c>
      <c r="Q229" s="165"/>
      <c r="R229" s="165">
        <v>18.899999999999999</v>
      </c>
      <c r="S229" s="165">
        <v>24.4</v>
      </c>
      <c r="T229" s="165">
        <v>43.3</v>
      </c>
    </row>
    <row r="230" spans="2:20" x14ac:dyDescent="0.25">
      <c r="B230" s="35" t="str">
        <f t="shared" si="27"/>
        <v/>
      </c>
      <c r="C230" s="35" t="str">
        <f t="shared" si="28"/>
        <v>MA</v>
      </c>
      <c r="D230" s="35" t="str">
        <f t="shared" si="29"/>
        <v>FR Vol. 69, No. 209</v>
      </c>
      <c r="E230" s="38">
        <f t="shared" si="30"/>
        <v>38258</v>
      </c>
      <c r="F230" s="35" t="str">
        <f t="shared" si="31"/>
        <v>State of Massachusetts</v>
      </c>
      <c r="G230" s="48">
        <f t="shared" si="32"/>
        <v>2.6</v>
      </c>
      <c r="H230" s="48">
        <f t="shared" si="33"/>
        <v>24</v>
      </c>
      <c r="I230" s="48">
        <f t="shared" si="34"/>
        <v>8.1999999999999993</v>
      </c>
      <c r="J230" s="48">
        <f t="shared" si="35"/>
        <v>34.799999999999997</v>
      </c>
      <c r="K230" s="165">
        <v>226</v>
      </c>
      <c r="L230" s="165"/>
      <c r="M230" s="165" t="s">
        <v>49</v>
      </c>
      <c r="N230" s="165" t="s">
        <v>1003</v>
      </c>
      <c r="O230" s="165">
        <v>38258</v>
      </c>
      <c r="P230" s="165" t="s">
        <v>431</v>
      </c>
      <c r="Q230" s="165">
        <v>2.6</v>
      </c>
      <c r="R230" s="165">
        <v>24</v>
      </c>
      <c r="S230" s="165">
        <v>8.1999999999999993</v>
      </c>
      <c r="T230" s="165">
        <v>34.799999999999997</v>
      </c>
    </row>
    <row r="231" spans="2:20" x14ac:dyDescent="0.25">
      <c r="B231" s="50" t="str">
        <f t="shared" si="27"/>
        <v>Westfield Total</v>
      </c>
      <c r="C231" s="51" t="str">
        <f t="shared" si="28"/>
        <v/>
      </c>
      <c r="D231" s="51" t="str">
        <f t="shared" si="29"/>
        <v/>
      </c>
      <c r="E231" s="52" t="str">
        <f t="shared" si="30"/>
        <v/>
      </c>
      <c r="F231" s="51" t="str">
        <f t="shared" si="31"/>
        <v/>
      </c>
      <c r="G231" s="304">
        <f t="shared" si="32"/>
        <v>2.6</v>
      </c>
      <c r="H231" s="304">
        <f t="shared" si="33"/>
        <v>42.9</v>
      </c>
      <c r="I231" s="304">
        <f t="shared" si="34"/>
        <v>32.6</v>
      </c>
      <c r="J231" s="304">
        <f t="shared" si="35"/>
        <v>78.099999999999994</v>
      </c>
      <c r="K231" s="165">
        <v>227</v>
      </c>
      <c r="L231" s="165" t="s">
        <v>878</v>
      </c>
      <c r="M231" s="165"/>
      <c r="N231" s="165"/>
      <c r="O231" s="165"/>
      <c r="P231" s="165"/>
      <c r="Q231" s="165">
        <v>2.6</v>
      </c>
      <c r="R231" s="165">
        <v>42.9</v>
      </c>
      <c r="S231" s="165">
        <v>32.6</v>
      </c>
      <c r="T231" s="165">
        <v>78.099999999999994</v>
      </c>
    </row>
    <row r="232" spans="2:20" x14ac:dyDescent="0.25">
      <c r="B232" s="31" t="str">
        <f t="shared" si="27"/>
        <v>Maurice</v>
      </c>
      <c r="C232" s="31" t="str">
        <f t="shared" si="28"/>
        <v>NJ</v>
      </c>
      <c r="D232" s="31" t="str">
        <f t="shared" si="29"/>
        <v>P.L. 103-162</v>
      </c>
      <c r="E232" s="32">
        <f t="shared" si="30"/>
        <v>34304</v>
      </c>
      <c r="F232" s="31" t="str">
        <f t="shared" si="31"/>
        <v>National Park Service and Local Govt.</v>
      </c>
      <c r="G232" s="45" t="str">
        <f t="shared" si="32"/>
        <v/>
      </c>
      <c r="H232" s="45">
        <f t="shared" si="33"/>
        <v>28.9</v>
      </c>
      <c r="I232" s="45">
        <f t="shared" si="34"/>
        <v>6.5</v>
      </c>
      <c r="J232" s="45">
        <f t="shared" si="35"/>
        <v>35.4</v>
      </c>
      <c r="K232" s="165">
        <v>228</v>
      </c>
      <c r="L232" s="165" t="s">
        <v>255</v>
      </c>
      <c r="M232" s="165" t="s">
        <v>58</v>
      </c>
      <c r="N232" s="165" t="s">
        <v>256</v>
      </c>
      <c r="O232" s="165">
        <v>34304</v>
      </c>
      <c r="P232" s="165" t="s">
        <v>341</v>
      </c>
      <c r="Q232" s="165" t="s">
        <v>509</v>
      </c>
      <c r="R232" s="165">
        <v>28.9</v>
      </c>
      <c r="S232" s="165">
        <v>6.5</v>
      </c>
      <c r="T232" s="165">
        <v>35.4</v>
      </c>
    </row>
    <row r="233" spans="2:20" x14ac:dyDescent="0.25">
      <c r="B233" s="31" t="str">
        <f t="shared" si="27"/>
        <v>Red</v>
      </c>
      <c r="C233" s="31" t="str">
        <f t="shared" si="28"/>
        <v>KY</v>
      </c>
      <c r="D233" s="31" t="str">
        <f t="shared" si="29"/>
        <v>P.L. 103-170</v>
      </c>
      <c r="E233" s="32">
        <f t="shared" si="30"/>
        <v>34305</v>
      </c>
      <c r="F233" s="31" t="str">
        <f t="shared" si="31"/>
        <v>Forest Service</v>
      </c>
      <c r="G233" s="45">
        <f t="shared" si="32"/>
        <v>9.1</v>
      </c>
      <c r="H233" s="45" t="str">
        <f t="shared" si="33"/>
        <v/>
      </c>
      <c r="I233" s="45">
        <f t="shared" si="34"/>
        <v>10.3</v>
      </c>
      <c r="J233" s="45">
        <f t="shared" si="35"/>
        <v>19.399999999999999</v>
      </c>
      <c r="K233" s="165">
        <v>229</v>
      </c>
      <c r="L233" s="165" t="s">
        <v>228</v>
      </c>
      <c r="M233" s="165" t="s">
        <v>46</v>
      </c>
      <c r="N233" s="165" t="s">
        <v>229</v>
      </c>
      <c r="O233" s="165">
        <v>34305</v>
      </c>
      <c r="P233" s="165" t="s">
        <v>324</v>
      </c>
      <c r="Q233" s="165">
        <v>9.1</v>
      </c>
      <c r="R233" s="165" t="s">
        <v>509</v>
      </c>
      <c r="S233" s="165">
        <v>10.3</v>
      </c>
      <c r="T233" s="165">
        <v>19.399999999999999</v>
      </c>
    </row>
    <row r="234" spans="2:20" x14ac:dyDescent="0.25">
      <c r="B234" s="31" t="str">
        <f t="shared" si="27"/>
        <v xml:space="preserve">Big and Little Darby Creeks </v>
      </c>
      <c r="C234" s="31" t="str">
        <f t="shared" si="28"/>
        <v>OH</v>
      </c>
      <c r="D234" s="31" t="str">
        <f t="shared" si="29"/>
        <v>FR Vol. 59, No. 66</v>
      </c>
      <c r="E234" s="32">
        <f t="shared" si="30"/>
        <v>34403</v>
      </c>
      <c r="F234" s="31" t="str">
        <f t="shared" si="31"/>
        <v>State of Ohio</v>
      </c>
      <c r="G234" s="45" t="str">
        <f t="shared" si="32"/>
        <v/>
      </c>
      <c r="H234" s="45">
        <f t="shared" si="33"/>
        <v>85.9</v>
      </c>
      <c r="I234" s="45" t="str">
        <f t="shared" si="34"/>
        <v/>
      </c>
      <c r="J234" s="45">
        <f t="shared" si="35"/>
        <v>85.9</v>
      </c>
      <c r="K234" s="165">
        <v>230</v>
      </c>
      <c r="L234" s="165" t="s">
        <v>591</v>
      </c>
      <c r="M234" s="165" t="s">
        <v>63</v>
      </c>
      <c r="N234" s="165" t="s">
        <v>1007</v>
      </c>
      <c r="O234" s="165">
        <v>34403</v>
      </c>
      <c r="P234" s="165" t="s">
        <v>334</v>
      </c>
      <c r="Q234" s="165" t="s">
        <v>509</v>
      </c>
      <c r="R234" s="165">
        <v>85.9</v>
      </c>
      <c r="S234" s="165" t="s">
        <v>509</v>
      </c>
      <c r="T234" s="165">
        <v>85.9</v>
      </c>
    </row>
    <row r="235" spans="2:20" x14ac:dyDescent="0.25">
      <c r="B235" s="31" t="str">
        <f t="shared" si="27"/>
        <v>West Branch Farmington</v>
      </c>
      <c r="C235" s="31" t="str">
        <f t="shared" si="28"/>
        <v>CT</v>
      </c>
      <c r="D235" s="31" t="str">
        <f t="shared" si="29"/>
        <v>P.L. 103-313</v>
      </c>
      <c r="E235" s="32">
        <f t="shared" si="30"/>
        <v>34572</v>
      </c>
      <c r="F235" s="31" t="str">
        <f t="shared" si="31"/>
        <v>National Park Service, State of CT and Local Govt.</v>
      </c>
      <c r="G235" s="45" t="str">
        <f t="shared" si="32"/>
        <v/>
      </c>
      <c r="H235" s="45" t="str">
        <f t="shared" si="33"/>
        <v/>
      </c>
      <c r="I235" s="45">
        <f t="shared" si="34"/>
        <v>14</v>
      </c>
      <c r="J235" s="45">
        <f t="shared" si="35"/>
        <v>14</v>
      </c>
      <c r="K235" s="165">
        <v>231</v>
      </c>
      <c r="L235" s="165" t="s">
        <v>432</v>
      </c>
      <c r="M235" s="165" t="s">
        <v>38</v>
      </c>
      <c r="N235" s="165" t="s">
        <v>245</v>
      </c>
      <c r="O235" s="165">
        <v>34572</v>
      </c>
      <c r="P235" s="165" t="s">
        <v>433</v>
      </c>
      <c r="Q235" s="165" t="s">
        <v>509</v>
      </c>
      <c r="R235" s="165" t="s">
        <v>509</v>
      </c>
      <c r="S235" s="165">
        <v>14</v>
      </c>
      <c r="T235" s="165">
        <v>14</v>
      </c>
    </row>
    <row r="236" spans="2:20" x14ac:dyDescent="0.25">
      <c r="B236" s="31" t="str">
        <f t="shared" si="27"/>
        <v>Wallowa</v>
      </c>
      <c r="C236" s="31" t="str">
        <f t="shared" si="28"/>
        <v>OR</v>
      </c>
      <c r="D236" s="31" t="str">
        <f t="shared" si="29"/>
        <v>FR Vol. 61, No. 157</v>
      </c>
      <c r="E236" s="32">
        <f t="shared" si="30"/>
        <v>35269</v>
      </c>
      <c r="F236" s="31" t="str">
        <f t="shared" si="31"/>
        <v>State of Oregon and Bureau of Land Management</v>
      </c>
      <c r="G236" s="45" t="str">
        <f t="shared" si="32"/>
        <v/>
      </c>
      <c r="H236" s="45" t="str">
        <f t="shared" si="33"/>
        <v/>
      </c>
      <c r="I236" s="45">
        <f t="shared" si="34"/>
        <v>10</v>
      </c>
      <c r="J236" s="45">
        <f t="shared" si="35"/>
        <v>10</v>
      </c>
      <c r="K236" s="165">
        <v>232</v>
      </c>
      <c r="L236" s="165" t="s">
        <v>271</v>
      </c>
      <c r="M236" s="165" t="s">
        <v>65</v>
      </c>
      <c r="N236" s="165" t="s">
        <v>1011</v>
      </c>
      <c r="O236" s="165">
        <v>35269</v>
      </c>
      <c r="P236" s="165" t="s">
        <v>371</v>
      </c>
      <c r="Q236" s="165" t="s">
        <v>509</v>
      </c>
      <c r="R236" s="165" t="s">
        <v>509</v>
      </c>
      <c r="S236" s="165">
        <v>10</v>
      </c>
      <c r="T236" s="165">
        <v>10</v>
      </c>
    </row>
    <row r="237" spans="2:20" x14ac:dyDescent="0.25">
      <c r="B237" s="34" t="str">
        <f t="shared" si="27"/>
        <v>Elkhorn Creek</v>
      </c>
      <c r="C237" s="34" t="str">
        <f t="shared" si="28"/>
        <v>OR</v>
      </c>
      <c r="D237" s="34" t="str">
        <f t="shared" si="29"/>
        <v>P.L. 104-208</v>
      </c>
      <c r="E237" s="36">
        <f t="shared" si="30"/>
        <v>35338</v>
      </c>
      <c r="F237" s="34" t="str">
        <f t="shared" si="31"/>
        <v>Bureau of Land Management</v>
      </c>
      <c r="G237" s="46" t="str">
        <f t="shared" si="32"/>
        <v/>
      </c>
      <c r="H237" s="46">
        <f t="shared" si="33"/>
        <v>0.6</v>
      </c>
      <c r="I237" s="46" t="str">
        <f t="shared" si="34"/>
        <v/>
      </c>
      <c r="J237" s="46">
        <f t="shared" si="35"/>
        <v>0.6</v>
      </c>
      <c r="K237" s="165">
        <v>233</v>
      </c>
      <c r="L237" s="165" t="s">
        <v>143</v>
      </c>
      <c r="M237" s="165" t="s">
        <v>65</v>
      </c>
      <c r="N237" s="165" t="s">
        <v>434</v>
      </c>
      <c r="O237" s="165">
        <v>35338</v>
      </c>
      <c r="P237" s="165" t="s">
        <v>16</v>
      </c>
      <c r="Q237" s="165"/>
      <c r="R237" s="165">
        <v>0.6</v>
      </c>
      <c r="S237" s="165" t="s">
        <v>509</v>
      </c>
      <c r="T237" s="165">
        <v>0.6</v>
      </c>
    </row>
    <row r="238" spans="2:20" x14ac:dyDescent="0.25">
      <c r="B238" s="35" t="str">
        <f t="shared" si="27"/>
        <v/>
      </c>
      <c r="C238" s="35" t="str">
        <f t="shared" si="28"/>
        <v>OR</v>
      </c>
      <c r="D238" s="35" t="str">
        <f t="shared" si="29"/>
        <v>P.L. 104-208</v>
      </c>
      <c r="E238" s="38">
        <f t="shared" si="30"/>
        <v>35338</v>
      </c>
      <c r="F238" s="35" t="str">
        <f t="shared" si="31"/>
        <v>Forest Service</v>
      </c>
      <c r="G238" s="48">
        <f t="shared" si="32"/>
        <v>5.8</v>
      </c>
      <c r="H238" s="48" t="str">
        <f t="shared" si="33"/>
        <v/>
      </c>
      <c r="I238" s="48" t="str">
        <f t="shared" si="34"/>
        <v/>
      </c>
      <c r="J238" s="48">
        <f t="shared" si="35"/>
        <v>5.8</v>
      </c>
      <c r="K238" s="165">
        <v>234</v>
      </c>
      <c r="L238" s="165"/>
      <c r="M238" s="165" t="s">
        <v>65</v>
      </c>
      <c r="N238" s="165" t="s">
        <v>434</v>
      </c>
      <c r="O238" s="165">
        <v>35338</v>
      </c>
      <c r="P238" s="165" t="s">
        <v>324</v>
      </c>
      <c r="Q238" s="165">
        <v>5.8</v>
      </c>
      <c r="R238" s="165" t="s">
        <v>509</v>
      </c>
      <c r="S238" s="165" t="s">
        <v>509</v>
      </c>
      <c r="T238" s="165">
        <v>5.8</v>
      </c>
    </row>
    <row r="239" spans="2:20" x14ac:dyDescent="0.25">
      <c r="B239" s="50" t="str">
        <f t="shared" si="27"/>
        <v>Elkhorn Creek Total</v>
      </c>
      <c r="C239" s="51" t="str">
        <f t="shared" si="28"/>
        <v/>
      </c>
      <c r="D239" s="51" t="str">
        <f t="shared" si="29"/>
        <v/>
      </c>
      <c r="E239" s="52" t="str">
        <f t="shared" si="30"/>
        <v/>
      </c>
      <c r="F239" s="51" t="str">
        <f t="shared" si="31"/>
        <v/>
      </c>
      <c r="G239" s="304">
        <f t="shared" si="32"/>
        <v>5.8</v>
      </c>
      <c r="H239" s="304">
        <f t="shared" si="33"/>
        <v>0.6</v>
      </c>
      <c r="I239" s="304" t="str">
        <f t="shared" si="34"/>
        <v/>
      </c>
      <c r="J239" s="304">
        <f t="shared" si="35"/>
        <v>6.3999999999999995</v>
      </c>
      <c r="K239" s="165">
        <v>235</v>
      </c>
      <c r="L239" s="165" t="s">
        <v>435</v>
      </c>
      <c r="M239" s="165"/>
      <c r="N239" s="165"/>
      <c r="O239" s="165"/>
      <c r="P239" s="165"/>
      <c r="Q239" s="165">
        <v>5.8</v>
      </c>
      <c r="R239" s="165">
        <v>0.6</v>
      </c>
      <c r="S239" s="165" t="s">
        <v>509</v>
      </c>
      <c r="T239" s="165">
        <v>6.3999999999999995</v>
      </c>
    </row>
    <row r="240" spans="2:20" x14ac:dyDescent="0.25">
      <c r="B240" s="31" t="str">
        <f t="shared" si="27"/>
        <v>Clarion</v>
      </c>
      <c r="C240" s="31" t="str">
        <f t="shared" si="28"/>
        <v>PA</v>
      </c>
      <c r="D240" s="31" t="str">
        <f t="shared" si="29"/>
        <v>P.L. 104-314</v>
      </c>
      <c r="E240" s="32">
        <f t="shared" si="30"/>
        <v>35357</v>
      </c>
      <c r="F240" s="31" t="str">
        <f t="shared" si="31"/>
        <v>Forest Service</v>
      </c>
      <c r="G240" s="45" t="str">
        <f t="shared" si="32"/>
        <v/>
      </c>
      <c r="H240" s="45">
        <f t="shared" si="33"/>
        <v>17.100000000000001</v>
      </c>
      <c r="I240" s="45">
        <f t="shared" si="34"/>
        <v>34.6</v>
      </c>
      <c r="J240" s="45">
        <f t="shared" si="35"/>
        <v>51.7</v>
      </c>
      <c r="K240" s="165">
        <v>236</v>
      </c>
      <c r="L240" s="165" t="s">
        <v>175</v>
      </c>
      <c r="M240" s="165" t="s">
        <v>67</v>
      </c>
      <c r="N240" s="165" t="s">
        <v>436</v>
      </c>
      <c r="O240" s="165">
        <v>35357</v>
      </c>
      <c r="P240" s="165" t="s">
        <v>324</v>
      </c>
      <c r="Q240" s="165" t="s">
        <v>509</v>
      </c>
      <c r="R240" s="165">
        <v>17.100000000000001</v>
      </c>
      <c r="S240" s="165">
        <v>34.6</v>
      </c>
      <c r="T240" s="165">
        <v>51.7</v>
      </c>
    </row>
    <row r="241" spans="2:20" x14ac:dyDescent="0.25">
      <c r="B241" s="34" t="str">
        <f t="shared" si="27"/>
        <v>Lamprey</v>
      </c>
      <c r="C241" s="34" t="str">
        <f t="shared" si="28"/>
        <v>NH</v>
      </c>
      <c r="D241" s="34" t="str">
        <f t="shared" si="29"/>
        <v>P.L. 104-333</v>
      </c>
      <c r="E241" s="36">
        <f t="shared" si="30"/>
        <v>35381</v>
      </c>
      <c r="F241" s="34" t="str">
        <f t="shared" si="31"/>
        <v>National Park Service and Local Govt.</v>
      </c>
      <c r="G241" s="46" t="str">
        <f t="shared" si="32"/>
        <v/>
      </c>
      <c r="H241" s="46" t="str">
        <f t="shared" si="33"/>
        <v/>
      </c>
      <c r="I241" s="46">
        <f t="shared" si="34"/>
        <v>11.5</v>
      </c>
      <c r="J241" s="46">
        <f t="shared" si="35"/>
        <v>11.5</v>
      </c>
      <c r="K241" s="165">
        <v>237</v>
      </c>
      <c r="L241" s="165" t="s">
        <v>283</v>
      </c>
      <c r="M241" s="165" t="s">
        <v>57</v>
      </c>
      <c r="N241" s="165" t="s">
        <v>284</v>
      </c>
      <c r="O241" s="165">
        <v>35381</v>
      </c>
      <c r="P241" s="165" t="s">
        <v>341</v>
      </c>
      <c r="Q241" s="165" t="s">
        <v>509</v>
      </c>
      <c r="R241" s="165" t="s">
        <v>509</v>
      </c>
      <c r="S241" s="165">
        <v>11.5</v>
      </c>
      <c r="T241" s="165">
        <v>11.5</v>
      </c>
    </row>
    <row r="242" spans="2:20" x14ac:dyDescent="0.25">
      <c r="B242" s="35" t="str">
        <f t="shared" si="27"/>
        <v/>
      </c>
      <c r="C242" s="35" t="str">
        <f t="shared" si="28"/>
        <v>NH</v>
      </c>
      <c r="D242" s="35" t="str">
        <f t="shared" si="29"/>
        <v>P.L. 106-192</v>
      </c>
      <c r="E242" s="38">
        <f t="shared" si="30"/>
        <v>36651</v>
      </c>
      <c r="F242" s="35" t="str">
        <f t="shared" si="31"/>
        <v>National Park Service and Local Govt.</v>
      </c>
      <c r="G242" s="48" t="str">
        <f t="shared" si="32"/>
        <v/>
      </c>
      <c r="H242" s="48" t="str">
        <f t="shared" si="33"/>
        <v/>
      </c>
      <c r="I242" s="48">
        <f t="shared" si="34"/>
        <v>12</v>
      </c>
      <c r="J242" s="48">
        <f t="shared" si="35"/>
        <v>12</v>
      </c>
      <c r="K242" s="165">
        <v>238</v>
      </c>
      <c r="L242" s="165"/>
      <c r="M242" s="165" t="s">
        <v>57</v>
      </c>
      <c r="N242" s="165" t="s">
        <v>285</v>
      </c>
      <c r="O242" s="165">
        <v>36651</v>
      </c>
      <c r="P242" s="165" t="s">
        <v>341</v>
      </c>
      <c r="Q242" s="165" t="s">
        <v>509</v>
      </c>
      <c r="R242" s="165" t="s">
        <v>509</v>
      </c>
      <c r="S242" s="165">
        <v>12</v>
      </c>
      <c r="T242" s="165">
        <v>12</v>
      </c>
    </row>
    <row r="243" spans="2:20" x14ac:dyDescent="0.25">
      <c r="B243" s="50" t="str">
        <f t="shared" si="27"/>
        <v>Lamprey Total</v>
      </c>
      <c r="C243" s="51" t="str">
        <f t="shared" si="28"/>
        <v/>
      </c>
      <c r="D243" s="51" t="str">
        <f t="shared" si="29"/>
        <v/>
      </c>
      <c r="E243" s="52" t="str">
        <f t="shared" si="30"/>
        <v/>
      </c>
      <c r="F243" s="51" t="str">
        <f t="shared" si="31"/>
        <v/>
      </c>
      <c r="G243" s="304" t="str">
        <f t="shared" si="32"/>
        <v/>
      </c>
      <c r="H243" s="304" t="str">
        <f t="shared" si="33"/>
        <v/>
      </c>
      <c r="I243" s="304">
        <f t="shared" si="34"/>
        <v>23.5</v>
      </c>
      <c r="J243" s="304">
        <f t="shared" si="35"/>
        <v>23.5</v>
      </c>
      <c r="K243" s="165">
        <v>239</v>
      </c>
      <c r="L243" s="165" t="s">
        <v>883</v>
      </c>
      <c r="M243" s="165"/>
      <c r="N243" s="165"/>
      <c r="O243" s="165"/>
      <c r="P243" s="165"/>
      <c r="Q243" s="165" t="s">
        <v>509</v>
      </c>
      <c r="R243" s="165" t="s">
        <v>509</v>
      </c>
      <c r="S243" s="165">
        <v>23.5</v>
      </c>
      <c r="T243" s="165">
        <v>23.5</v>
      </c>
    </row>
    <row r="244" spans="2:20" x14ac:dyDescent="0.25">
      <c r="B244" s="31" t="str">
        <f t="shared" si="27"/>
        <v>Lumber</v>
      </c>
      <c r="C244" s="31" t="str">
        <f t="shared" si="28"/>
        <v>NC</v>
      </c>
      <c r="D244" s="31" t="str">
        <f t="shared" si="29"/>
        <v>FR Vol. 63, No. 193</v>
      </c>
      <c r="E244" s="32">
        <f t="shared" si="30"/>
        <v>36063</v>
      </c>
      <c r="F244" s="31" t="str">
        <f t="shared" si="31"/>
        <v>State of North Carolina</v>
      </c>
      <c r="G244" s="45" t="str">
        <f t="shared" si="32"/>
        <v/>
      </c>
      <c r="H244" s="45">
        <f t="shared" si="33"/>
        <v>60</v>
      </c>
      <c r="I244" s="45">
        <f t="shared" si="34"/>
        <v>21</v>
      </c>
      <c r="J244" s="45">
        <f t="shared" si="35"/>
        <v>81</v>
      </c>
      <c r="K244" s="165">
        <v>240</v>
      </c>
      <c r="L244" s="165" t="s">
        <v>437</v>
      </c>
      <c r="M244" s="165" t="s">
        <v>62</v>
      </c>
      <c r="N244" s="165" t="s">
        <v>1005</v>
      </c>
      <c r="O244" s="165">
        <v>36063</v>
      </c>
      <c r="P244" s="165" t="s">
        <v>336</v>
      </c>
      <c r="Q244" s="165" t="s">
        <v>509</v>
      </c>
      <c r="R244" s="165">
        <v>60</v>
      </c>
      <c r="S244" s="165">
        <v>21</v>
      </c>
      <c r="T244" s="165">
        <v>81</v>
      </c>
    </row>
    <row r="245" spans="2:20" x14ac:dyDescent="0.25">
      <c r="B245" s="31" t="str">
        <f t="shared" si="27"/>
        <v>Sudbury, Assabet and Concord</v>
      </c>
      <c r="C245" s="31" t="str">
        <f t="shared" si="28"/>
        <v>MA</v>
      </c>
      <c r="D245" s="31" t="str">
        <f t="shared" si="29"/>
        <v>P.L. 106-20</v>
      </c>
      <c r="E245" s="32">
        <f t="shared" si="30"/>
        <v>36259</v>
      </c>
      <c r="F245" s="31" t="str">
        <f t="shared" si="31"/>
        <v>National Park Service, State of MA and Local Govt.</v>
      </c>
      <c r="G245" s="45" t="str">
        <f t="shared" si="32"/>
        <v/>
      </c>
      <c r="H245" s="45">
        <f t="shared" si="33"/>
        <v>14.9</v>
      </c>
      <c r="I245" s="45">
        <f t="shared" si="34"/>
        <v>14.1</v>
      </c>
      <c r="J245" s="45">
        <f t="shared" si="35"/>
        <v>29</v>
      </c>
      <c r="K245" s="165">
        <v>241</v>
      </c>
      <c r="L245" s="165" t="s">
        <v>905</v>
      </c>
      <c r="M245" s="165" t="s">
        <v>49</v>
      </c>
      <c r="N245" s="165" t="s">
        <v>279</v>
      </c>
      <c r="O245" s="165">
        <v>36259</v>
      </c>
      <c r="P245" s="165" t="s">
        <v>438</v>
      </c>
      <c r="Q245" s="165" t="s">
        <v>509</v>
      </c>
      <c r="R245" s="165">
        <v>14.9</v>
      </c>
      <c r="S245" s="165">
        <v>14.1</v>
      </c>
      <c r="T245" s="165">
        <v>29</v>
      </c>
    </row>
    <row r="246" spans="2:20" x14ac:dyDescent="0.25">
      <c r="B246" s="31" t="str">
        <f t="shared" si="27"/>
        <v>Wilson Creek</v>
      </c>
      <c r="C246" s="31" t="str">
        <f t="shared" si="28"/>
        <v xml:space="preserve">NC </v>
      </c>
      <c r="D246" s="31" t="str">
        <f t="shared" si="29"/>
        <v>P.L. 106-261</v>
      </c>
      <c r="E246" s="32">
        <f t="shared" si="30"/>
        <v>36756</v>
      </c>
      <c r="F246" s="31" t="str">
        <f t="shared" si="31"/>
        <v>Forest Service</v>
      </c>
      <c r="G246" s="45">
        <f t="shared" si="32"/>
        <v>4.5999999999999996</v>
      </c>
      <c r="H246" s="45">
        <f t="shared" si="33"/>
        <v>2.9</v>
      </c>
      <c r="I246" s="45">
        <f t="shared" si="34"/>
        <v>15.8</v>
      </c>
      <c r="J246" s="45">
        <f t="shared" si="35"/>
        <v>23.3</v>
      </c>
      <c r="K246" s="165">
        <v>242</v>
      </c>
      <c r="L246" s="165" t="s">
        <v>138</v>
      </c>
      <c r="M246" s="165" t="s">
        <v>377</v>
      </c>
      <c r="N246" s="165" t="s">
        <v>439</v>
      </c>
      <c r="O246" s="165">
        <v>36756</v>
      </c>
      <c r="P246" s="165" t="s">
        <v>324</v>
      </c>
      <c r="Q246" s="165">
        <v>4.5999999999999996</v>
      </c>
      <c r="R246" s="165">
        <v>2.9</v>
      </c>
      <c r="S246" s="165">
        <v>15.8</v>
      </c>
      <c r="T246" s="165">
        <v>23.3</v>
      </c>
    </row>
    <row r="247" spans="2:20" x14ac:dyDescent="0.25">
      <c r="B247" s="31" t="str">
        <f t="shared" si="27"/>
        <v>Wekiva</v>
      </c>
      <c r="C247" s="31" t="str">
        <f t="shared" si="28"/>
        <v>FL</v>
      </c>
      <c r="D247" s="31" t="str">
        <f t="shared" si="29"/>
        <v>P.L. 106-299</v>
      </c>
      <c r="E247" s="32">
        <f t="shared" si="30"/>
        <v>36812</v>
      </c>
      <c r="F247" s="31" t="str">
        <f t="shared" si="31"/>
        <v>National Park Service and State of Florida</v>
      </c>
      <c r="G247" s="45">
        <f t="shared" si="32"/>
        <v>31.4</v>
      </c>
      <c r="H247" s="45">
        <f t="shared" si="33"/>
        <v>2.1</v>
      </c>
      <c r="I247" s="45">
        <f t="shared" si="34"/>
        <v>8.1</v>
      </c>
      <c r="J247" s="45">
        <f t="shared" si="35"/>
        <v>41.6</v>
      </c>
      <c r="K247" s="165">
        <v>243</v>
      </c>
      <c r="L247" s="165" t="s">
        <v>440</v>
      </c>
      <c r="M247" s="165" t="s">
        <v>41</v>
      </c>
      <c r="N247" s="165" t="s">
        <v>441</v>
      </c>
      <c r="O247" s="165">
        <v>36812</v>
      </c>
      <c r="P247" s="165" t="s">
        <v>442</v>
      </c>
      <c r="Q247" s="165">
        <v>31.4</v>
      </c>
      <c r="R247" s="165">
        <v>2.1</v>
      </c>
      <c r="S247" s="165">
        <v>8.1</v>
      </c>
      <c r="T247" s="165">
        <v>41.6</v>
      </c>
    </row>
    <row r="248" spans="2:20" x14ac:dyDescent="0.25">
      <c r="B248" s="34" t="str">
        <f t="shared" si="27"/>
        <v>White Clay Creek</v>
      </c>
      <c r="C248" s="34" t="str">
        <f t="shared" si="28"/>
        <v>DE/PA</v>
      </c>
      <c r="D248" s="34" t="str">
        <f t="shared" si="29"/>
        <v>P.L. 106-357</v>
      </c>
      <c r="E248" s="36">
        <f t="shared" si="30"/>
        <v>36823</v>
      </c>
      <c r="F248" s="34" t="str">
        <f t="shared" si="31"/>
        <v>National Park Service and Local Govt.</v>
      </c>
      <c r="G248" s="46" t="str">
        <f t="shared" si="32"/>
        <v/>
      </c>
      <c r="H248" s="46">
        <f t="shared" si="33"/>
        <v>24</v>
      </c>
      <c r="I248" s="46">
        <f t="shared" si="34"/>
        <v>166</v>
      </c>
      <c r="J248" s="46">
        <f t="shared" si="35"/>
        <v>190</v>
      </c>
      <c r="K248" s="165">
        <v>244</v>
      </c>
      <c r="L248" s="165" t="s">
        <v>93</v>
      </c>
      <c r="M248" s="165" t="s">
        <v>39</v>
      </c>
      <c r="N248" s="165" t="s">
        <v>287</v>
      </c>
      <c r="O248" s="165">
        <v>36823</v>
      </c>
      <c r="P248" s="165" t="s">
        <v>341</v>
      </c>
      <c r="Q248" s="165" t="s">
        <v>509</v>
      </c>
      <c r="R248" s="165">
        <v>24</v>
      </c>
      <c r="S248" s="165">
        <v>166</v>
      </c>
      <c r="T248" s="165">
        <v>190</v>
      </c>
    </row>
    <row r="249" spans="2:20" x14ac:dyDescent="0.25">
      <c r="B249" s="35" t="str">
        <f t="shared" si="27"/>
        <v/>
      </c>
      <c r="C249" s="35" t="str">
        <f t="shared" si="28"/>
        <v>DE/PA</v>
      </c>
      <c r="D249" s="35" t="str">
        <f t="shared" si="29"/>
        <v>P.L. 113-291</v>
      </c>
      <c r="E249" s="38">
        <f t="shared" si="30"/>
        <v>41992</v>
      </c>
      <c r="F249" s="35" t="str">
        <f t="shared" si="31"/>
        <v>National Park Service and Local Govt.</v>
      </c>
      <c r="G249" s="48" t="str">
        <f t="shared" si="32"/>
        <v/>
      </c>
      <c r="H249" s="48">
        <f t="shared" si="33"/>
        <v>7.4</v>
      </c>
      <c r="I249" s="48">
        <f t="shared" si="34"/>
        <v>1.6</v>
      </c>
      <c r="J249" s="48">
        <f t="shared" si="35"/>
        <v>9</v>
      </c>
      <c r="K249" s="165">
        <v>245</v>
      </c>
      <c r="L249" s="165"/>
      <c r="M249" s="165" t="s">
        <v>39</v>
      </c>
      <c r="N249" s="165" t="s">
        <v>318</v>
      </c>
      <c r="O249" s="165">
        <v>41992</v>
      </c>
      <c r="P249" s="165" t="s">
        <v>341</v>
      </c>
      <c r="Q249" s="165" t="s">
        <v>509</v>
      </c>
      <c r="R249" s="165">
        <v>7.4</v>
      </c>
      <c r="S249" s="165">
        <v>1.6</v>
      </c>
      <c r="T249" s="165">
        <v>9</v>
      </c>
    </row>
    <row r="250" spans="2:20" x14ac:dyDescent="0.25">
      <c r="B250" s="50" t="str">
        <f t="shared" si="27"/>
        <v>White Clay Creek Total</v>
      </c>
      <c r="C250" s="51" t="str">
        <f t="shared" si="28"/>
        <v/>
      </c>
      <c r="D250" s="51" t="str">
        <f t="shared" si="29"/>
        <v/>
      </c>
      <c r="E250" s="52" t="str">
        <f t="shared" si="30"/>
        <v/>
      </c>
      <c r="F250" s="51" t="str">
        <f t="shared" si="31"/>
        <v/>
      </c>
      <c r="G250" s="304" t="str">
        <f t="shared" si="32"/>
        <v/>
      </c>
      <c r="H250" s="304">
        <f t="shared" si="33"/>
        <v>31.4</v>
      </c>
      <c r="I250" s="304">
        <f t="shared" si="34"/>
        <v>167.6</v>
      </c>
      <c r="J250" s="304">
        <f t="shared" si="35"/>
        <v>199</v>
      </c>
      <c r="K250" s="165">
        <v>246</v>
      </c>
      <c r="L250" s="165" t="s">
        <v>443</v>
      </c>
      <c r="M250" s="165"/>
      <c r="N250" s="165"/>
      <c r="O250" s="165"/>
      <c r="P250" s="165"/>
      <c r="Q250" s="165" t="s">
        <v>509</v>
      </c>
      <c r="R250" s="165">
        <v>31.4</v>
      </c>
      <c r="S250" s="165">
        <v>167.6</v>
      </c>
      <c r="T250" s="165">
        <v>199</v>
      </c>
    </row>
    <row r="251" spans="2:20" x14ac:dyDescent="0.25">
      <c r="B251" s="31" t="str">
        <f t="shared" si="27"/>
        <v>Wildhorse Creek and Kiger Creek</v>
      </c>
      <c r="C251" s="31" t="str">
        <f t="shared" si="28"/>
        <v xml:space="preserve">OR </v>
      </c>
      <c r="D251" s="31" t="str">
        <f t="shared" si="29"/>
        <v>P.L. 106-399</v>
      </c>
      <c r="E251" s="32">
        <f t="shared" si="30"/>
        <v>36829</v>
      </c>
      <c r="F251" s="31" t="str">
        <f t="shared" si="31"/>
        <v>Bureau of Land Management</v>
      </c>
      <c r="G251" s="45">
        <f t="shared" si="32"/>
        <v>13.9</v>
      </c>
      <c r="H251" s="45" t="str">
        <f t="shared" si="33"/>
        <v/>
      </c>
      <c r="I251" s="45" t="str">
        <f t="shared" si="34"/>
        <v/>
      </c>
      <c r="J251" s="45">
        <f t="shared" si="35"/>
        <v>13.9</v>
      </c>
      <c r="K251" s="165">
        <v>247</v>
      </c>
      <c r="L251" s="165" t="s">
        <v>598</v>
      </c>
      <c r="M251" s="165" t="s">
        <v>444</v>
      </c>
      <c r="N251" s="165" t="s">
        <v>388</v>
      </c>
      <c r="O251" s="165">
        <v>36829</v>
      </c>
      <c r="P251" s="165" t="s">
        <v>16</v>
      </c>
      <c r="Q251" s="165">
        <v>13.9</v>
      </c>
      <c r="R251" s="165" t="s">
        <v>509</v>
      </c>
      <c r="S251" s="165" t="s">
        <v>509</v>
      </c>
      <c r="T251" s="165">
        <v>13.9</v>
      </c>
    </row>
    <row r="252" spans="2:20" x14ac:dyDescent="0.25">
      <c r="B252" s="31" t="str">
        <f t="shared" si="27"/>
        <v>Río de la Mina</v>
      </c>
      <c r="C252" s="31" t="str">
        <f t="shared" si="28"/>
        <v>PR</v>
      </c>
      <c r="D252" s="31" t="str">
        <f t="shared" si="29"/>
        <v>P.L. 107-365</v>
      </c>
      <c r="E252" s="32">
        <f t="shared" si="30"/>
        <v>37609</v>
      </c>
      <c r="F252" s="31" t="str">
        <f t="shared" si="31"/>
        <v>Forest Service</v>
      </c>
      <c r="G252" s="45" t="str">
        <f t="shared" si="32"/>
        <v/>
      </c>
      <c r="H252" s="45">
        <f t="shared" si="33"/>
        <v>1.2</v>
      </c>
      <c r="I252" s="45">
        <f t="shared" si="34"/>
        <v>0.9</v>
      </c>
      <c r="J252" s="45">
        <f t="shared" si="35"/>
        <v>2.1</v>
      </c>
      <c r="K252" s="165">
        <v>248</v>
      </c>
      <c r="L252" s="165" t="s">
        <v>600</v>
      </c>
      <c r="M252" s="165" t="s">
        <v>68</v>
      </c>
      <c r="N252" s="165" t="s">
        <v>445</v>
      </c>
      <c r="O252" s="165">
        <v>37609</v>
      </c>
      <c r="P252" s="165" t="s">
        <v>324</v>
      </c>
      <c r="Q252" s="165" t="s">
        <v>509</v>
      </c>
      <c r="R252" s="165">
        <v>1.2</v>
      </c>
      <c r="S252" s="165">
        <v>0.9</v>
      </c>
      <c r="T252" s="165">
        <v>2.1</v>
      </c>
    </row>
    <row r="253" spans="2:20" x14ac:dyDescent="0.25">
      <c r="B253" s="31" t="str">
        <f t="shared" si="27"/>
        <v>Río Mameyes</v>
      </c>
      <c r="C253" s="31" t="str">
        <f t="shared" si="28"/>
        <v>PR</v>
      </c>
      <c r="D253" s="31" t="str">
        <f t="shared" si="29"/>
        <v>P.L. 107-365</v>
      </c>
      <c r="E253" s="32">
        <f t="shared" si="30"/>
        <v>37609</v>
      </c>
      <c r="F253" s="31" t="str">
        <f t="shared" si="31"/>
        <v>Forest Service</v>
      </c>
      <c r="G253" s="45">
        <f t="shared" si="32"/>
        <v>2.1</v>
      </c>
      <c r="H253" s="45">
        <f t="shared" si="33"/>
        <v>1.4</v>
      </c>
      <c r="I253" s="45">
        <f t="shared" si="34"/>
        <v>1</v>
      </c>
      <c r="J253" s="45">
        <f t="shared" si="35"/>
        <v>4.5</v>
      </c>
      <c r="K253" s="165">
        <v>249</v>
      </c>
      <c r="L253" s="165" t="s">
        <v>602</v>
      </c>
      <c r="M253" s="165" t="s">
        <v>68</v>
      </c>
      <c r="N253" s="165" t="s">
        <v>445</v>
      </c>
      <c r="O253" s="165">
        <v>37609</v>
      </c>
      <c r="P253" s="165" t="s">
        <v>324</v>
      </c>
      <c r="Q253" s="165">
        <v>2.1</v>
      </c>
      <c r="R253" s="165">
        <v>1.4</v>
      </c>
      <c r="S253" s="165">
        <v>1</v>
      </c>
      <c r="T253" s="165">
        <v>4.5</v>
      </c>
    </row>
    <row r="254" spans="2:20" x14ac:dyDescent="0.25">
      <c r="B254" s="31" t="str">
        <f t="shared" si="27"/>
        <v>Río Icacos</v>
      </c>
      <c r="C254" s="31" t="str">
        <f t="shared" si="28"/>
        <v>PR</v>
      </c>
      <c r="D254" s="31" t="str">
        <f t="shared" si="29"/>
        <v>P.L. 107-365</v>
      </c>
      <c r="E254" s="32">
        <f t="shared" si="30"/>
        <v>37609</v>
      </c>
      <c r="F254" s="31" t="str">
        <f t="shared" si="31"/>
        <v>Forest Service</v>
      </c>
      <c r="G254" s="45" t="str">
        <f t="shared" si="32"/>
        <v/>
      </c>
      <c r="H254" s="45">
        <f t="shared" si="33"/>
        <v>2.2999999999999998</v>
      </c>
      <c r="I254" s="45" t="str">
        <f t="shared" si="34"/>
        <v/>
      </c>
      <c r="J254" s="45">
        <f t="shared" si="35"/>
        <v>2.2999999999999998</v>
      </c>
      <c r="K254" s="165">
        <v>250</v>
      </c>
      <c r="L254" s="165" t="s">
        <v>601</v>
      </c>
      <c r="M254" s="165" t="s">
        <v>68</v>
      </c>
      <c r="N254" s="165" t="s">
        <v>445</v>
      </c>
      <c r="O254" s="165">
        <v>37609</v>
      </c>
      <c r="P254" s="165" t="s">
        <v>324</v>
      </c>
      <c r="Q254" s="165" t="s">
        <v>509</v>
      </c>
      <c r="R254" s="165">
        <v>2.2999999999999998</v>
      </c>
      <c r="S254" s="165" t="s">
        <v>509</v>
      </c>
      <c r="T254" s="165">
        <v>2.2999999999999998</v>
      </c>
    </row>
    <row r="255" spans="2:20" x14ac:dyDescent="0.25">
      <c r="B255" s="31" t="str">
        <f t="shared" si="27"/>
        <v>Black Butte</v>
      </c>
      <c r="C255" s="31" t="str">
        <f t="shared" si="28"/>
        <v>CA</v>
      </c>
      <c r="D255" s="31" t="str">
        <f t="shared" si="29"/>
        <v>P.L. 109-362</v>
      </c>
      <c r="E255" s="32">
        <f t="shared" si="30"/>
        <v>39007</v>
      </c>
      <c r="F255" s="31" t="str">
        <f t="shared" si="31"/>
        <v>Forest Service</v>
      </c>
      <c r="G255" s="45">
        <f t="shared" si="32"/>
        <v>17.5</v>
      </c>
      <c r="H255" s="45">
        <f t="shared" si="33"/>
        <v>3.5</v>
      </c>
      <c r="I255" s="45" t="str">
        <f t="shared" si="34"/>
        <v/>
      </c>
      <c r="J255" s="45">
        <f t="shared" si="35"/>
        <v>21</v>
      </c>
      <c r="K255" s="165">
        <v>251</v>
      </c>
      <c r="L255" s="165" t="s">
        <v>446</v>
      </c>
      <c r="M255" s="165" t="s">
        <v>35</v>
      </c>
      <c r="N255" s="165" t="s">
        <v>447</v>
      </c>
      <c r="O255" s="165">
        <v>39007</v>
      </c>
      <c r="P255" s="165" t="s">
        <v>324</v>
      </c>
      <c r="Q255" s="165">
        <v>17.5</v>
      </c>
      <c r="R255" s="165">
        <v>3.5</v>
      </c>
      <c r="S255" s="165" t="s">
        <v>509</v>
      </c>
      <c r="T255" s="165">
        <v>21</v>
      </c>
    </row>
    <row r="256" spans="2:20" x14ac:dyDescent="0.25">
      <c r="B256" s="31" t="str">
        <f t="shared" si="27"/>
        <v>Musconetcong</v>
      </c>
      <c r="C256" s="31" t="str">
        <f t="shared" si="28"/>
        <v>NJ</v>
      </c>
      <c r="D256" s="31" t="str">
        <f t="shared" si="29"/>
        <v>P.L. 109-452</v>
      </c>
      <c r="E256" s="32">
        <f t="shared" si="30"/>
        <v>39073</v>
      </c>
      <c r="F256" s="31" t="str">
        <f t="shared" si="31"/>
        <v>National Park Service and Local Govt.</v>
      </c>
      <c r="G256" s="45" t="str">
        <f t="shared" si="32"/>
        <v/>
      </c>
      <c r="H256" s="45">
        <f t="shared" si="33"/>
        <v>3.5</v>
      </c>
      <c r="I256" s="45">
        <f t="shared" si="34"/>
        <v>20.7</v>
      </c>
      <c r="J256" s="45">
        <f t="shared" si="35"/>
        <v>24.2</v>
      </c>
      <c r="K256" s="165">
        <v>252</v>
      </c>
      <c r="L256" s="165" t="s">
        <v>448</v>
      </c>
      <c r="M256" s="165" t="s">
        <v>58</v>
      </c>
      <c r="N256" s="165" t="s">
        <v>449</v>
      </c>
      <c r="O256" s="165">
        <v>39073</v>
      </c>
      <c r="P256" s="165" t="s">
        <v>341</v>
      </c>
      <c r="Q256" s="165" t="s">
        <v>509</v>
      </c>
      <c r="R256" s="165">
        <v>3.5</v>
      </c>
      <c r="S256" s="165">
        <v>20.7</v>
      </c>
      <c r="T256" s="165">
        <v>24.2</v>
      </c>
    </row>
    <row r="257" spans="2:20" x14ac:dyDescent="0.25">
      <c r="B257" s="31" t="str">
        <f t="shared" si="27"/>
        <v>Eightmile</v>
      </c>
      <c r="C257" s="31" t="str">
        <f t="shared" si="28"/>
        <v>CT</v>
      </c>
      <c r="D257" s="31" t="str">
        <f t="shared" si="29"/>
        <v>P.L. 110-229</v>
      </c>
      <c r="E257" s="32">
        <f t="shared" si="30"/>
        <v>39576</v>
      </c>
      <c r="F257" s="31" t="str">
        <f t="shared" si="31"/>
        <v>National Park Service and Local Govt.</v>
      </c>
      <c r="G257" s="45" t="str">
        <f t="shared" si="32"/>
        <v/>
      </c>
      <c r="H257" s="45">
        <f t="shared" si="33"/>
        <v>25.3</v>
      </c>
      <c r="I257" s="45" t="str">
        <f t="shared" si="34"/>
        <v/>
      </c>
      <c r="J257" s="45">
        <f t="shared" si="35"/>
        <v>25.3</v>
      </c>
      <c r="K257" s="165">
        <v>253</v>
      </c>
      <c r="L257" s="165" t="s">
        <v>450</v>
      </c>
      <c r="M257" s="165" t="s">
        <v>38</v>
      </c>
      <c r="N257" s="165" t="s">
        <v>315</v>
      </c>
      <c r="O257" s="165">
        <v>39576</v>
      </c>
      <c r="P257" s="165" t="s">
        <v>341</v>
      </c>
      <c r="Q257" s="165" t="s">
        <v>509</v>
      </c>
      <c r="R257" s="165">
        <v>25.3</v>
      </c>
      <c r="S257" s="165" t="s">
        <v>509</v>
      </c>
      <c r="T257" s="165">
        <v>25.3</v>
      </c>
    </row>
    <row r="258" spans="2:20" x14ac:dyDescent="0.25">
      <c r="B258" s="31" t="str">
        <f t="shared" si="27"/>
        <v>Amargosa</v>
      </c>
      <c r="C258" s="31" t="str">
        <f t="shared" si="28"/>
        <v>CA</v>
      </c>
      <c r="D258" s="31" t="str">
        <f t="shared" si="29"/>
        <v>P.L. 111-11</v>
      </c>
      <c r="E258" s="32">
        <f t="shared" si="30"/>
        <v>39902</v>
      </c>
      <c r="F258" s="31" t="str">
        <f t="shared" si="31"/>
        <v>Bureau of Land Management</v>
      </c>
      <c r="G258" s="45">
        <f t="shared" si="32"/>
        <v>7.9</v>
      </c>
      <c r="H258" s="45">
        <f t="shared" si="33"/>
        <v>12.1</v>
      </c>
      <c r="I258" s="45">
        <f t="shared" si="34"/>
        <v>6.3</v>
      </c>
      <c r="J258" s="45">
        <f t="shared" si="35"/>
        <v>26.3</v>
      </c>
      <c r="K258" s="165">
        <v>254</v>
      </c>
      <c r="L258" s="165" t="s">
        <v>460</v>
      </c>
      <c r="M258" s="165" t="s">
        <v>35</v>
      </c>
      <c r="N258" s="165" t="s">
        <v>299</v>
      </c>
      <c r="O258" s="165">
        <v>39902</v>
      </c>
      <c r="P258" s="165" t="s">
        <v>16</v>
      </c>
      <c r="Q258" s="165">
        <v>7.9</v>
      </c>
      <c r="R258" s="165">
        <v>12.1</v>
      </c>
      <c r="S258" s="165">
        <v>6.3</v>
      </c>
      <c r="T258" s="165">
        <v>26.3</v>
      </c>
    </row>
    <row r="259" spans="2:20" x14ac:dyDescent="0.25">
      <c r="B259" s="31" t="str">
        <f t="shared" si="27"/>
        <v>Battle Creek</v>
      </c>
      <c r="C259" s="31" t="str">
        <f t="shared" si="28"/>
        <v>ID</v>
      </c>
      <c r="D259" s="31" t="str">
        <f t="shared" si="29"/>
        <v>P.L. 111-11</v>
      </c>
      <c r="E259" s="32">
        <f t="shared" si="30"/>
        <v>39902</v>
      </c>
      <c r="F259" s="31" t="str">
        <f t="shared" si="31"/>
        <v>Bureau of Land Management</v>
      </c>
      <c r="G259" s="45">
        <f t="shared" si="32"/>
        <v>23.4</v>
      </c>
      <c r="H259" s="45" t="str">
        <f t="shared" si="33"/>
        <v/>
      </c>
      <c r="I259" s="45" t="str">
        <f t="shared" si="34"/>
        <v/>
      </c>
      <c r="J259" s="45">
        <f t="shared" si="35"/>
        <v>23.4</v>
      </c>
      <c r="K259" s="165">
        <v>255</v>
      </c>
      <c r="L259" s="165" t="s">
        <v>99</v>
      </c>
      <c r="M259" s="165" t="s">
        <v>43</v>
      </c>
      <c r="N259" s="165" t="s">
        <v>299</v>
      </c>
      <c r="O259" s="165">
        <v>39902</v>
      </c>
      <c r="P259" s="165" t="s">
        <v>16</v>
      </c>
      <c r="Q259" s="165">
        <v>23.4</v>
      </c>
      <c r="R259" s="165" t="s">
        <v>509</v>
      </c>
      <c r="S259" s="165" t="s">
        <v>509</v>
      </c>
      <c r="T259" s="165">
        <v>23.4</v>
      </c>
    </row>
    <row r="260" spans="2:20" x14ac:dyDescent="0.25">
      <c r="B260" s="31" t="str">
        <f t="shared" si="27"/>
        <v>Bautista Creek</v>
      </c>
      <c r="C260" s="31" t="str">
        <f t="shared" si="28"/>
        <v>CA</v>
      </c>
      <c r="D260" s="31" t="str">
        <f t="shared" si="29"/>
        <v>P.L. 111-11</v>
      </c>
      <c r="E260" s="32">
        <f t="shared" si="30"/>
        <v>39902</v>
      </c>
      <c r="F260" s="31" t="str">
        <f t="shared" si="31"/>
        <v>Forest Service</v>
      </c>
      <c r="G260" s="45" t="str">
        <f t="shared" si="32"/>
        <v/>
      </c>
      <c r="H260" s="45" t="str">
        <f t="shared" si="33"/>
        <v/>
      </c>
      <c r="I260" s="45">
        <f t="shared" si="34"/>
        <v>9.8000000000000007</v>
      </c>
      <c r="J260" s="45">
        <f t="shared" si="35"/>
        <v>9.8000000000000007</v>
      </c>
      <c r="K260" s="165">
        <v>256</v>
      </c>
      <c r="L260" s="165" t="s">
        <v>81</v>
      </c>
      <c r="M260" s="165" t="s">
        <v>35</v>
      </c>
      <c r="N260" s="165" t="s">
        <v>299</v>
      </c>
      <c r="O260" s="165">
        <v>39902</v>
      </c>
      <c r="P260" s="165" t="s">
        <v>324</v>
      </c>
      <c r="Q260" s="165" t="s">
        <v>509</v>
      </c>
      <c r="R260" s="165" t="s">
        <v>509</v>
      </c>
      <c r="S260" s="165">
        <v>9.8000000000000007</v>
      </c>
      <c r="T260" s="165">
        <v>9.8000000000000007</v>
      </c>
    </row>
    <row r="261" spans="2:20" x14ac:dyDescent="0.25">
      <c r="B261" s="31" t="str">
        <f t="shared" ref="B261:B304" si="36">IF(ISBLANK(L261),"",L261)</f>
        <v xml:space="preserve">Big Jacks Creek </v>
      </c>
      <c r="C261" s="31" t="str">
        <f t="shared" ref="C261:C304" si="37">IF(ISBLANK(M261),"",M261)</f>
        <v>ID</v>
      </c>
      <c r="D261" s="31" t="str">
        <f t="shared" ref="D261:D304" si="38">IF(ISBLANK(N261),"",N261)</f>
        <v>P.L. 111-11</v>
      </c>
      <c r="E261" s="32">
        <f t="shared" ref="E261:E304" si="39">IF(ISBLANK(O261),"",O261)</f>
        <v>39902</v>
      </c>
      <c r="F261" s="31" t="str">
        <f t="shared" ref="F261:F304" si="40">IF(ISBLANK(P261),"",P261)</f>
        <v>Bureau of Land Management</v>
      </c>
      <c r="G261" s="45">
        <f t="shared" ref="G261:G304" si="41">IF(ISBLANK(Q261),"",Q261)</f>
        <v>35</v>
      </c>
      <c r="H261" s="45" t="str">
        <f t="shared" ref="H261:H304" si="42">IF(ISBLANK(R261),"",R261)</f>
        <v/>
      </c>
      <c r="I261" s="45" t="str">
        <f t="shared" ref="I261:I304" si="43">IF(ISBLANK(S261),"",S261)</f>
        <v/>
      </c>
      <c r="J261" s="45">
        <f t="shared" ref="J261:J304" si="44">IF(ISBLANK(T261),"",T261)</f>
        <v>35</v>
      </c>
      <c r="K261" s="165">
        <v>257</v>
      </c>
      <c r="L261" s="165" t="s">
        <v>587</v>
      </c>
      <c r="M261" s="165" t="s">
        <v>43</v>
      </c>
      <c r="N261" s="165" t="s">
        <v>299</v>
      </c>
      <c r="O261" s="165">
        <v>39902</v>
      </c>
      <c r="P261" s="165" t="s">
        <v>16</v>
      </c>
      <c r="Q261" s="165">
        <v>35</v>
      </c>
      <c r="R261" s="165" t="s">
        <v>509</v>
      </c>
      <c r="S261" s="165" t="s">
        <v>509</v>
      </c>
      <c r="T261" s="165">
        <v>35</v>
      </c>
    </row>
    <row r="262" spans="2:20" x14ac:dyDescent="0.25">
      <c r="B262" s="31" t="str">
        <f t="shared" si="36"/>
        <v>Bruneau</v>
      </c>
      <c r="C262" s="31" t="str">
        <f t="shared" si="37"/>
        <v>ID</v>
      </c>
      <c r="D262" s="31" t="str">
        <f t="shared" si="38"/>
        <v>P.L. 111-11</v>
      </c>
      <c r="E262" s="32">
        <f t="shared" si="39"/>
        <v>39902</v>
      </c>
      <c r="F262" s="31" t="str">
        <f t="shared" si="40"/>
        <v>Bureau of Land Management</v>
      </c>
      <c r="G262" s="45">
        <f t="shared" si="41"/>
        <v>38.700000000000003</v>
      </c>
      <c r="H262" s="45" t="str">
        <f t="shared" si="42"/>
        <v/>
      </c>
      <c r="I262" s="45">
        <f t="shared" si="43"/>
        <v>0.6</v>
      </c>
      <c r="J262" s="45">
        <f t="shared" si="44"/>
        <v>39.300000000000004</v>
      </c>
      <c r="K262" s="165">
        <v>258</v>
      </c>
      <c r="L262" s="165" t="s">
        <v>169</v>
      </c>
      <c r="M262" s="165" t="s">
        <v>43</v>
      </c>
      <c r="N262" s="165" t="s">
        <v>299</v>
      </c>
      <c r="O262" s="165">
        <v>39902</v>
      </c>
      <c r="P262" s="165" t="s">
        <v>16</v>
      </c>
      <c r="Q262" s="165">
        <v>38.700000000000003</v>
      </c>
      <c r="R262" s="165" t="s">
        <v>509</v>
      </c>
      <c r="S262" s="165">
        <v>0.6</v>
      </c>
      <c r="T262" s="165">
        <v>39.300000000000004</v>
      </c>
    </row>
    <row r="263" spans="2:20" x14ac:dyDescent="0.25">
      <c r="B263" s="31" t="str">
        <f t="shared" si="36"/>
        <v xml:space="preserve">Collawash </v>
      </c>
      <c r="C263" s="31" t="str">
        <f t="shared" si="37"/>
        <v>OR</v>
      </c>
      <c r="D263" s="31" t="str">
        <f t="shared" si="38"/>
        <v>P.L. 111-11</v>
      </c>
      <c r="E263" s="32">
        <f t="shared" si="39"/>
        <v>39902</v>
      </c>
      <c r="F263" s="31" t="str">
        <f t="shared" si="40"/>
        <v>Forest Service</v>
      </c>
      <c r="G263" s="45" t="str">
        <f t="shared" si="41"/>
        <v/>
      </c>
      <c r="H263" s="45">
        <f t="shared" si="42"/>
        <v>11</v>
      </c>
      <c r="I263" s="45">
        <f t="shared" si="43"/>
        <v>6.8</v>
      </c>
      <c r="J263" s="45">
        <f t="shared" si="44"/>
        <v>17.8</v>
      </c>
      <c r="K263" s="165">
        <v>259</v>
      </c>
      <c r="L263" s="165" t="s">
        <v>594</v>
      </c>
      <c r="M263" s="165" t="s">
        <v>65</v>
      </c>
      <c r="N263" s="165" t="s">
        <v>299</v>
      </c>
      <c r="O263" s="165">
        <v>39902</v>
      </c>
      <c r="P263" s="165" t="s">
        <v>324</v>
      </c>
      <c r="Q263" s="165" t="s">
        <v>509</v>
      </c>
      <c r="R263" s="165">
        <v>11</v>
      </c>
      <c r="S263" s="165">
        <v>6.8</v>
      </c>
      <c r="T263" s="165">
        <v>17.8</v>
      </c>
    </row>
    <row r="264" spans="2:20" x14ac:dyDescent="0.25">
      <c r="B264" s="34" t="str">
        <f t="shared" si="36"/>
        <v>Cottonwood Creek</v>
      </c>
      <c r="C264" s="34" t="str">
        <f t="shared" si="37"/>
        <v>CA</v>
      </c>
      <c r="D264" s="34" t="str">
        <f t="shared" si="38"/>
        <v>P.L. 111-11</v>
      </c>
      <c r="E264" s="36">
        <f t="shared" si="39"/>
        <v>39902</v>
      </c>
      <c r="F264" s="34" t="str">
        <f t="shared" si="40"/>
        <v>Bureau of Land Management</v>
      </c>
      <c r="G264" s="46" t="str">
        <f t="shared" si="41"/>
        <v/>
      </c>
      <c r="H264" s="46" t="str">
        <f t="shared" si="42"/>
        <v/>
      </c>
      <c r="I264" s="46">
        <f t="shared" si="43"/>
        <v>4.0999999999999996</v>
      </c>
      <c r="J264" s="46">
        <f t="shared" si="44"/>
        <v>4.0999999999999996</v>
      </c>
      <c r="K264" s="165">
        <v>260</v>
      </c>
      <c r="L264" s="165" t="s">
        <v>82</v>
      </c>
      <c r="M264" s="165" t="s">
        <v>35</v>
      </c>
      <c r="N264" s="165" t="s">
        <v>299</v>
      </c>
      <c r="O264" s="165">
        <v>39902</v>
      </c>
      <c r="P264" s="165" t="s">
        <v>16</v>
      </c>
      <c r="Q264" s="165"/>
      <c r="R264" s="165" t="s">
        <v>509</v>
      </c>
      <c r="S264" s="165">
        <v>4.0999999999999996</v>
      </c>
      <c r="T264" s="165">
        <v>4.0999999999999996</v>
      </c>
    </row>
    <row r="265" spans="2:20" x14ac:dyDescent="0.25">
      <c r="B265" s="35" t="str">
        <f t="shared" si="36"/>
        <v/>
      </c>
      <c r="C265" s="35" t="str">
        <f t="shared" si="37"/>
        <v>CA</v>
      </c>
      <c r="D265" s="35" t="str">
        <f t="shared" si="38"/>
        <v>P.L. 111-11</v>
      </c>
      <c r="E265" s="38">
        <f t="shared" si="39"/>
        <v>39902</v>
      </c>
      <c r="F265" s="35" t="str">
        <f t="shared" si="40"/>
        <v>Forest Service</v>
      </c>
      <c r="G265" s="48">
        <f t="shared" si="41"/>
        <v>17.399999999999999</v>
      </c>
      <c r="H265" s="48" t="str">
        <f t="shared" si="42"/>
        <v/>
      </c>
      <c r="I265" s="48" t="str">
        <f t="shared" si="43"/>
        <v/>
      </c>
      <c r="J265" s="48">
        <f t="shared" si="44"/>
        <v>17.399999999999999</v>
      </c>
      <c r="K265" s="165">
        <v>261</v>
      </c>
      <c r="L265" s="165"/>
      <c r="M265" s="165" t="s">
        <v>35</v>
      </c>
      <c r="N265" s="165" t="s">
        <v>299</v>
      </c>
      <c r="O265" s="165">
        <v>39902</v>
      </c>
      <c r="P265" s="165" t="s">
        <v>324</v>
      </c>
      <c r="Q265" s="165">
        <v>17.399999999999999</v>
      </c>
      <c r="R265" s="165" t="s">
        <v>509</v>
      </c>
      <c r="S265" s="165" t="s">
        <v>509</v>
      </c>
      <c r="T265" s="165">
        <v>17.399999999999999</v>
      </c>
    </row>
    <row r="266" spans="2:20" x14ac:dyDescent="0.25">
      <c r="B266" s="50" t="str">
        <f t="shared" si="36"/>
        <v>Cottonwood Creek Total</v>
      </c>
      <c r="C266" s="51" t="str">
        <f t="shared" si="37"/>
        <v/>
      </c>
      <c r="D266" s="51" t="str">
        <f t="shared" si="38"/>
        <v/>
      </c>
      <c r="E266" s="52" t="str">
        <f t="shared" si="39"/>
        <v/>
      </c>
      <c r="F266" s="51" t="str">
        <f t="shared" si="40"/>
        <v/>
      </c>
      <c r="G266" s="304">
        <f t="shared" si="41"/>
        <v>17.399999999999999</v>
      </c>
      <c r="H266" s="304" t="str">
        <f t="shared" si="42"/>
        <v/>
      </c>
      <c r="I266" s="304">
        <f t="shared" si="43"/>
        <v>4.0999999999999996</v>
      </c>
      <c r="J266" s="304">
        <f t="shared" si="44"/>
        <v>21.5</v>
      </c>
      <c r="K266" s="165">
        <v>262</v>
      </c>
      <c r="L266" s="165" t="s">
        <v>461</v>
      </c>
      <c r="M266" s="165"/>
      <c r="N266" s="165"/>
      <c r="O266" s="165"/>
      <c r="P266" s="165"/>
      <c r="Q266" s="165">
        <v>17.399999999999999</v>
      </c>
      <c r="R266" s="165" t="s">
        <v>509</v>
      </c>
      <c r="S266" s="165">
        <v>4.0999999999999996</v>
      </c>
      <c r="T266" s="165">
        <v>21.5</v>
      </c>
    </row>
    <row r="267" spans="2:20" x14ac:dyDescent="0.25">
      <c r="B267" s="31" t="str">
        <f t="shared" si="36"/>
        <v>Cottonwood Creek</v>
      </c>
      <c r="C267" s="31" t="str">
        <f t="shared" si="37"/>
        <v>ID</v>
      </c>
      <c r="D267" s="31" t="str">
        <f t="shared" si="38"/>
        <v>P.L. 111-11</v>
      </c>
      <c r="E267" s="32">
        <f t="shared" si="39"/>
        <v>39902</v>
      </c>
      <c r="F267" s="31" t="str">
        <f t="shared" si="40"/>
        <v>Bureau of Land Management</v>
      </c>
      <c r="G267" s="45">
        <f t="shared" si="41"/>
        <v>2.6</v>
      </c>
      <c r="H267" s="45" t="str">
        <f t="shared" si="42"/>
        <v/>
      </c>
      <c r="I267" s="45" t="str">
        <f t="shared" si="43"/>
        <v/>
      </c>
      <c r="J267" s="45">
        <f t="shared" si="44"/>
        <v>2.6</v>
      </c>
      <c r="K267" s="165">
        <v>263</v>
      </c>
      <c r="L267" s="165" t="s">
        <v>82</v>
      </c>
      <c r="M267" s="165" t="s">
        <v>43</v>
      </c>
      <c r="N267" s="165" t="s">
        <v>299</v>
      </c>
      <c r="O267" s="165">
        <v>39902</v>
      </c>
      <c r="P267" s="165" t="s">
        <v>16</v>
      </c>
      <c r="Q267" s="165">
        <v>2.6</v>
      </c>
      <c r="R267" s="165" t="s">
        <v>509</v>
      </c>
      <c r="S267" s="165" t="s">
        <v>509</v>
      </c>
      <c r="T267" s="165">
        <v>2.6</v>
      </c>
    </row>
    <row r="268" spans="2:20" x14ac:dyDescent="0.25">
      <c r="B268" s="31" t="str">
        <f t="shared" si="36"/>
        <v>Deep Creek</v>
      </c>
      <c r="C268" s="31" t="str">
        <f t="shared" si="37"/>
        <v>ID</v>
      </c>
      <c r="D268" s="31" t="str">
        <f t="shared" si="38"/>
        <v>P.L. 111-11</v>
      </c>
      <c r="E268" s="32">
        <f t="shared" si="39"/>
        <v>39902</v>
      </c>
      <c r="F268" s="31" t="str">
        <f t="shared" si="40"/>
        <v>Bureau of Land Management</v>
      </c>
      <c r="G268" s="45">
        <f t="shared" si="41"/>
        <v>13.1</v>
      </c>
      <c r="H268" s="45" t="str">
        <f t="shared" si="42"/>
        <v/>
      </c>
      <c r="I268" s="45" t="str">
        <f t="shared" si="43"/>
        <v/>
      </c>
      <c r="J268" s="45">
        <f t="shared" si="44"/>
        <v>13.1</v>
      </c>
      <c r="K268" s="165">
        <v>264</v>
      </c>
      <c r="L268" s="165" t="s">
        <v>100</v>
      </c>
      <c r="M268" s="165" t="s">
        <v>43</v>
      </c>
      <c r="N268" s="165" t="s">
        <v>299</v>
      </c>
      <c r="O268" s="165">
        <v>39902</v>
      </c>
      <c r="P268" s="165" t="s">
        <v>16</v>
      </c>
      <c r="Q268" s="165">
        <v>13.1</v>
      </c>
      <c r="R268" s="165" t="s">
        <v>509</v>
      </c>
      <c r="S268" s="165" t="s">
        <v>509</v>
      </c>
      <c r="T268" s="165">
        <v>13.1</v>
      </c>
    </row>
    <row r="269" spans="2:20" x14ac:dyDescent="0.25">
      <c r="B269" s="31" t="str">
        <f t="shared" si="36"/>
        <v>Dickshooter Creek</v>
      </c>
      <c r="C269" s="31" t="str">
        <f t="shared" si="37"/>
        <v>ID</v>
      </c>
      <c r="D269" s="31" t="str">
        <f t="shared" si="38"/>
        <v>P.L. 111-11</v>
      </c>
      <c r="E269" s="32">
        <f t="shared" si="39"/>
        <v>39902</v>
      </c>
      <c r="F269" s="31" t="str">
        <f t="shared" si="40"/>
        <v>Bureau of Land Management</v>
      </c>
      <c r="G269" s="45">
        <f t="shared" si="41"/>
        <v>9.3000000000000007</v>
      </c>
      <c r="H269" s="45" t="str">
        <f t="shared" si="42"/>
        <v/>
      </c>
      <c r="I269" s="45" t="str">
        <f t="shared" si="43"/>
        <v/>
      </c>
      <c r="J269" s="45">
        <f t="shared" si="44"/>
        <v>9.3000000000000007</v>
      </c>
      <c r="K269" s="165">
        <v>265</v>
      </c>
      <c r="L269" s="165" t="s">
        <v>101</v>
      </c>
      <c r="M269" s="165" t="s">
        <v>43</v>
      </c>
      <c r="N269" s="165" t="s">
        <v>299</v>
      </c>
      <c r="O269" s="165">
        <v>39902</v>
      </c>
      <c r="P269" s="165" t="s">
        <v>16</v>
      </c>
      <c r="Q269" s="165">
        <v>9.3000000000000007</v>
      </c>
      <c r="R269" s="165" t="s">
        <v>509</v>
      </c>
      <c r="S269" s="165" t="s">
        <v>509</v>
      </c>
      <c r="T269" s="165">
        <v>9.3000000000000007</v>
      </c>
    </row>
    <row r="270" spans="2:20" x14ac:dyDescent="0.25">
      <c r="B270" s="31" t="str">
        <f t="shared" si="36"/>
        <v>Duncan Creek</v>
      </c>
      <c r="C270" s="31" t="str">
        <f t="shared" si="37"/>
        <v>ID</v>
      </c>
      <c r="D270" s="31" t="str">
        <f t="shared" si="38"/>
        <v>P.L. 111-11</v>
      </c>
      <c r="E270" s="32">
        <f t="shared" si="39"/>
        <v>39902</v>
      </c>
      <c r="F270" s="31" t="str">
        <f t="shared" si="40"/>
        <v>Bureau of Land Management</v>
      </c>
      <c r="G270" s="45">
        <f t="shared" si="41"/>
        <v>0.9</v>
      </c>
      <c r="H270" s="45" t="str">
        <f t="shared" si="42"/>
        <v/>
      </c>
      <c r="I270" s="45" t="str">
        <f t="shared" si="43"/>
        <v/>
      </c>
      <c r="J270" s="45">
        <f t="shared" si="44"/>
        <v>0.9</v>
      </c>
      <c r="K270" s="165">
        <v>266</v>
      </c>
      <c r="L270" s="165" t="s">
        <v>102</v>
      </c>
      <c r="M270" s="165" t="s">
        <v>43</v>
      </c>
      <c r="N270" s="165" t="s">
        <v>299</v>
      </c>
      <c r="O270" s="165">
        <v>39902</v>
      </c>
      <c r="P270" s="165" t="s">
        <v>16</v>
      </c>
      <c r="Q270" s="165">
        <v>0.9</v>
      </c>
      <c r="R270" s="165" t="s">
        <v>509</v>
      </c>
      <c r="S270" s="165" t="s">
        <v>509</v>
      </c>
      <c r="T270" s="165">
        <v>0.9</v>
      </c>
    </row>
    <row r="271" spans="2:20" x14ac:dyDescent="0.25">
      <c r="B271" s="31" t="str">
        <f t="shared" si="36"/>
        <v>Eagle Creek</v>
      </c>
      <c r="C271" s="31" t="str">
        <f t="shared" si="37"/>
        <v>OR</v>
      </c>
      <c r="D271" s="31" t="str">
        <f t="shared" si="38"/>
        <v>P.L. 111-11</v>
      </c>
      <c r="E271" s="32">
        <f t="shared" si="39"/>
        <v>39902</v>
      </c>
      <c r="F271" s="31" t="str">
        <f t="shared" si="40"/>
        <v>Forest Service</v>
      </c>
      <c r="G271" s="45">
        <f t="shared" si="41"/>
        <v>8.3000000000000007</v>
      </c>
      <c r="H271" s="45" t="str">
        <f t="shared" si="42"/>
        <v/>
      </c>
      <c r="I271" s="45" t="str">
        <f t="shared" si="43"/>
        <v/>
      </c>
      <c r="J271" s="45">
        <f t="shared" si="44"/>
        <v>8.3000000000000007</v>
      </c>
      <c r="K271" s="165">
        <v>267</v>
      </c>
      <c r="L271" s="165" t="s">
        <v>488</v>
      </c>
      <c r="M271" s="165" t="s">
        <v>65</v>
      </c>
      <c r="N271" s="165" t="s">
        <v>299</v>
      </c>
      <c r="O271" s="165">
        <v>39902</v>
      </c>
      <c r="P271" s="165" t="s">
        <v>324</v>
      </c>
      <c r="Q271" s="165">
        <v>8.3000000000000007</v>
      </c>
      <c r="R271" s="165" t="s">
        <v>509</v>
      </c>
      <c r="S271" s="165" t="s">
        <v>509</v>
      </c>
      <c r="T271" s="165">
        <v>8.3000000000000007</v>
      </c>
    </row>
    <row r="272" spans="2:20" x14ac:dyDescent="0.25">
      <c r="B272" s="31" t="str">
        <f t="shared" si="36"/>
        <v>East Fork Hood</v>
      </c>
      <c r="C272" s="31" t="str">
        <f t="shared" si="37"/>
        <v>OR</v>
      </c>
      <c r="D272" s="31" t="str">
        <f t="shared" si="38"/>
        <v>P.L. 111-11</v>
      </c>
      <c r="E272" s="32">
        <f t="shared" si="39"/>
        <v>39902</v>
      </c>
      <c r="F272" s="31" t="str">
        <f t="shared" si="40"/>
        <v>Forest Service</v>
      </c>
      <c r="G272" s="45" t="str">
        <f t="shared" si="41"/>
        <v/>
      </c>
      <c r="H272" s="45" t="str">
        <f t="shared" si="42"/>
        <v/>
      </c>
      <c r="I272" s="45">
        <f t="shared" si="43"/>
        <v>13.5</v>
      </c>
      <c r="J272" s="45">
        <f t="shared" si="44"/>
        <v>13.5</v>
      </c>
      <c r="K272" s="165">
        <v>268</v>
      </c>
      <c r="L272" s="165" t="s">
        <v>455</v>
      </c>
      <c r="M272" s="165" t="s">
        <v>65</v>
      </c>
      <c r="N272" s="165" t="s">
        <v>299</v>
      </c>
      <c r="O272" s="165">
        <v>39902</v>
      </c>
      <c r="P272" s="165" t="s">
        <v>324</v>
      </c>
      <c r="Q272" s="165" t="s">
        <v>509</v>
      </c>
      <c r="R272" s="165" t="s">
        <v>509</v>
      </c>
      <c r="S272" s="165">
        <v>13.5</v>
      </c>
      <c r="T272" s="165">
        <v>13.5</v>
      </c>
    </row>
    <row r="273" spans="2:20" x14ac:dyDescent="0.25">
      <c r="B273" s="31" t="str">
        <f t="shared" si="36"/>
        <v>Fifteenmile Creek</v>
      </c>
      <c r="C273" s="31" t="str">
        <f t="shared" si="37"/>
        <v>OR</v>
      </c>
      <c r="D273" s="31" t="str">
        <f t="shared" si="38"/>
        <v>P.L. 111-11</v>
      </c>
      <c r="E273" s="32">
        <f t="shared" si="39"/>
        <v>39902</v>
      </c>
      <c r="F273" s="31" t="str">
        <f t="shared" si="40"/>
        <v>Forest Service</v>
      </c>
      <c r="G273" s="45">
        <f t="shared" si="41"/>
        <v>10.5</v>
      </c>
      <c r="H273" s="45">
        <f t="shared" si="42"/>
        <v>0.6</v>
      </c>
      <c r="I273" s="45" t="str">
        <f t="shared" si="43"/>
        <v/>
      </c>
      <c r="J273" s="45">
        <f t="shared" si="44"/>
        <v>11.1</v>
      </c>
      <c r="K273" s="165">
        <v>269</v>
      </c>
      <c r="L273" s="165" t="s">
        <v>454</v>
      </c>
      <c r="M273" s="165" t="s">
        <v>65</v>
      </c>
      <c r="N273" s="165" t="s">
        <v>299</v>
      </c>
      <c r="O273" s="165">
        <v>39902</v>
      </c>
      <c r="P273" s="165" t="s">
        <v>324</v>
      </c>
      <c r="Q273" s="165">
        <v>10.5</v>
      </c>
      <c r="R273" s="165">
        <v>0.6</v>
      </c>
      <c r="S273" s="165" t="s">
        <v>509</v>
      </c>
      <c r="T273" s="165">
        <v>11.1</v>
      </c>
    </row>
    <row r="274" spans="2:20" x14ac:dyDescent="0.25">
      <c r="B274" s="31" t="str">
        <f t="shared" si="36"/>
        <v>Fish Creek</v>
      </c>
      <c r="C274" s="31" t="str">
        <f t="shared" si="37"/>
        <v>OR</v>
      </c>
      <c r="D274" s="31" t="str">
        <f t="shared" si="38"/>
        <v>P.L. 111-11</v>
      </c>
      <c r="E274" s="32">
        <f t="shared" si="39"/>
        <v>39902</v>
      </c>
      <c r="F274" s="31" t="str">
        <f t="shared" si="40"/>
        <v>Forest Service</v>
      </c>
      <c r="G274" s="45" t="str">
        <f t="shared" si="41"/>
        <v/>
      </c>
      <c r="H274" s="45" t="str">
        <f t="shared" si="42"/>
        <v/>
      </c>
      <c r="I274" s="45">
        <f t="shared" si="43"/>
        <v>13.5</v>
      </c>
      <c r="J274" s="45">
        <f t="shared" si="44"/>
        <v>13.5</v>
      </c>
      <c r="K274" s="165">
        <v>270</v>
      </c>
      <c r="L274" s="165" t="s">
        <v>144</v>
      </c>
      <c r="M274" s="165" t="s">
        <v>65</v>
      </c>
      <c r="N274" s="165" t="s">
        <v>299</v>
      </c>
      <c r="O274" s="165">
        <v>39902</v>
      </c>
      <c r="P274" s="165" t="s">
        <v>324</v>
      </c>
      <c r="Q274" s="165" t="s">
        <v>509</v>
      </c>
      <c r="R274" s="165" t="s">
        <v>509</v>
      </c>
      <c r="S274" s="165">
        <v>13.5</v>
      </c>
      <c r="T274" s="165">
        <v>13.5</v>
      </c>
    </row>
    <row r="275" spans="2:20" x14ac:dyDescent="0.25">
      <c r="B275" s="31" t="str">
        <f t="shared" si="36"/>
        <v>Fossil Creek</v>
      </c>
      <c r="C275" s="31" t="str">
        <f t="shared" si="37"/>
        <v>AZ</v>
      </c>
      <c r="D275" s="31" t="str">
        <f t="shared" si="38"/>
        <v>P.L. 111-11</v>
      </c>
      <c r="E275" s="32">
        <f t="shared" si="39"/>
        <v>39902</v>
      </c>
      <c r="F275" s="31" t="str">
        <f t="shared" si="40"/>
        <v>Forest Service</v>
      </c>
      <c r="G275" s="45">
        <f t="shared" si="41"/>
        <v>9.3000000000000007</v>
      </c>
      <c r="H275" s="45" t="str">
        <f t="shared" si="42"/>
        <v/>
      </c>
      <c r="I275" s="45">
        <f t="shared" si="43"/>
        <v>7.5</v>
      </c>
      <c r="J275" s="45">
        <f t="shared" si="44"/>
        <v>16.8</v>
      </c>
      <c r="K275" s="165">
        <v>271</v>
      </c>
      <c r="L275" s="165" t="s">
        <v>66</v>
      </c>
      <c r="M275" s="165" t="s">
        <v>32</v>
      </c>
      <c r="N275" s="165" t="s">
        <v>299</v>
      </c>
      <c r="O275" s="165">
        <v>39902</v>
      </c>
      <c r="P275" s="165" t="s">
        <v>324</v>
      </c>
      <c r="Q275" s="165">
        <v>9.3000000000000007</v>
      </c>
      <c r="R275" s="165" t="s">
        <v>509</v>
      </c>
      <c r="S275" s="165">
        <v>7.5</v>
      </c>
      <c r="T275" s="165">
        <v>16.8</v>
      </c>
    </row>
    <row r="276" spans="2:20" x14ac:dyDescent="0.25">
      <c r="B276" s="31" t="str">
        <f t="shared" si="36"/>
        <v>Fuller Mill Creek</v>
      </c>
      <c r="C276" s="31" t="str">
        <f t="shared" si="37"/>
        <v>CA</v>
      </c>
      <c r="D276" s="31" t="str">
        <f t="shared" si="38"/>
        <v>P.L. 111-11</v>
      </c>
      <c r="E276" s="32">
        <f t="shared" si="39"/>
        <v>39902</v>
      </c>
      <c r="F276" s="31" t="str">
        <f t="shared" si="40"/>
        <v>Forest Service</v>
      </c>
      <c r="G276" s="45" t="str">
        <f t="shared" si="41"/>
        <v/>
      </c>
      <c r="H276" s="45">
        <f t="shared" si="42"/>
        <v>2.6</v>
      </c>
      <c r="I276" s="45">
        <f t="shared" si="43"/>
        <v>0.9</v>
      </c>
      <c r="J276" s="45">
        <f t="shared" si="44"/>
        <v>3.5</v>
      </c>
      <c r="K276" s="165">
        <v>272</v>
      </c>
      <c r="L276" s="165" t="s">
        <v>83</v>
      </c>
      <c r="M276" s="165" t="s">
        <v>35</v>
      </c>
      <c r="N276" s="165" t="s">
        <v>299</v>
      </c>
      <c r="O276" s="165">
        <v>39902</v>
      </c>
      <c r="P276" s="165" t="s">
        <v>324</v>
      </c>
      <c r="Q276" s="165" t="s">
        <v>509</v>
      </c>
      <c r="R276" s="165">
        <v>2.6</v>
      </c>
      <c r="S276" s="165">
        <v>0.9</v>
      </c>
      <c r="T276" s="165">
        <v>3.5</v>
      </c>
    </row>
    <row r="277" spans="2:20" x14ac:dyDescent="0.25">
      <c r="B277" s="31" t="str">
        <f t="shared" si="36"/>
        <v>Jarbidge</v>
      </c>
      <c r="C277" s="31" t="str">
        <f t="shared" si="37"/>
        <v>ID</v>
      </c>
      <c r="D277" s="31" t="str">
        <f t="shared" si="38"/>
        <v>P.L. 111-11</v>
      </c>
      <c r="E277" s="32">
        <f t="shared" si="39"/>
        <v>39902</v>
      </c>
      <c r="F277" s="31" t="str">
        <f t="shared" si="40"/>
        <v>Bureau of Land Management</v>
      </c>
      <c r="G277" s="45">
        <f t="shared" si="41"/>
        <v>28.8</v>
      </c>
      <c r="H277" s="45" t="str">
        <f t="shared" si="42"/>
        <v/>
      </c>
      <c r="I277" s="45" t="str">
        <f t="shared" si="43"/>
        <v/>
      </c>
      <c r="J277" s="45">
        <f t="shared" si="44"/>
        <v>28.8</v>
      </c>
      <c r="K277" s="165">
        <v>273</v>
      </c>
      <c r="L277" s="165" t="s">
        <v>457</v>
      </c>
      <c r="M277" s="165" t="s">
        <v>43</v>
      </c>
      <c r="N277" s="165" t="s">
        <v>299</v>
      </c>
      <c r="O277" s="165">
        <v>39902</v>
      </c>
      <c r="P277" s="165" t="s">
        <v>16</v>
      </c>
      <c r="Q277" s="165">
        <v>28.8</v>
      </c>
      <c r="R277" s="165" t="s">
        <v>509</v>
      </c>
      <c r="S277" s="165" t="s">
        <v>509</v>
      </c>
      <c r="T277" s="165">
        <v>28.8</v>
      </c>
    </row>
    <row r="278" spans="2:20" x14ac:dyDescent="0.25">
      <c r="B278" s="31" t="str">
        <f t="shared" si="36"/>
        <v>Little Jacks Creek</v>
      </c>
      <c r="C278" s="31" t="str">
        <f t="shared" si="37"/>
        <v>ID</v>
      </c>
      <c r="D278" s="31" t="str">
        <f t="shared" si="38"/>
        <v>P.L. 111-11</v>
      </c>
      <c r="E278" s="32">
        <f t="shared" si="39"/>
        <v>39902</v>
      </c>
      <c r="F278" s="31" t="str">
        <f t="shared" si="40"/>
        <v>Bureau of Land Management</v>
      </c>
      <c r="G278" s="45">
        <f t="shared" si="41"/>
        <v>12.4</v>
      </c>
      <c r="H278" s="45" t="str">
        <f t="shared" si="42"/>
        <v/>
      </c>
      <c r="I278" s="45" t="str">
        <f t="shared" si="43"/>
        <v/>
      </c>
      <c r="J278" s="45">
        <f t="shared" si="44"/>
        <v>12.4</v>
      </c>
      <c r="K278" s="165">
        <v>274</v>
      </c>
      <c r="L278" s="165" t="s">
        <v>103</v>
      </c>
      <c r="M278" s="165" t="s">
        <v>43</v>
      </c>
      <c r="N278" s="165" t="s">
        <v>299</v>
      </c>
      <c r="O278" s="165">
        <v>39902</v>
      </c>
      <c r="P278" s="165" t="s">
        <v>16</v>
      </c>
      <c r="Q278" s="165">
        <v>12.4</v>
      </c>
      <c r="R278" s="165" t="s">
        <v>509</v>
      </c>
      <c r="S278" s="165" t="s">
        <v>509</v>
      </c>
      <c r="T278" s="165">
        <v>12.4</v>
      </c>
    </row>
    <row r="279" spans="2:20" x14ac:dyDescent="0.25">
      <c r="B279" s="31" t="str">
        <f t="shared" si="36"/>
        <v>Middle Fork Hood</v>
      </c>
      <c r="C279" s="31" t="str">
        <f t="shared" si="37"/>
        <v>OR</v>
      </c>
      <c r="D279" s="31" t="str">
        <f t="shared" si="38"/>
        <v>P.L. 111-11</v>
      </c>
      <c r="E279" s="32">
        <f t="shared" si="39"/>
        <v>39902</v>
      </c>
      <c r="F279" s="31" t="str">
        <f t="shared" si="40"/>
        <v>Forest Service</v>
      </c>
      <c r="G279" s="45" t="str">
        <f t="shared" si="41"/>
        <v/>
      </c>
      <c r="H279" s="45">
        <f t="shared" si="42"/>
        <v>3.7</v>
      </c>
      <c r="I279" s="45" t="str">
        <f t="shared" si="43"/>
        <v/>
      </c>
      <c r="J279" s="45">
        <f t="shared" si="44"/>
        <v>3.7</v>
      </c>
      <c r="K279" s="165">
        <v>275</v>
      </c>
      <c r="L279" s="165" t="s">
        <v>452</v>
      </c>
      <c r="M279" s="165" t="s">
        <v>65</v>
      </c>
      <c r="N279" s="165" t="s">
        <v>299</v>
      </c>
      <c r="O279" s="165">
        <v>39902</v>
      </c>
      <c r="P279" s="165" t="s">
        <v>324</v>
      </c>
      <c r="Q279" s="165" t="s">
        <v>509</v>
      </c>
      <c r="R279" s="165">
        <v>3.7</v>
      </c>
      <c r="S279" s="165" t="s">
        <v>509</v>
      </c>
      <c r="T279" s="165">
        <v>3.7</v>
      </c>
    </row>
    <row r="280" spans="2:20" x14ac:dyDescent="0.25">
      <c r="B280" s="31" t="str">
        <f t="shared" si="36"/>
        <v>North Fork Owyhee</v>
      </c>
      <c r="C280" s="31" t="str">
        <f t="shared" si="37"/>
        <v>ID</v>
      </c>
      <c r="D280" s="31" t="str">
        <f t="shared" si="38"/>
        <v>P.L. 111-11</v>
      </c>
      <c r="E280" s="32">
        <f t="shared" si="39"/>
        <v>39902</v>
      </c>
      <c r="F280" s="31" t="str">
        <f t="shared" si="40"/>
        <v>Bureau of Land Management</v>
      </c>
      <c r="G280" s="45">
        <f t="shared" si="41"/>
        <v>15.1</v>
      </c>
      <c r="H280" s="45" t="str">
        <f t="shared" si="42"/>
        <v/>
      </c>
      <c r="I280" s="45">
        <f t="shared" si="43"/>
        <v>5.7</v>
      </c>
      <c r="J280" s="45">
        <f t="shared" si="44"/>
        <v>20.8</v>
      </c>
      <c r="K280" s="165">
        <v>276</v>
      </c>
      <c r="L280" s="165" t="s">
        <v>399</v>
      </c>
      <c r="M280" s="165" t="s">
        <v>43</v>
      </c>
      <c r="N280" s="165" t="s">
        <v>299</v>
      </c>
      <c r="O280" s="165">
        <v>39902</v>
      </c>
      <c r="P280" s="165" t="s">
        <v>16</v>
      </c>
      <c r="Q280" s="165">
        <v>15.1</v>
      </c>
      <c r="R280" s="165" t="s">
        <v>509</v>
      </c>
      <c r="S280" s="165">
        <v>5.7</v>
      </c>
      <c r="T280" s="165">
        <v>20.8</v>
      </c>
    </row>
    <row r="281" spans="2:20" x14ac:dyDescent="0.25">
      <c r="B281" s="31" t="str">
        <f t="shared" si="36"/>
        <v>North Fork San Jacinto</v>
      </c>
      <c r="C281" s="31" t="str">
        <f t="shared" si="37"/>
        <v>CA</v>
      </c>
      <c r="D281" s="31" t="str">
        <f t="shared" si="38"/>
        <v>P.L. 111-11</v>
      </c>
      <c r="E281" s="32">
        <f t="shared" si="39"/>
        <v>39902</v>
      </c>
      <c r="F281" s="31" t="str">
        <f t="shared" si="40"/>
        <v>Forest Service</v>
      </c>
      <c r="G281" s="45">
        <f t="shared" si="41"/>
        <v>7.2</v>
      </c>
      <c r="H281" s="45">
        <f t="shared" si="42"/>
        <v>2.2999999999999998</v>
      </c>
      <c r="I281" s="45">
        <f t="shared" si="43"/>
        <v>0.7</v>
      </c>
      <c r="J281" s="45">
        <f t="shared" si="44"/>
        <v>10.199999999999999</v>
      </c>
      <c r="K281" s="165">
        <v>277</v>
      </c>
      <c r="L281" s="165" t="s">
        <v>462</v>
      </c>
      <c r="M281" s="165" t="s">
        <v>35</v>
      </c>
      <c r="N281" s="165" t="s">
        <v>299</v>
      </c>
      <c r="O281" s="165">
        <v>39902</v>
      </c>
      <c r="P281" s="165" t="s">
        <v>324</v>
      </c>
      <c r="Q281" s="165">
        <v>7.2</v>
      </c>
      <c r="R281" s="165">
        <v>2.2999999999999998</v>
      </c>
      <c r="S281" s="165">
        <v>0.7</v>
      </c>
      <c r="T281" s="165">
        <v>10.199999999999999</v>
      </c>
    </row>
    <row r="282" spans="2:20" x14ac:dyDescent="0.25">
      <c r="B282" s="31" t="str">
        <f t="shared" si="36"/>
        <v>Owens  Headwaters</v>
      </c>
      <c r="C282" s="31" t="str">
        <f t="shared" si="37"/>
        <v>CA</v>
      </c>
      <c r="D282" s="31" t="str">
        <f t="shared" si="38"/>
        <v>P.L. 111-11</v>
      </c>
      <c r="E282" s="32">
        <f t="shared" si="39"/>
        <v>39902</v>
      </c>
      <c r="F282" s="31" t="str">
        <f t="shared" si="40"/>
        <v>Forest Service</v>
      </c>
      <c r="G282" s="45">
        <f t="shared" si="41"/>
        <v>6.3</v>
      </c>
      <c r="H282" s="45">
        <f t="shared" si="42"/>
        <v>6.6</v>
      </c>
      <c r="I282" s="45">
        <f t="shared" si="43"/>
        <v>6.2</v>
      </c>
      <c r="J282" s="45">
        <f t="shared" si="44"/>
        <v>19.099999999999998</v>
      </c>
      <c r="K282" s="165">
        <v>278</v>
      </c>
      <c r="L282" s="165" t="s">
        <v>665</v>
      </c>
      <c r="M282" s="165" t="s">
        <v>35</v>
      </c>
      <c r="N282" s="165" t="s">
        <v>299</v>
      </c>
      <c r="O282" s="165">
        <v>39902</v>
      </c>
      <c r="P282" s="165" t="s">
        <v>324</v>
      </c>
      <c r="Q282" s="165">
        <v>6.3</v>
      </c>
      <c r="R282" s="165">
        <v>6.6</v>
      </c>
      <c r="S282" s="165">
        <v>6.2</v>
      </c>
      <c r="T282" s="165">
        <v>19.099999999999998</v>
      </c>
    </row>
    <row r="283" spans="2:20" x14ac:dyDescent="0.25">
      <c r="B283" s="31" t="str">
        <f t="shared" si="36"/>
        <v>Owyhee</v>
      </c>
      <c r="C283" s="31" t="str">
        <f t="shared" si="37"/>
        <v>ID</v>
      </c>
      <c r="D283" s="31" t="str">
        <f t="shared" si="38"/>
        <v>P.L. 111-11</v>
      </c>
      <c r="E283" s="32">
        <f t="shared" si="39"/>
        <v>39902</v>
      </c>
      <c r="F283" s="31" t="str">
        <f t="shared" si="40"/>
        <v>Bureau of Land Management</v>
      </c>
      <c r="G283" s="45">
        <f t="shared" si="41"/>
        <v>67.3</v>
      </c>
      <c r="H283" s="45" t="str">
        <f t="shared" si="42"/>
        <v/>
      </c>
      <c r="I283" s="45" t="str">
        <f t="shared" si="43"/>
        <v/>
      </c>
      <c r="J283" s="45">
        <f t="shared" si="44"/>
        <v>67.3</v>
      </c>
      <c r="K283" s="165">
        <v>279</v>
      </c>
      <c r="L283" s="165" t="s">
        <v>208</v>
      </c>
      <c r="M283" s="165" t="s">
        <v>43</v>
      </c>
      <c r="N283" s="165" t="s">
        <v>299</v>
      </c>
      <c r="O283" s="165">
        <v>39902</v>
      </c>
      <c r="P283" s="165" t="s">
        <v>16</v>
      </c>
      <c r="Q283" s="165">
        <v>67.3</v>
      </c>
      <c r="R283" s="165" t="s">
        <v>509</v>
      </c>
      <c r="S283" s="165" t="s">
        <v>509</v>
      </c>
      <c r="T283" s="165">
        <v>67.3</v>
      </c>
    </row>
    <row r="284" spans="2:20" x14ac:dyDescent="0.25">
      <c r="B284" s="31" t="str">
        <f t="shared" si="36"/>
        <v>Palm Canyon Creek</v>
      </c>
      <c r="C284" s="31" t="str">
        <f t="shared" si="37"/>
        <v>CA</v>
      </c>
      <c r="D284" s="31" t="str">
        <f t="shared" si="38"/>
        <v>P.L. 111-11</v>
      </c>
      <c r="E284" s="32">
        <f t="shared" si="39"/>
        <v>39902</v>
      </c>
      <c r="F284" s="31" t="str">
        <f t="shared" si="40"/>
        <v>Forest Service</v>
      </c>
      <c r="G284" s="45">
        <f t="shared" si="41"/>
        <v>8.1</v>
      </c>
      <c r="H284" s="45" t="str">
        <f t="shared" si="42"/>
        <v/>
      </c>
      <c r="I284" s="45" t="str">
        <f t="shared" si="43"/>
        <v/>
      </c>
      <c r="J284" s="45">
        <f t="shared" si="44"/>
        <v>8.1</v>
      </c>
      <c r="K284" s="165">
        <v>280</v>
      </c>
      <c r="L284" s="165" t="s">
        <v>84</v>
      </c>
      <c r="M284" s="165" t="s">
        <v>35</v>
      </c>
      <c r="N284" s="165" t="s">
        <v>299</v>
      </c>
      <c r="O284" s="165">
        <v>39902</v>
      </c>
      <c r="P284" s="165" t="s">
        <v>324</v>
      </c>
      <c r="Q284" s="165">
        <v>8.1</v>
      </c>
      <c r="R284" s="165" t="s">
        <v>509</v>
      </c>
      <c r="S284" s="165" t="s">
        <v>509</v>
      </c>
      <c r="T284" s="165">
        <v>8.1</v>
      </c>
    </row>
    <row r="285" spans="2:20" x14ac:dyDescent="0.25">
      <c r="B285" s="31" t="str">
        <f t="shared" si="36"/>
        <v>Piru Creek</v>
      </c>
      <c r="C285" s="31" t="str">
        <f t="shared" si="37"/>
        <v>CA</v>
      </c>
      <c r="D285" s="31" t="str">
        <f t="shared" si="38"/>
        <v>P.L. 111-11</v>
      </c>
      <c r="E285" s="32">
        <f t="shared" si="39"/>
        <v>39902</v>
      </c>
      <c r="F285" s="31" t="str">
        <f t="shared" si="40"/>
        <v>Forest Service</v>
      </c>
      <c r="G285" s="45">
        <f t="shared" si="41"/>
        <v>4.3</v>
      </c>
      <c r="H285" s="45" t="str">
        <f t="shared" si="42"/>
        <v/>
      </c>
      <c r="I285" s="45">
        <f t="shared" si="43"/>
        <v>3</v>
      </c>
      <c r="J285" s="45">
        <f t="shared" si="44"/>
        <v>7.3</v>
      </c>
      <c r="K285" s="165">
        <v>281</v>
      </c>
      <c r="L285" s="165" t="s">
        <v>85</v>
      </c>
      <c r="M285" s="165" t="s">
        <v>35</v>
      </c>
      <c r="N285" s="165" t="s">
        <v>299</v>
      </c>
      <c r="O285" s="165">
        <v>39902</v>
      </c>
      <c r="P285" s="165" t="s">
        <v>324</v>
      </c>
      <c r="Q285" s="165">
        <v>4.3</v>
      </c>
      <c r="R285" s="165" t="s">
        <v>509</v>
      </c>
      <c r="S285" s="165">
        <v>3</v>
      </c>
      <c r="T285" s="165">
        <v>7.3</v>
      </c>
    </row>
    <row r="286" spans="2:20" x14ac:dyDescent="0.25">
      <c r="B286" s="31" t="str">
        <f t="shared" si="36"/>
        <v>Red Canyon</v>
      </c>
      <c r="C286" s="31" t="str">
        <f t="shared" si="37"/>
        <v>ID</v>
      </c>
      <c r="D286" s="31" t="str">
        <f t="shared" si="38"/>
        <v>P.L. 111-11</v>
      </c>
      <c r="E286" s="32">
        <f t="shared" si="39"/>
        <v>39902</v>
      </c>
      <c r="F286" s="31" t="str">
        <f t="shared" si="40"/>
        <v>Bureau of Land Management</v>
      </c>
      <c r="G286" s="45">
        <f t="shared" si="41"/>
        <v>4.5999999999999996</v>
      </c>
      <c r="H286" s="45" t="str">
        <f t="shared" si="42"/>
        <v/>
      </c>
      <c r="I286" s="45" t="str">
        <f t="shared" si="43"/>
        <v/>
      </c>
      <c r="J286" s="45">
        <f t="shared" si="44"/>
        <v>4.5999999999999996</v>
      </c>
      <c r="K286" s="165">
        <v>282</v>
      </c>
      <c r="L286" s="165" t="s">
        <v>458</v>
      </c>
      <c r="M286" s="165" t="s">
        <v>43</v>
      </c>
      <c r="N286" s="165" t="s">
        <v>299</v>
      </c>
      <c r="O286" s="165">
        <v>39902</v>
      </c>
      <c r="P286" s="165" t="s">
        <v>16</v>
      </c>
      <c r="Q286" s="165">
        <v>4.5999999999999996</v>
      </c>
      <c r="R286" s="165" t="s">
        <v>509</v>
      </c>
      <c r="S286" s="165" t="s">
        <v>509</v>
      </c>
      <c r="T286" s="165">
        <v>4.5999999999999996</v>
      </c>
    </row>
    <row r="287" spans="2:20" x14ac:dyDescent="0.25">
      <c r="B287" s="31" t="str">
        <f t="shared" si="36"/>
        <v>Sheep Creek</v>
      </c>
      <c r="C287" s="31" t="str">
        <f t="shared" si="37"/>
        <v>ID</v>
      </c>
      <c r="D287" s="31" t="str">
        <f t="shared" si="38"/>
        <v>P.L. 111-11</v>
      </c>
      <c r="E287" s="32">
        <f t="shared" si="39"/>
        <v>39902</v>
      </c>
      <c r="F287" s="31" t="str">
        <f t="shared" si="40"/>
        <v>Bureau of Land Management</v>
      </c>
      <c r="G287" s="45">
        <f t="shared" si="41"/>
        <v>25.6</v>
      </c>
      <c r="H287" s="45" t="str">
        <f t="shared" si="42"/>
        <v/>
      </c>
      <c r="I287" s="45" t="str">
        <f t="shared" si="43"/>
        <v/>
      </c>
      <c r="J287" s="45">
        <f t="shared" si="44"/>
        <v>25.6</v>
      </c>
      <c r="K287" s="165">
        <v>283</v>
      </c>
      <c r="L287" s="165" t="s">
        <v>104</v>
      </c>
      <c r="M287" s="165" t="s">
        <v>43</v>
      </c>
      <c r="N287" s="165" t="s">
        <v>299</v>
      </c>
      <c r="O287" s="165">
        <v>39902</v>
      </c>
      <c r="P287" s="165" t="s">
        <v>16</v>
      </c>
      <c r="Q287" s="165">
        <v>25.6</v>
      </c>
      <c r="R287" s="165" t="s">
        <v>509</v>
      </c>
      <c r="S287" s="165" t="s">
        <v>509</v>
      </c>
      <c r="T287" s="165">
        <v>25.6</v>
      </c>
    </row>
    <row r="288" spans="2:20" x14ac:dyDescent="0.25">
      <c r="B288" s="34" t="str">
        <f t="shared" si="36"/>
        <v>Snake  Headwaters</v>
      </c>
      <c r="C288" s="34" t="str">
        <f t="shared" si="37"/>
        <v>WY</v>
      </c>
      <c r="D288" s="34" t="str">
        <f t="shared" si="38"/>
        <v>P.L. 111-11</v>
      </c>
      <c r="E288" s="36">
        <f t="shared" si="39"/>
        <v>39902</v>
      </c>
      <c r="F288" s="34" t="str">
        <f t="shared" si="40"/>
        <v>Forest Service</v>
      </c>
      <c r="G288" s="46">
        <f t="shared" si="41"/>
        <v>184.2</v>
      </c>
      <c r="H288" s="46">
        <f t="shared" si="42"/>
        <v>97.4</v>
      </c>
      <c r="I288" s="46">
        <f t="shared" si="43"/>
        <v>33.799999999999997</v>
      </c>
      <c r="J288" s="46">
        <f t="shared" si="44"/>
        <v>315.40000000000003</v>
      </c>
      <c r="K288" s="165">
        <v>284</v>
      </c>
      <c r="L288" s="165" t="s">
        <v>655</v>
      </c>
      <c r="M288" s="165" t="s">
        <v>76</v>
      </c>
      <c r="N288" s="165" t="s">
        <v>299</v>
      </c>
      <c r="O288" s="165">
        <v>39902</v>
      </c>
      <c r="P288" s="165" t="s">
        <v>324</v>
      </c>
      <c r="Q288" s="165">
        <v>184.2</v>
      </c>
      <c r="R288" s="165">
        <v>97.4</v>
      </c>
      <c r="S288" s="165">
        <v>33.799999999999997</v>
      </c>
      <c r="T288" s="165">
        <v>315.40000000000003</v>
      </c>
    </row>
    <row r="289" spans="2:20" x14ac:dyDescent="0.25">
      <c r="B289" s="35" t="str">
        <f t="shared" si="36"/>
        <v/>
      </c>
      <c r="C289" s="35" t="str">
        <f t="shared" si="37"/>
        <v>WY</v>
      </c>
      <c r="D289" s="35" t="str">
        <f t="shared" si="38"/>
        <v>P.L. 111-11</v>
      </c>
      <c r="E289" s="38">
        <f t="shared" si="39"/>
        <v>39902</v>
      </c>
      <c r="F289" s="35" t="str">
        <f t="shared" si="40"/>
        <v>National Park Service</v>
      </c>
      <c r="G289" s="48">
        <f t="shared" si="41"/>
        <v>52.7</v>
      </c>
      <c r="H289" s="48">
        <f t="shared" si="42"/>
        <v>44.1</v>
      </c>
      <c r="I289" s="48" t="str">
        <f t="shared" si="43"/>
        <v/>
      </c>
      <c r="J289" s="48">
        <f t="shared" si="44"/>
        <v>96.800000000000011</v>
      </c>
      <c r="K289" s="165">
        <v>285</v>
      </c>
      <c r="L289" s="165"/>
      <c r="M289" s="165" t="s">
        <v>76</v>
      </c>
      <c r="N289" s="165" t="s">
        <v>299</v>
      </c>
      <c r="O289" s="165">
        <v>39902</v>
      </c>
      <c r="P289" s="165" t="s">
        <v>17</v>
      </c>
      <c r="Q289" s="165">
        <v>52.7</v>
      </c>
      <c r="R289" s="165">
        <v>44.1</v>
      </c>
      <c r="S289" s="165" t="s">
        <v>509</v>
      </c>
      <c r="T289" s="165">
        <v>96.800000000000011</v>
      </c>
    </row>
    <row r="290" spans="2:20" x14ac:dyDescent="0.25">
      <c r="B290" s="50" t="str">
        <f t="shared" si="36"/>
        <v>Snake Headwaters Total</v>
      </c>
      <c r="C290" s="51" t="str">
        <f t="shared" si="37"/>
        <v/>
      </c>
      <c r="D290" s="51" t="str">
        <f t="shared" si="38"/>
        <v/>
      </c>
      <c r="E290" s="52" t="str">
        <f t="shared" si="39"/>
        <v/>
      </c>
      <c r="F290" s="51" t="str">
        <f t="shared" si="40"/>
        <v/>
      </c>
      <c r="G290" s="304">
        <f t="shared" si="41"/>
        <v>236.89999999999998</v>
      </c>
      <c r="H290" s="304">
        <f t="shared" si="42"/>
        <v>141.5</v>
      </c>
      <c r="I290" s="304">
        <f t="shared" si="43"/>
        <v>33.799999999999997</v>
      </c>
      <c r="J290" s="304">
        <f t="shared" si="44"/>
        <v>412.2</v>
      </c>
      <c r="K290" s="165">
        <v>286</v>
      </c>
      <c r="L290" s="165" t="s">
        <v>897</v>
      </c>
      <c r="M290" s="165"/>
      <c r="N290" s="165"/>
      <c r="O290" s="165"/>
      <c r="P290" s="165"/>
      <c r="Q290" s="165">
        <v>236.89999999999998</v>
      </c>
      <c r="R290" s="165">
        <v>141.5</v>
      </c>
      <c r="S290" s="165">
        <v>33.799999999999997</v>
      </c>
      <c r="T290" s="165">
        <v>412.2</v>
      </c>
    </row>
    <row r="291" spans="2:20" x14ac:dyDescent="0.25">
      <c r="B291" s="31" t="str">
        <f t="shared" si="36"/>
        <v>South Fork Clackamas</v>
      </c>
      <c r="C291" s="31" t="str">
        <f t="shared" si="37"/>
        <v>OR</v>
      </c>
      <c r="D291" s="31" t="str">
        <f t="shared" si="38"/>
        <v>P.L. 111-11</v>
      </c>
      <c r="E291" s="32">
        <f t="shared" si="39"/>
        <v>39902</v>
      </c>
      <c r="F291" s="31" t="str">
        <f t="shared" si="40"/>
        <v>Forest Service</v>
      </c>
      <c r="G291" s="45">
        <f t="shared" si="41"/>
        <v>4.2</v>
      </c>
      <c r="H291" s="45" t="str">
        <f t="shared" si="42"/>
        <v/>
      </c>
      <c r="I291" s="45" t="str">
        <f t="shared" si="43"/>
        <v/>
      </c>
      <c r="J291" s="45">
        <f t="shared" si="44"/>
        <v>4.2</v>
      </c>
      <c r="K291" s="165">
        <v>287</v>
      </c>
      <c r="L291" s="165" t="s">
        <v>451</v>
      </c>
      <c r="M291" s="165" t="s">
        <v>65</v>
      </c>
      <c r="N291" s="165" t="s">
        <v>299</v>
      </c>
      <c r="O291" s="165">
        <v>39902</v>
      </c>
      <c r="P291" s="165" t="s">
        <v>324</v>
      </c>
      <c r="Q291" s="165">
        <v>4.2</v>
      </c>
      <c r="R291" s="165" t="s">
        <v>509</v>
      </c>
      <c r="S291" s="165" t="s">
        <v>509</v>
      </c>
      <c r="T291" s="165">
        <v>4.2</v>
      </c>
    </row>
    <row r="292" spans="2:20" x14ac:dyDescent="0.25">
      <c r="B292" s="31" t="str">
        <f t="shared" si="36"/>
        <v>South Fork Owyhee</v>
      </c>
      <c r="C292" s="31" t="str">
        <f t="shared" si="37"/>
        <v>ID</v>
      </c>
      <c r="D292" s="31" t="str">
        <f t="shared" si="38"/>
        <v>P.L. 111-11</v>
      </c>
      <c r="E292" s="32">
        <f t="shared" si="39"/>
        <v>39902</v>
      </c>
      <c r="F292" s="31" t="str">
        <f t="shared" si="40"/>
        <v>Bureau of Land Management</v>
      </c>
      <c r="G292" s="45">
        <f t="shared" si="41"/>
        <v>30.2</v>
      </c>
      <c r="H292" s="45" t="str">
        <f t="shared" si="42"/>
        <v/>
      </c>
      <c r="I292" s="45">
        <f t="shared" si="43"/>
        <v>1.2</v>
      </c>
      <c r="J292" s="45">
        <f t="shared" si="44"/>
        <v>31.4</v>
      </c>
      <c r="K292" s="165">
        <v>288</v>
      </c>
      <c r="L292" s="165" t="s">
        <v>459</v>
      </c>
      <c r="M292" s="165" t="s">
        <v>43</v>
      </c>
      <c r="N292" s="165" t="s">
        <v>299</v>
      </c>
      <c r="O292" s="165">
        <v>39902</v>
      </c>
      <c r="P292" s="165" t="s">
        <v>16</v>
      </c>
      <c r="Q292" s="165">
        <v>30.2</v>
      </c>
      <c r="R292" s="165" t="s">
        <v>509</v>
      </c>
      <c r="S292" s="165">
        <v>1.2</v>
      </c>
      <c r="T292" s="165">
        <v>31.4</v>
      </c>
    </row>
    <row r="293" spans="2:20" x14ac:dyDescent="0.25">
      <c r="B293" s="31" t="str">
        <f t="shared" si="36"/>
        <v>South Fork Roaring</v>
      </c>
      <c r="C293" s="31" t="str">
        <f t="shared" si="37"/>
        <v>OR</v>
      </c>
      <c r="D293" s="31" t="str">
        <f t="shared" si="38"/>
        <v>P.L. 111-11</v>
      </c>
      <c r="E293" s="32">
        <f t="shared" si="39"/>
        <v>39902</v>
      </c>
      <c r="F293" s="31" t="str">
        <f t="shared" si="40"/>
        <v>Forest Service</v>
      </c>
      <c r="G293" s="45">
        <f t="shared" si="41"/>
        <v>4.5999999999999996</v>
      </c>
      <c r="H293" s="45" t="str">
        <f t="shared" si="42"/>
        <v/>
      </c>
      <c r="I293" s="45" t="str">
        <f t="shared" si="43"/>
        <v/>
      </c>
      <c r="J293" s="45">
        <f t="shared" si="44"/>
        <v>4.5999999999999996</v>
      </c>
      <c r="K293" s="165">
        <v>289</v>
      </c>
      <c r="L293" s="165" t="s">
        <v>453</v>
      </c>
      <c r="M293" s="165" t="s">
        <v>65</v>
      </c>
      <c r="N293" s="165" t="s">
        <v>299</v>
      </c>
      <c r="O293" s="165">
        <v>39902</v>
      </c>
      <c r="P293" s="165" t="s">
        <v>324</v>
      </c>
      <c r="Q293" s="165">
        <v>4.5999999999999996</v>
      </c>
      <c r="R293" s="165" t="s">
        <v>509</v>
      </c>
      <c r="S293" s="165" t="s">
        <v>509</v>
      </c>
      <c r="T293" s="165">
        <v>4.5999999999999996</v>
      </c>
    </row>
    <row r="294" spans="2:20" x14ac:dyDescent="0.25">
      <c r="B294" s="31" t="str">
        <f t="shared" si="36"/>
        <v>Taunton</v>
      </c>
      <c r="C294" s="31" t="str">
        <f t="shared" si="37"/>
        <v>MA</v>
      </c>
      <c r="D294" s="31" t="str">
        <f t="shared" si="38"/>
        <v>P.L. 111-11</v>
      </c>
      <c r="E294" s="32">
        <f t="shared" si="39"/>
        <v>39902</v>
      </c>
      <c r="F294" s="31" t="str">
        <f t="shared" si="40"/>
        <v>National Park Service and Local Govt.</v>
      </c>
      <c r="G294" s="45" t="str">
        <f t="shared" si="41"/>
        <v/>
      </c>
      <c r="H294" s="45">
        <f t="shared" si="42"/>
        <v>26</v>
      </c>
      <c r="I294" s="45">
        <f t="shared" si="43"/>
        <v>14</v>
      </c>
      <c r="J294" s="45">
        <f t="shared" si="44"/>
        <v>40</v>
      </c>
      <c r="K294" s="165">
        <v>290</v>
      </c>
      <c r="L294" s="165" t="s">
        <v>313</v>
      </c>
      <c r="M294" s="165" t="s">
        <v>49</v>
      </c>
      <c r="N294" s="165" t="s">
        <v>299</v>
      </c>
      <c r="O294" s="165">
        <v>39902</v>
      </c>
      <c r="P294" s="165" t="s">
        <v>341</v>
      </c>
      <c r="Q294" s="165" t="s">
        <v>509</v>
      </c>
      <c r="R294" s="165">
        <v>26</v>
      </c>
      <c r="S294" s="165">
        <v>14</v>
      </c>
      <c r="T294" s="165">
        <v>40</v>
      </c>
    </row>
    <row r="295" spans="2:20" x14ac:dyDescent="0.25">
      <c r="B295" s="34" t="str">
        <f t="shared" si="36"/>
        <v>Virgin</v>
      </c>
      <c r="C295" s="34" t="str">
        <f t="shared" si="37"/>
        <v>UT</v>
      </c>
      <c r="D295" s="34" t="str">
        <f t="shared" si="38"/>
        <v>P.L. 111-11</v>
      </c>
      <c r="E295" s="36">
        <f t="shared" si="39"/>
        <v>39902</v>
      </c>
      <c r="F295" s="34" t="str">
        <f t="shared" si="40"/>
        <v>Bureau of Land Management</v>
      </c>
      <c r="G295" s="46">
        <f t="shared" si="41"/>
        <v>21.8</v>
      </c>
      <c r="H295" s="46" t="str">
        <f t="shared" si="42"/>
        <v/>
      </c>
      <c r="I295" s="46" t="str">
        <f t="shared" si="43"/>
        <v/>
      </c>
      <c r="J295" s="46">
        <f t="shared" si="44"/>
        <v>21.8</v>
      </c>
      <c r="K295" s="165">
        <v>291</v>
      </c>
      <c r="L295" s="165" t="s">
        <v>463</v>
      </c>
      <c r="M295" s="165" t="s">
        <v>70</v>
      </c>
      <c r="N295" s="165" t="s">
        <v>299</v>
      </c>
      <c r="O295" s="165">
        <v>39902</v>
      </c>
      <c r="P295" s="165" t="s">
        <v>16</v>
      </c>
      <c r="Q295" s="165">
        <v>21.8</v>
      </c>
      <c r="R295" s="165"/>
      <c r="S295" s="165"/>
      <c r="T295" s="165">
        <v>21.8</v>
      </c>
    </row>
    <row r="296" spans="2:20" x14ac:dyDescent="0.25">
      <c r="B296" s="35" t="str">
        <f t="shared" si="36"/>
        <v/>
      </c>
      <c r="C296" s="35" t="str">
        <f t="shared" si="37"/>
        <v>UT</v>
      </c>
      <c r="D296" s="35" t="str">
        <f t="shared" si="38"/>
        <v>P.L. 111-11</v>
      </c>
      <c r="E296" s="38">
        <f t="shared" si="39"/>
        <v>39902</v>
      </c>
      <c r="F296" s="35" t="str">
        <f t="shared" si="40"/>
        <v>National Park Service</v>
      </c>
      <c r="G296" s="48">
        <f t="shared" si="41"/>
        <v>123.6</v>
      </c>
      <c r="H296" s="48">
        <f t="shared" si="42"/>
        <v>11.3</v>
      </c>
      <c r="I296" s="48">
        <f t="shared" si="43"/>
        <v>12.6</v>
      </c>
      <c r="J296" s="48">
        <f t="shared" si="44"/>
        <v>147.5</v>
      </c>
      <c r="K296" s="165">
        <v>292</v>
      </c>
      <c r="L296" s="165"/>
      <c r="M296" s="165" t="s">
        <v>70</v>
      </c>
      <c r="N296" s="165" t="s">
        <v>299</v>
      </c>
      <c r="O296" s="165">
        <v>39902</v>
      </c>
      <c r="P296" s="165" t="s">
        <v>17</v>
      </c>
      <c r="Q296" s="165">
        <v>123.6</v>
      </c>
      <c r="R296" s="165">
        <v>11.3</v>
      </c>
      <c r="S296" s="165">
        <v>12.6</v>
      </c>
      <c r="T296" s="165">
        <v>147.5</v>
      </c>
    </row>
    <row r="297" spans="2:20" x14ac:dyDescent="0.25">
      <c r="B297" s="50" t="str">
        <f t="shared" si="36"/>
        <v>Virgin Total</v>
      </c>
      <c r="C297" s="51" t="str">
        <f t="shared" si="37"/>
        <v/>
      </c>
      <c r="D297" s="51" t="str">
        <f t="shared" si="38"/>
        <v/>
      </c>
      <c r="E297" s="52" t="str">
        <f t="shared" si="39"/>
        <v/>
      </c>
      <c r="F297" s="51" t="str">
        <f t="shared" si="40"/>
        <v/>
      </c>
      <c r="G297" s="304">
        <f t="shared" si="41"/>
        <v>145.4</v>
      </c>
      <c r="H297" s="304">
        <f t="shared" si="42"/>
        <v>11.3</v>
      </c>
      <c r="I297" s="304">
        <f t="shared" si="43"/>
        <v>12.6</v>
      </c>
      <c r="J297" s="304">
        <f t="shared" si="44"/>
        <v>169.3</v>
      </c>
      <c r="K297" s="165">
        <v>293</v>
      </c>
      <c r="L297" s="165" t="s">
        <v>895</v>
      </c>
      <c r="M297" s="165"/>
      <c r="N297" s="165"/>
      <c r="O297" s="165"/>
      <c r="P297" s="165"/>
      <c r="Q297" s="165">
        <v>145.4</v>
      </c>
      <c r="R297" s="165">
        <v>11.3</v>
      </c>
      <c r="S297" s="165">
        <v>12.6</v>
      </c>
      <c r="T297" s="165">
        <v>169.3</v>
      </c>
    </row>
    <row r="298" spans="2:20" x14ac:dyDescent="0.25">
      <c r="B298" s="31" t="str">
        <f t="shared" si="36"/>
        <v>West Fork Bruneau</v>
      </c>
      <c r="C298" s="31" t="str">
        <f t="shared" si="37"/>
        <v>ID</v>
      </c>
      <c r="D298" s="31" t="str">
        <f t="shared" si="38"/>
        <v>P.L. 111-11</v>
      </c>
      <c r="E298" s="32">
        <f t="shared" si="39"/>
        <v>39902</v>
      </c>
      <c r="F298" s="31" t="str">
        <f t="shared" si="40"/>
        <v>Bureau of Land Management</v>
      </c>
      <c r="G298" s="45">
        <f t="shared" si="41"/>
        <v>0.4</v>
      </c>
      <c r="H298" s="45" t="str">
        <f t="shared" si="42"/>
        <v/>
      </c>
      <c r="I298" s="45" t="str">
        <f t="shared" si="43"/>
        <v/>
      </c>
      <c r="J298" s="45">
        <f t="shared" si="44"/>
        <v>0.4</v>
      </c>
      <c r="K298" s="165">
        <v>294</v>
      </c>
      <c r="L298" s="165" t="s">
        <v>456</v>
      </c>
      <c r="M298" s="165" t="s">
        <v>43</v>
      </c>
      <c r="N298" s="165" t="s">
        <v>299</v>
      </c>
      <c r="O298" s="165">
        <v>39902</v>
      </c>
      <c r="P298" s="165" t="s">
        <v>16</v>
      </c>
      <c r="Q298" s="165">
        <v>0.4</v>
      </c>
      <c r="R298" s="165" t="s">
        <v>509</v>
      </c>
      <c r="S298" s="165" t="s">
        <v>509</v>
      </c>
      <c r="T298" s="165">
        <v>0.4</v>
      </c>
    </row>
    <row r="299" spans="2:20" x14ac:dyDescent="0.25">
      <c r="B299" s="31" t="str">
        <f t="shared" si="36"/>
        <v>Wickahoney Creek</v>
      </c>
      <c r="C299" s="31" t="str">
        <f t="shared" si="37"/>
        <v>ID</v>
      </c>
      <c r="D299" s="31" t="str">
        <f t="shared" si="38"/>
        <v>P.L. 111-11</v>
      </c>
      <c r="E299" s="32">
        <f t="shared" si="39"/>
        <v>39902</v>
      </c>
      <c r="F299" s="31" t="str">
        <f t="shared" si="40"/>
        <v>Bureau of Land Management</v>
      </c>
      <c r="G299" s="45">
        <f t="shared" si="41"/>
        <v>1.5</v>
      </c>
      <c r="H299" s="45" t="str">
        <f t="shared" si="42"/>
        <v/>
      </c>
      <c r="I299" s="45" t="str">
        <f t="shared" si="43"/>
        <v/>
      </c>
      <c r="J299" s="45">
        <f t="shared" si="44"/>
        <v>1.5</v>
      </c>
      <c r="K299" s="165">
        <v>295</v>
      </c>
      <c r="L299" s="165" t="s">
        <v>105</v>
      </c>
      <c r="M299" s="165" t="s">
        <v>43</v>
      </c>
      <c r="N299" s="165" t="s">
        <v>299</v>
      </c>
      <c r="O299" s="165">
        <v>39902</v>
      </c>
      <c r="P299" s="165" t="s">
        <v>16</v>
      </c>
      <c r="Q299" s="165">
        <v>1.5</v>
      </c>
      <c r="R299" s="165" t="s">
        <v>509</v>
      </c>
      <c r="S299" s="165" t="s">
        <v>509</v>
      </c>
      <c r="T299" s="165">
        <v>1.5</v>
      </c>
    </row>
    <row r="300" spans="2:20" x14ac:dyDescent="0.25">
      <c r="B300" s="31" t="str">
        <f t="shared" si="36"/>
        <v>Zig Zag</v>
      </c>
      <c r="C300" s="31" t="str">
        <f t="shared" si="37"/>
        <v>OR</v>
      </c>
      <c r="D300" s="31" t="str">
        <f t="shared" si="38"/>
        <v>P.L. 111-11</v>
      </c>
      <c r="E300" s="32">
        <f t="shared" si="39"/>
        <v>39902</v>
      </c>
      <c r="F300" s="31" t="str">
        <f t="shared" si="40"/>
        <v>Forest Service</v>
      </c>
      <c r="G300" s="45">
        <f t="shared" si="41"/>
        <v>4.3</v>
      </c>
      <c r="H300" s="45" t="str">
        <f t="shared" si="42"/>
        <v/>
      </c>
      <c r="I300" s="45" t="str">
        <f t="shared" si="43"/>
        <v/>
      </c>
      <c r="J300" s="45">
        <f t="shared" si="44"/>
        <v>4.3</v>
      </c>
      <c r="K300" s="165">
        <v>296</v>
      </c>
      <c r="L300" s="165" t="s">
        <v>599</v>
      </c>
      <c r="M300" s="165" t="s">
        <v>65</v>
      </c>
      <c r="N300" s="165" t="s">
        <v>299</v>
      </c>
      <c r="O300" s="165">
        <v>39902</v>
      </c>
      <c r="P300" s="165" t="s">
        <v>324</v>
      </c>
      <c r="Q300" s="165">
        <v>4.3</v>
      </c>
      <c r="R300" s="165" t="s">
        <v>509</v>
      </c>
      <c r="S300" s="165" t="s">
        <v>509</v>
      </c>
      <c r="T300" s="165">
        <v>4.3</v>
      </c>
    </row>
    <row r="301" spans="2:20" x14ac:dyDescent="0.25">
      <c r="B301" s="31" t="str">
        <f t="shared" si="36"/>
        <v>Illabot Creek</v>
      </c>
      <c r="C301" s="31" t="str">
        <f t="shared" si="37"/>
        <v>WA</v>
      </c>
      <c r="D301" s="31" t="str">
        <f t="shared" si="38"/>
        <v>P.L. 113-291</v>
      </c>
      <c r="E301" s="32">
        <f t="shared" si="39"/>
        <v>41992</v>
      </c>
      <c r="F301" s="31" t="str">
        <f t="shared" si="40"/>
        <v>Forest Service</v>
      </c>
      <c r="G301" s="45">
        <f t="shared" si="41"/>
        <v>4.3</v>
      </c>
      <c r="H301" s="45" t="str">
        <f t="shared" si="42"/>
        <v/>
      </c>
      <c r="I301" s="45">
        <f t="shared" si="43"/>
        <v>10</v>
      </c>
      <c r="J301" s="45">
        <f t="shared" si="44"/>
        <v>14.3</v>
      </c>
      <c r="K301" s="165">
        <v>297</v>
      </c>
      <c r="L301" s="165" t="s">
        <v>466</v>
      </c>
      <c r="M301" s="165" t="s">
        <v>73</v>
      </c>
      <c r="N301" s="165" t="s">
        <v>318</v>
      </c>
      <c r="O301" s="165">
        <v>41992</v>
      </c>
      <c r="P301" s="165" t="s">
        <v>324</v>
      </c>
      <c r="Q301" s="165">
        <v>4.3</v>
      </c>
      <c r="R301" s="165" t="s">
        <v>509</v>
      </c>
      <c r="S301" s="165">
        <v>10</v>
      </c>
      <c r="T301" s="165">
        <v>14.3</v>
      </c>
    </row>
    <row r="302" spans="2:20" x14ac:dyDescent="0.25">
      <c r="B302" s="31" t="str">
        <f t="shared" si="36"/>
        <v>Middle Fork Snoqualmie</v>
      </c>
      <c r="C302" s="31" t="str">
        <f t="shared" si="37"/>
        <v>WA</v>
      </c>
      <c r="D302" s="31" t="str">
        <f t="shared" si="38"/>
        <v>P.L. 113-291</v>
      </c>
      <c r="E302" s="32">
        <f t="shared" si="39"/>
        <v>41992</v>
      </c>
      <c r="F302" s="31" t="str">
        <f t="shared" si="40"/>
        <v>Forest Service</v>
      </c>
      <c r="G302" s="45">
        <f t="shared" si="41"/>
        <v>6.4</v>
      </c>
      <c r="H302" s="45">
        <f t="shared" si="42"/>
        <v>21</v>
      </c>
      <c r="I302" s="45" t="str">
        <f t="shared" si="43"/>
        <v/>
      </c>
      <c r="J302" s="45">
        <f t="shared" si="44"/>
        <v>27.4</v>
      </c>
      <c r="K302" s="165">
        <v>298</v>
      </c>
      <c r="L302" s="165" t="s">
        <v>464</v>
      </c>
      <c r="M302" s="165" t="s">
        <v>73</v>
      </c>
      <c r="N302" s="165" t="s">
        <v>318</v>
      </c>
      <c r="O302" s="165">
        <v>41992</v>
      </c>
      <c r="P302" s="165" t="s">
        <v>324</v>
      </c>
      <c r="Q302" s="165">
        <v>6.4</v>
      </c>
      <c r="R302" s="165">
        <v>21</v>
      </c>
      <c r="S302" s="165" t="s">
        <v>509</v>
      </c>
      <c r="T302" s="165">
        <v>27.4</v>
      </c>
    </row>
    <row r="303" spans="2:20" x14ac:dyDescent="0.25">
      <c r="B303" s="31" t="str">
        <f t="shared" si="36"/>
        <v>Missisquoi and Trout</v>
      </c>
      <c r="C303" s="31" t="str">
        <f t="shared" si="37"/>
        <v>VT</v>
      </c>
      <c r="D303" s="31" t="str">
        <f t="shared" si="38"/>
        <v>P.L. 113-291</v>
      </c>
      <c r="E303" s="32">
        <f t="shared" si="39"/>
        <v>41992</v>
      </c>
      <c r="F303" s="31" t="str">
        <f t="shared" si="40"/>
        <v>National Park Service and Local Govt.</v>
      </c>
      <c r="G303" s="45" t="str">
        <f t="shared" si="41"/>
        <v/>
      </c>
      <c r="H303" s="45" t="str">
        <f t="shared" si="42"/>
        <v/>
      </c>
      <c r="I303" s="45">
        <f t="shared" si="43"/>
        <v>46.1</v>
      </c>
      <c r="J303" s="45">
        <f t="shared" si="44"/>
        <v>46.1</v>
      </c>
      <c r="K303" s="165">
        <v>299</v>
      </c>
      <c r="L303" s="165" t="s">
        <v>317</v>
      </c>
      <c r="M303" s="165" t="s">
        <v>71</v>
      </c>
      <c r="N303" s="165" t="s">
        <v>318</v>
      </c>
      <c r="O303" s="165">
        <v>41992</v>
      </c>
      <c r="P303" s="165" t="s">
        <v>341</v>
      </c>
      <c r="Q303" s="165" t="s">
        <v>509</v>
      </c>
      <c r="R303" s="165" t="s">
        <v>509</v>
      </c>
      <c r="S303" s="165">
        <v>46.1</v>
      </c>
      <c r="T303" s="165">
        <v>46.1</v>
      </c>
    </row>
    <row r="304" spans="2:20" x14ac:dyDescent="0.25">
      <c r="B304" s="31" t="str">
        <f t="shared" si="36"/>
        <v>Pratt</v>
      </c>
      <c r="C304" s="31" t="str">
        <f t="shared" si="37"/>
        <v>WA</v>
      </c>
      <c r="D304" s="31" t="str">
        <f t="shared" si="38"/>
        <v>P.L. 113-291</v>
      </c>
      <c r="E304" s="32">
        <f t="shared" si="39"/>
        <v>41992</v>
      </c>
      <c r="F304" s="31" t="str">
        <f t="shared" si="40"/>
        <v>Forest Service</v>
      </c>
      <c r="G304" s="45">
        <f t="shared" si="41"/>
        <v>9.5</v>
      </c>
      <c r="H304" s="45" t="str">
        <f t="shared" si="42"/>
        <v/>
      </c>
      <c r="I304" s="45" t="str">
        <f t="shared" si="43"/>
        <v/>
      </c>
      <c r="J304" s="45">
        <f t="shared" si="44"/>
        <v>9.5</v>
      </c>
      <c r="K304" s="165">
        <v>300</v>
      </c>
      <c r="L304" s="165" t="s">
        <v>465</v>
      </c>
      <c r="M304" s="165" t="s">
        <v>73</v>
      </c>
      <c r="N304" s="165" t="s">
        <v>318</v>
      </c>
      <c r="O304" s="165">
        <v>41992</v>
      </c>
      <c r="P304" s="165" t="s">
        <v>324</v>
      </c>
      <c r="Q304" s="165">
        <v>9.5</v>
      </c>
      <c r="R304" s="165" t="s">
        <v>509</v>
      </c>
      <c r="S304" s="165" t="s">
        <v>509</v>
      </c>
      <c r="T304" s="165">
        <v>9.5</v>
      </c>
    </row>
    <row r="305" spans="2:20" x14ac:dyDescent="0.25">
      <c r="B305" s="31" t="str">
        <f t="shared" ref="B305:B306" si="45">IF(ISBLANK(L305),"",L305)</f>
        <v>Styx</v>
      </c>
      <c r="C305" s="31" t="str">
        <f t="shared" ref="C305:C306" si="46">IF(ISBLANK(M305),"",M305)</f>
        <v>OR</v>
      </c>
      <c r="D305" s="31" t="str">
        <f t="shared" ref="D305:D306" si="47">IF(ISBLANK(N305),"",N305)</f>
        <v>P.L. 113-291</v>
      </c>
      <c r="E305" s="32">
        <f t="shared" ref="E305:E306" si="48">IF(ISBLANK(O305),"",O305)</f>
        <v>41992</v>
      </c>
      <c r="F305" s="31" t="str">
        <f t="shared" ref="F305" si="49">IF(ISBLANK(P305),"",P305)</f>
        <v>Forest Service</v>
      </c>
      <c r="G305" s="45" t="str">
        <f t="shared" ref="G305" si="50">IF(ISBLANK(Q305),"",Q305)</f>
        <v/>
      </c>
      <c r="H305" s="45">
        <f t="shared" ref="H305" si="51">IF(ISBLANK(R305),"",R305)</f>
        <v>0.4</v>
      </c>
      <c r="I305" s="45" t="str">
        <f t="shared" ref="I305" si="52">IF(ISBLANK(S305),"",S305)</f>
        <v/>
      </c>
      <c r="J305" s="45">
        <f t="shared" ref="J305" si="53">IF(ISBLANK(T305),"",T305)</f>
        <v>0.4</v>
      </c>
      <c r="K305" s="165">
        <v>301</v>
      </c>
      <c r="L305" s="165" t="s">
        <v>685</v>
      </c>
      <c r="M305" s="165" t="s">
        <v>65</v>
      </c>
      <c r="N305" s="165" t="s">
        <v>318</v>
      </c>
      <c r="O305" s="165">
        <v>41992</v>
      </c>
      <c r="P305" s="165" t="s">
        <v>324</v>
      </c>
      <c r="Q305" s="165" t="s">
        <v>509</v>
      </c>
      <c r="R305" s="165">
        <v>0.4</v>
      </c>
      <c r="S305" s="165" t="s">
        <v>509</v>
      </c>
      <c r="T305" s="165">
        <v>0.4</v>
      </c>
    </row>
    <row r="306" spans="2:20" x14ac:dyDescent="0.25">
      <c r="B306" s="100" t="str">
        <f t="shared" si="45"/>
        <v/>
      </c>
      <c r="C306" s="51" t="str">
        <f t="shared" si="46"/>
        <v/>
      </c>
      <c r="D306" s="51" t="str">
        <f t="shared" si="47"/>
        <v/>
      </c>
      <c r="E306" s="52" t="str">
        <f t="shared" si="48"/>
        <v/>
      </c>
      <c r="F306" s="343" t="s">
        <v>5</v>
      </c>
      <c r="G306" s="49">
        <f>SUM(G5:G12,G14:G15,G17:G19,G21:G24,G26:G32,G34:G36,G38:G41,G43:G44,G46:G55,G57:G74,G75:G81,G83:G88,G90:G91,G93:G96,G98:G101,G103:G110,G112:G115,G117:G120,G122:G123,G125:G126,G128:G135,G137:G138,G140:G142,G144:G145,G147:G157,G159:G167,G169:G173,G175:G176,G178:G185,G187:G190,G192:G197,G199:G218,G220:G230,G232:G238,G240:G242,G244:G249,G251:G265,G267:G277,G278:G289,G291:G296,G298:G304,G305)</f>
        <v>6206.9</v>
      </c>
      <c r="H306" s="49">
        <f t="shared" ref="H306:J306" si="54">SUM(H5:H12,H14:H15,H17:H19,H21:H24,H26:H32,H34:H36,H38:H41,H43:H44,H46:H55,H57:H74,H75:H81,H83:H88,H90:H91,H93:H96,H98:H101,H103:H110,H112:H115,H117:H120,H122:H123,H125:H126,H128:H135,H137:H138,H140:H142,H144:H145,H147:H157,H159:H167,H169:H173,H175:H176,H178:H185,H187:H190,H192:H197,H199:H218,H220:H230,H232:H238,H240:H242,H244:H249,H251:H265,H267:H277,H278:H289,H291:H296,H298:H304,H305)</f>
        <v>2751.8</v>
      </c>
      <c r="I306" s="49">
        <f t="shared" si="54"/>
        <v>3774.7999999999988</v>
      </c>
      <c r="J306" s="49">
        <f t="shared" si="54"/>
        <v>12733.499999999993</v>
      </c>
      <c r="K306" s="165"/>
      <c r="L306" s="165"/>
      <c r="M306" s="165"/>
      <c r="N306" s="165"/>
      <c r="O306" s="165"/>
      <c r="P306" s="165"/>
      <c r="Q306" s="165"/>
      <c r="R306" s="165"/>
      <c r="S306" s="165"/>
      <c r="T306" s="165"/>
    </row>
    <row r="307" spans="2:20" s="5" customFormat="1" x14ac:dyDescent="0.25">
      <c r="C307" s="40"/>
      <c r="D307" s="40"/>
      <c r="E307" s="40"/>
      <c r="G307" s="4"/>
      <c r="H307" s="4"/>
      <c r="I307" s="4"/>
      <c r="J307" s="4"/>
      <c r="K307"/>
      <c r="L307"/>
      <c r="M307"/>
      <c r="N307"/>
      <c r="O307"/>
      <c r="P307"/>
      <c r="Q307"/>
      <c r="R307"/>
      <c r="S307"/>
      <c r="T307"/>
    </row>
    <row r="308" spans="2:20" x14ac:dyDescent="0.25">
      <c r="B308" s="5" t="str">
        <f t="shared" ref="B308:I308" si="55">IF(ISBLANK(M308),"",M308)</f>
        <v/>
      </c>
      <c r="C308" s="5" t="str">
        <f t="shared" si="55"/>
        <v/>
      </c>
      <c r="D308" s="30" t="str">
        <f t="shared" si="55"/>
        <v/>
      </c>
      <c r="E308" s="5" t="str">
        <f t="shared" si="55"/>
        <v/>
      </c>
      <c r="F308" s="4" t="str">
        <f t="shared" si="55"/>
        <v/>
      </c>
      <c r="G308" s="4" t="str">
        <f t="shared" si="55"/>
        <v/>
      </c>
      <c r="H308" s="4" t="str">
        <f t="shared" si="55"/>
        <v/>
      </c>
      <c r="I308" s="4" t="str">
        <f t="shared" si="55"/>
        <v/>
      </c>
    </row>
    <row r="309" spans="2:20" ht="63.75" customHeight="1" x14ac:dyDescent="0.25">
      <c r="B309" s="570" t="s">
        <v>1031</v>
      </c>
      <c r="C309" s="570"/>
      <c r="D309" s="570"/>
      <c r="E309" s="570"/>
      <c r="F309" s="570"/>
      <c r="G309" s="570"/>
      <c r="H309" s="570"/>
      <c r="I309" s="570"/>
      <c r="J309" s="570"/>
    </row>
  </sheetData>
  <mergeCells count="2">
    <mergeCell ref="G2:J2"/>
    <mergeCell ref="B309:J309"/>
  </mergeCells>
  <printOptions horizontalCentered="1"/>
  <pageMargins left="0.7" right="0.7" top="1" bottom="0.75" header="0.55000000000000004" footer="0.3"/>
  <pageSetup scale="77" fitToHeight="0" orientation="landscape" r:id="rId1"/>
  <headerFooter>
    <oddHeader>&amp;CRIVER MILEAGE CLASSIFICATIONS FOR COMPONENTS OF THE
NATIONAL WILD AND SCENIC RIVERS SYSTEM
&amp;RDECEMBER 2017 
(Page &amp;P of 8)</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E6FA"/>
  </sheetPr>
  <dimension ref="A1:BX225"/>
  <sheetViews>
    <sheetView zoomScale="80" zoomScaleNormal="80" workbookViewId="0">
      <pane ySplit="14" topLeftCell="A15" activePane="bottomLeft" state="frozen"/>
      <selection pane="bottomLeft"/>
    </sheetView>
  </sheetViews>
  <sheetFormatPr defaultRowHeight="15" x14ac:dyDescent="0.25"/>
  <cols>
    <col min="1" max="1" width="1.7109375" style="5" customWidth="1"/>
    <col min="2" max="2" width="38.5703125" bestFit="1" customWidth="1"/>
    <col min="3" max="3" width="18" bestFit="1" customWidth="1"/>
    <col min="4" max="4" width="16.140625" bestFit="1" customWidth="1"/>
    <col min="5" max="5" width="14.85546875" bestFit="1" customWidth="1"/>
    <col min="6" max="6" width="10.140625" style="4" bestFit="1" customWidth="1"/>
    <col min="7" max="7" width="9.140625" style="4"/>
    <col min="8" max="8" width="9.28515625" style="4" bestFit="1" customWidth="1"/>
    <col min="9" max="9" width="9.140625" style="4"/>
    <col min="10" max="10" width="10.28515625" style="4" bestFit="1" customWidth="1"/>
    <col min="11" max="11" width="9.28515625" style="4" bestFit="1" customWidth="1"/>
    <col min="12" max="12" width="9.42578125" style="4" bestFit="1" customWidth="1"/>
    <col min="13" max="13" width="9.28515625" style="4" bestFit="1" customWidth="1"/>
    <col min="14" max="14" width="9.85546875" style="4" bestFit="1" customWidth="1"/>
    <col min="15" max="15" width="8.85546875" style="4" bestFit="1" customWidth="1"/>
    <col min="16" max="16" width="9" style="4" bestFit="1" customWidth="1"/>
    <col min="17" max="17" width="8.85546875" style="4" bestFit="1" customWidth="1"/>
    <col min="18" max="18" width="10.7109375" style="4" bestFit="1" customWidth="1"/>
    <col min="19" max="19" width="9.7109375" style="4" bestFit="1" customWidth="1"/>
    <col min="20" max="20" width="9.85546875" style="4" bestFit="1" customWidth="1"/>
    <col min="21" max="21" width="9.7109375" style="4" bestFit="1" customWidth="1"/>
    <col min="22" max="22" width="10.85546875" style="4" bestFit="1" customWidth="1"/>
    <col min="23" max="23" width="9.85546875" style="4" bestFit="1" customWidth="1"/>
    <col min="24" max="24" width="10" style="4" bestFit="1" customWidth="1"/>
    <col min="25" max="25" width="9.85546875" style="4" bestFit="1" customWidth="1"/>
    <col min="26" max="26" width="9.7109375" style="4" bestFit="1" customWidth="1"/>
    <col min="27" max="27" width="8.7109375" style="4" bestFit="1" customWidth="1"/>
    <col min="28" max="28" width="8.85546875" style="4" bestFit="1" customWidth="1"/>
    <col min="29" max="29" width="8.7109375" style="4" bestFit="1" customWidth="1"/>
    <col min="30" max="30" width="9.28515625" bestFit="1" customWidth="1"/>
    <col min="31" max="31" width="25" bestFit="1" customWidth="1"/>
    <col min="32" max="32" width="4.28515625" customWidth="1"/>
    <col min="33" max="33" width="59.28515625" style="5" customWidth="1"/>
    <col min="34" max="37" width="12.7109375" style="4" customWidth="1"/>
    <col min="38" max="38" width="12.7109375" style="5" customWidth="1"/>
    <col min="39" max="39" width="12.7109375" customWidth="1"/>
    <col min="44" max="44" width="38.5703125" hidden="1" customWidth="1"/>
    <col min="45" max="45" width="18.7109375" hidden="1" customWidth="1"/>
    <col min="46" max="46" width="16.7109375" hidden="1" customWidth="1"/>
    <col min="47" max="47" width="16" hidden="1" customWidth="1"/>
    <col min="48" max="48" width="11" hidden="1" customWidth="1"/>
    <col min="49" max="49" width="10.140625" hidden="1" customWidth="1"/>
    <col min="50" max="50" width="10.28515625" hidden="1" customWidth="1"/>
    <col min="51" max="51" width="10.140625" hidden="1" customWidth="1"/>
    <col min="52" max="52" width="11.28515625" hidden="1" customWidth="1"/>
    <col min="53" max="53" width="10.28515625" hidden="1" customWidth="1"/>
    <col min="54" max="54" width="10.5703125" hidden="1" customWidth="1"/>
    <col min="55" max="55" width="10.28515625" hidden="1" customWidth="1"/>
    <col min="56" max="56" width="10.7109375" hidden="1" customWidth="1"/>
    <col min="57" max="57" width="9.85546875" hidden="1" customWidth="1"/>
    <col min="58" max="58" width="10" hidden="1" customWidth="1"/>
    <col min="59" max="59" width="9.85546875" hidden="1" customWidth="1"/>
    <col min="60" max="60" width="11.7109375" hidden="1" customWidth="1"/>
    <col min="61" max="61" width="10.85546875" hidden="1" customWidth="1"/>
    <col min="62" max="62" width="11" hidden="1" customWidth="1"/>
    <col min="63" max="63" width="10.85546875" hidden="1" customWidth="1"/>
    <col min="64" max="64" width="11.7109375" hidden="1" customWidth="1"/>
    <col min="65" max="65" width="10.85546875" hidden="1" customWidth="1"/>
    <col min="66" max="66" width="11" hidden="1" customWidth="1"/>
    <col min="67" max="67" width="10.85546875" hidden="1" customWidth="1"/>
    <col min="68" max="68" width="10.7109375" hidden="1" customWidth="1"/>
    <col min="69" max="69" width="9.85546875" hidden="1" customWidth="1"/>
    <col min="70" max="70" width="10" hidden="1" customWidth="1"/>
    <col min="71" max="71" width="9.85546875" hidden="1" customWidth="1"/>
    <col min="72" max="72" width="10.140625" hidden="1" customWidth="1"/>
    <col min="73" max="73" width="19.85546875" hidden="1" customWidth="1"/>
    <col min="74" max="74" width="81.140625" hidden="1" customWidth="1"/>
    <col min="75" max="76" width="81.140625" style="5" customWidth="1"/>
  </cols>
  <sheetData>
    <row r="1" spans="2:76" s="5" customFormat="1" ht="9.9499999999999993" customHeight="1" x14ac:dyDescent="0.25">
      <c r="F1" s="4"/>
      <c r="G1" s="4"/>
      <c r="H1" s="4"/>
      <c r="I1" s="4"/>
      <c r="J1" s="4"/>
      <c r="K1" s="4"/>
      <c r="L1" s="4"/>
      <c r="M1" s="4"/>
      <c r="N1" s="4"/>
      <c r="O1" s="4"/>
      <c r="P1" s="4"/>
      <c r="Q1" s="4"/>
      <c r="R1" s="4"/>
      <c r="S1" s="4"/>
      <c r="T1" s="4"/>
      <c r="U1" s="4"/>
      <c r="V1" s="4"/>
      <c r="W1" s="4"/>
      <c r="X1" s="4"/>
      <c r="Y1" s="4"/>
      <c r="Z1" s="4"/>
      <c r="AA1" s="4"/>
      <c r="AB1" s="4"/>
      <c r="AC1" s="4"/>
      <c r="AH1" s="4"/>
      <c r="AI1" s="4"/>
      <c r="AJ1" s="4"/>
      <c r="AK1" s="4"/>
    </row>
    <row r="2" spans="2:76" s="5" customFormat="1" ht="25.5" customHeight="1" x14ac:dyDescent="0.35">
      <c r="B2" s="312" t="s">
        <v>969</v>
      </c>
      <c r="E2" s="117"/>
      <c r="F2" s="516"/>
      <c r="G2" s="516"/>
      <c r="H2" s="516"/>
      <c r="I2" s="516"/>
      <c r="J2" s="4"/>
      <c r="K2" s="4"/>
      <c r="L2" s="4"/>
      <c r="M2" s="4"/>
      <c r="N2" s="4"/>
      <c r="O2" s="4"/>
      <c r="P2" s="4"/>
      <c r="Q2" s="4"/>
      <c r="R2" s="4"/>
      <c r="S2" s="4"/>
      <c r="T2" s="4"/>
      <c r="U2" s="4"/>
      <c r="V2" s="4"/>
      <c r="W2" s="4"/>
      <c r="X2" s="4"/>
      <c r="Y2" s="4"/>
      <c r="Z2" s="4"/>
      <c r="AA2" s="4"/>
      <c r="AB2" s="4"/>
      <c r="AC2" s="4"/>
      <c r="AH2" s="4"/>
      <c r="AI2" s="4"/>
      <c r="AJ2" s="4"/>
      <c r="AK2" s="4"/>
    </row>
    <row r="3" spans="2:76" s="5" customFormat="1" ht="15" customHeight="1" x14ac:dyDescent="0.4">
      <c r="B3" s="15"/>
      <c r="F3" s="4"/>
      <c r="G3" s="4"/>
      <c r="H3" s="4"/>
      <c r="I3" s="4"/>
      <c r="J3" s="4"/>
      <c r="K3" s="4"/>
      <c r="L3" s="4"/>
      <c r="M3" s="4"/>
      <c r="N3" s="4"/>
      <c r="O3" s="4"/>
      <c r="P3" s="4"/>
      <c r="Q3" s="4"/>
      <c r="R3" s="4"/>
      <c r="S3" s="4"/>
      <c r="T3" s="4"/>
      <c r="U3" s="4"/>
      <c r="V3" s="4"/>
      <c r="W3" s="4"/>
      <c r="X3" s="4"/>
      <c r="Y3" s="4"/>
      <c r="Z3" s="4"/>
      <c r="AA3" s="4"/>
      <c r="AB3" s="4"/>
      <c r="AC3" s="4"/>
      <c r="AH3" s="4"/>
      <c r="AI3" s="4"/>
      <c r="AJ3" s="4"/>
      <c r="AK3" s="4"/>
    </row>
    <row r="4" spans="2:76" s="5" customFormat="1" ht="36" customHeight="1" x14ac:dyDescent="0.25">
      <c r="C4" s="116"/>
      <c r="D4" s="116"/>
      <c r="E4" s="116"/>
      <c r="F4" s="517"/>
      <c r="G4" s="4"/>
      <c r="H4" s="518"/>
      <c r="I4" s="4"/>
      <c r="J4" s="4"/>
      <c r="K4" s="4"/>
      <c r="L4" s="4"/>
      <c r="M4" s="4"/>
      <c r="N4" s="4"/>
      <c r="O4" s="4"/>
      <c r="P4" s="4"/>
      <c r="Q4" s="4"/>
      <c r="R4" s="4"/>
      <c r="S4" s="4"/>
      <c r="T4" s="4"/>
      <c r="U4" s="4"/>
      <c r="V4" s="4"/>
      <c r="W4" s="4"/>
      <c r="X4" s="4"/>
      <c r="Y4" s="4"/>
      <c r="Z4" s="4"/>
      <c r="AA4" s="4"/>
      <c r="AB4" s="4"/>
      <c r="AC4" s="4"/>
      <c r="AH4" s="4"/>
      <c r="AI4" s="4"/>
      <c r="AJ4" s="4"/>
      <c r="AK4" s="4"/>
    </row>
    <row r="5" spans="2:76" s="5" customFormat="1" ht="36" customHeight="1" x14ac:dyDescent="0.25">
      <c r="C5" s="116"/>
      <c r="D5" s="116"/>
      <c r="E5" s="116"/>
      <c r="F5" s="517"/>
      <c r="G5" s="4"/>
      <c r="H5" s="518"/>
      <c r="I5" s="4"/>
      <c r="J5" s="4"/>
      <c r="K5" s="4"/>
      <c r="L5" s="4"/>
      <c r="M5" s="4"/>
      <c r="N5" s="4"/>
      <c r="O5" s="4"/>
      <c r="P5" s="4"/>
      <c r="Q5" s="4"/>
      <c r="R5" s="4"/>
      <c r="S5" s="4"/>
      <c r="T5" s="4"/>
      <c r="U5" s="4"/>
      <c r="V5" s="4"/>
      <c r="W5" s="4"/>
      <c r="X5" s="4"/>
      <c r="Y5" s="4"/>
      <c r="Z5" s="4"/>
      <c r="AA5" s="4"/>
      <c r="AB5" s="4"/>
      <c r="AC5" s="4"/>
      <c r="AH5" s="4"/>
      <c r="AI5" s="4"/>
      <c r="AJ5" s="4"/>
      <c r="AK5" s="4"/>
    </row>
    <row r="6" spans="2:76" s="5" customFormat="1" ht="36" customHeight="1" x14ac:dyDescent="0.25">
      <c r="C6" s="116"/>
      <c r="D6" s="116"/>
      <c r="E6" s="116"/>
      <c r="F6" s="517"/>
      <c r="G6" s="4"/>
      <c r="H6" s="518"/>
      <c r="I6" s="4"/>
      <c r="J6" s="4"/>
      <c r="K6" s="4"/>
      <c r="L6" s="4"/>
      <c r="M6" s="4"/>
      <c r="N6" s="4"/>
      <c r="O6" s="4"/>
      <c r="P6" s="4"/>
      <c r="Q6" s="4"/>
      <c r="R6" s="4"/>
      <c r="S6" s="4"/>
      <c r="T6" s="4"/>
      <c r="U6" s="4"/>
      <c r="V6" s="4"/>
      <c r="W6" s="4"/>
      <c r="X6" s="4"/>
      <c r="Y6" s="4"/>
      <c r="Z6" s="4"/>
      <c r="AA6" s="4"/>
      <c r="AB6" s="4"/>
      <c r="AC6" s="4"/>
      <c r="AH6" s="4"/>
      <c r="AI6" s="4"/>
      <c r="AJ6" s="4"/>
      <c r="AK6" s="4"/>
    </row>
    <row r="7" spans="2:76" s="5" customFormat="1" ht="36" customHeight="1" x14ac:dyDescent="0.25">
      <c r="C7" s="116"/>
      <c r="D7" s="116"/>
      <c r="E7" s="116"/>
      <c r="F7" s="517"/>
      <c r="G7" s="4"/>
      <c r="H7" s="518"/>
      <c r="I7" s="4"/>
      <c r="J7" s="4"/>
      <c r="K7" s="4"/>
      <c r="L7" s="4"/>
      <c r="M7" s="4"/>
      <c r="N7" s="4"/>
      <c r="O7" s="4"/>
      <c r="P7" s="4"/>
      <c r="Q7" s="4"/>
      <c r="R7" s="4"/>
      <c r="S7" s="4"/>
      <c r="T7" s="4"/>
      <c r="U7" s="4"/>
      <c r="V7" s="4"/>
      <c r="W7" s="4"/>
      <c r="X7" s="4"/>
      <c r="Y7" s="4"/>
      <c r="Z7" s="4"/>
      <c r="AA7" s="4"/>
      <c r="AB7" s="4"/>
      <c r="AC7" s="4"/>
      <c r="AH7" s="4"/>
      <c r="AI7" s="4"/>
      <c r="AJ7" s="4"/>
      <c r="AK7" s="4"/>
    </row>
    <row r="8" spans="2:76" s="5" customFormat="1" ht="36" customHeight="1" x14ac:dyDescent="0.25">
      <c r="C8" s="116"/>
      <c r="D8" s="116"/>
      <c r="E8" s="116"/>
      <c r="F8" s="517"/>
      <c r="G8" s="4"/>
      <c r="H8" s="518"/>
      <c r="I8" s="4"/>
      <c r="J8" s="4"/>
      <c r="K8" s="4"/>
      <c r="L8" s="4"/>
      <c r="M8" s="4"/>
      <c r="N8" s="4"/>
      <c r="O8" s="4"/>
      <c r="P8" s="4"/>
      <c r="Q8" s="4"/>
      <c r="R8" s="4"/>
      <c r="S8" s="4"/>
      <c r="T8" s="4"/>
      <c r="U8" s="4"/>
      <c r="V8" s="4"/>
      <c r="W8" s="4"/>
      <c r="X8" s="4"/>
      <c r="Y8" s="4"/>
      <c r="Z8" s="4"/>
      <c r="AA8" s="4"/>
      <c r="AB8" s="4"/>
      <c r="AC8" s="4"/>
      <c r="AH8" s="4"/>
      <c r="AI8" s="4"/>
      <c r="AJ8" s="4"/>
      <c r="AK8" s="4"/>
    </row>
    <row r="9" spans="2:76" s="5" customFormat="1" ht="36" customHeight="1" x14ac:dyDescent="0.25">
      <c r="F9" s="4"/>
      <c r="G9" s="4"/>
      <c r="H9" s="4"/>
      <c r="I9" s="4"/>
      <c r="J9" s="4"/>
      <c r="K9" s="4"/>
      <c r="L9" s="4"/>
      <c r="M9" s="4"/>
      <c r="N9" s="4"/>
      <c r="O9" s="4"/>
      <c r="P9" s="4"/>
      <c r="Q9" s="4"/>
      <c r="R9" s="4"/>
      <c r="S9" s="4"/>
      <c r="T9" s="4"/>
      <c r="U9" s="4"/>
      <c r="V9" s="4"/>
      <c r="W9" s="4"/>
      <c r="X9" s="4"/>
      <c r="Y9" s="4"/>
      <c r="Z9" s="4"/>
      <c r="AA9" s="4"/>
      <c r="AB9" s="4"/>
      <c r="AC9" s="4"/>
      <c r="AH9" s="4"/>
      <c r="AI9" s="4"/>
      <c r="AJ9" s="4"/>
      <c r="AK9" s="4"/>
    </row>
    <row r="10" spans="2:76" s="5" customFormat="1" ht="36" customHeight="1" x14ac:dyDescent="0.25">
      <c r="F10" s="4"/>
      <c r="G10" s="4"/>
      <c r="H10" s="4"/>
      <c r="I10" s="4"/>
      <c r="J10" s="4"/>
      <c r="K10" s="4"/>
      <c r="L10" s="4"/>
      <c r="M10" s="4"/>
      <c r="N10" s="4"/>
      <c r="O10" s="4"/>
      <c r="P10" s="4"/>
      <c r="Q10" s="4"/>
      <c r="R10" s="4"/>
      <c r="S10" s="4"/>
      <c r="T10" s="4"/>
      <c r="U10" s="4"/>
      <c r="V10" s="4"/>
      <c r="W10" s="4"/>
      <c r="X10" s="4"/>
      <c r="Y10" s="4"/>
      <c r="Z10" s="4"/>
      <c r="AA10" s="4"/>
      <c r="AB10" s="4"/>
      <c r="AC10" s="4"/>
      <c r="AH10" s="4"/>
      <c r="AI10" s="4"/>
      <c r="AJ10" s="4"/>
      <c r="AK10" s="4"/>
    </row>
    <row r="11" spans="2:76" s="5" customFormat="1" ht="38.25" customHeight="1" x14ac:dyDescent="0.4">
      <c r="B11" s="15"/>
      <c r="F11" s="4"/>
      <c r="G11" s="4"/>
      <c r="H11" s="4"/>
      <c r="I11" s="4"/>
      <c r="J11" s="4"/>
      <c r="K11" s="4"/>
      <c r="L11" s="4"/>
      <c r="M11" s="4"/>
      <c r="N11" s="4"/>
      <c r="O11" s="4"/>
      <c r="P11" s="4"/>
      <c r="Q11" s="4"/>
      <c r="R11" s="4"/>
      <c r="S11" s="4"/>
      <c r="T11" s="4"/>
      <c r="U11" s="4"/>
      <c r="V11" s="4"/>
      <c r="W11" s="4"/>
      <c r="X11" s="4"/>
      <c r="Y11" s="4"/>
      <c r="Z11" s="4"/>
      <c r="AA11" s="4"/>
      <c r="AB11" s="4"/>
      <c r="AC11" s="4"/>
      <c r="AH11" s="4"/>
      <c r="AI11" s="4"/>
      <c r="AJ11" s="4"/>
      <c r="AK11" s="4"/>
    </row>
    <row r="12" spans="2:76" s="5" customFormat="1" ht="15" customHeight="1" thickBot="1" x14ac:dyDescent="0.45">
      <c r="B12" s="15"/>
      <c r="F12" s="4"/>
      <c r="G12" s="4"/>
      <c r="H12" s="4"/>
      <c r="I12" s="4"/>
      <c r="J12" s="4"/>
      <c r="K12" s="4"/>
      <c r="L12" s="4"/>
      <c r="M12" s="4"/>
      <c r="N12" s="4"/>
      <c r="O12" s="4"/>
      <c r="P12" s="4"/>
      <c r="Q12" s="4"/>
      <c r="R12" s="4"/>
      <c r="S12" s="4"/>
      <c r="T12" s="4"/>
      <c r="U12" s="4"/>
      <c r="V12" s="4"/>
      <c r="W12" s="4"/>
      <c r="X12" s="4"/>
      <c r="Y12" s="4"/>
      <c r="Z12" s="4"/>
      <c r="AA12" s="4"/>
      <c r="AB12" s="4"/>
      <c r="AC12" s="4"/>
      <c r="AH12" s="4"/>
      <c r="AI12" s="4"/>
      <c r="AJ12" s="4"/>
      <c r="AK12" s="4"/>
    </row>
    <row r="13" spans="2:76" s="5" customFormat="1" ht="18.75" customHeight="1" thickBot="1" x14ac:dyDescent="0.45">
      <c r="B13" s="15"/>
      <c r="C13" s="111"/>
      <c r="D13" s="111"/>
      <c r="E13" s="111"/>
      <c r="F13" s="542" t="s">
        <v>1</v>
      </c>
      <c r="G13" s="542"/>
      <c r="H13" s="542"/>
      <c r="I13" s="542"/>
      <c r="J13" s="543" t="s">
        <v>910</v>
      </c>
      <c r="K13" s="543"/>
      <c r="L13" s="543"/>
      <c r="M13" s="543"/>
      <c r="N13" s="544" t="s">
        <v>2</v>
      </c>
      <c r="O13" s="544"/>
      <c r="P13" s="544"/>
      <c r="Q13" s="544"/>
      <c r="R13" s="545" t="s">
        <v>3</v>
      </c>
      <c r="S13" s="545"/>
      <c r="T13" s="545"/>
      <c r="U13" s="545"/>
      <c r="V13" s="546" t="s">
        <v>4</v>
      </c>
      <c r="W13" s="546"/>
      <c r="X13" s="546"/>
      <c r="Y13" s="546"/>
      <c r="Z13" s="547" t="s">
        <v>926</v>
      </c>
      <c r="AA13" s="547"/>
      <c r="AB13" s="547"/>
      <c r="AC13" s="547"/>
      <c r="AD13" s="111"/>
      <c r="AE13" s="111"/>
      <c r="AG13" s="25"/>
      <c r="AH13" s="539" t="s">
        <v>28</v>
      </c>
      <c r="AI13" s="540"/>
      <c r="AJ13" s="540"/>
      <c r="AK13" s="541"/>
      <c r="AL13" s="537" t="s">
        <v>6</v>
      </c>
      <c r="AM13" s="538"/>
    </row>
    <row r="14" spans="2:76" ht="18" thickBot="1" x14ac:dyDescent="0.3">
      <c r="B14" s="10" t="s">
        <v>7</v>
      </c>
      <c r="C14" s="8" t="s">
        <v>160</v>
      </c>
      <c r="D14" s="8" t="s">
        <v>27</v>
      </c>
      <c r="E14" s="143" t="s">
        <v>483</v>
      </c>
      <c r="F14" s="519" t="s">
        <v>8</v>
      </c>
      <c r="G14" s="520" t="s">
        <v>9</v>
      </c>
      <c r="H14" s="520" t="s">
        <v>10</v>
      </c>
      <c r="I14" s="521" t="s">
        <v>11</v>
      </c>
      <c r="J14" s="522" t="s">
        <v>8</v>
      </c>
      <c r="K14" s="523" t="s">
        <v>9</v>
      </c>
      <c r="L14" s="523" t="s">
        <v>10</v>
      </c>
      <c r="M14" s="524" t="s">
        <v>11</v>
      </c>
      <c r="N14" s="525" t="s">
        <v>8</v>
      </c>
      <c r="O14" s="526" t="s">
        <v>9</v>
      </c>
      <c r="P14" s="526" t="s">
        <v>10</v>
      </c>
      <c r="Q14" s="527" t="s">
        <v>11</v>
      </c>
      <c r="R14" s="528" t="s">
        <v>8</v>
      </c>
      <c r="S14" s="529" t="s">
        <v>9</v>
      </c>
      <c r="T14" s="529" t="s">
        <v>10</v>
      </c>
      <c r="U14" s="530" t="s">
        <v>11</v>
      </c>
      <c r="V14" s="531" t="s">
        <v>8</v>
      </c>
      <c r="W14" s="532" t="s">
        <v>9</v>
      </c>
      <c r="X14" s="532" t="s">
        <v>10</v>
      </c>
      <c r="Y14" s="533" t="s">
        <v>11</v>
      </c>
      <c r="Z14" s="12" t="s">
        <v>8</v>
      </c>
      <c r="AA14" s="13" t="s">
        <v>9</v>
      </c>
      <c r="AB14" s="13" t="s">
        <v>10</v>
      </c>
      <c r="AC14" s="14" t="s">
        <v>11</v>
      </c>
      <c r="AD14" s="144" t="s">
        <v>0</v>
      </c>
      <c r="AE14" s="11" t="s">
        <v>925</v>
      </c>
      <c r="AG14" s="118" t="s">
        <v>928</v>
      </c>
      <c r="AH14" s="503" t="s">
        <v>12</v>
      </c>
      <c r="AI14" s="503" t="s">
        <v>13</v>
      </c>
      <c r="AJ14" s="503" t="s">
        <v>14</v>
      </c>
      <c r="AK14" s="503" t="s">
        <v>158</v>
      </c>
      <c r="AL14" s="118" t="s">
        <v>15</v>
      </c>
      <c r="AM14" s="118" t="s">
        <v>929</v>
      </c>
      <c r="AR14" s="28" t="s">
        <v>835</v>
      </c>
      <c r="AS14" s="28" t="s">
        <v>898</v>
      </c>
      <c r="AT14" s="28" t="s">
        <v>839</v>
      </c>
      <c r="AU14" s="28" t="s">
        <v>902</v>
      </c>
      <c r="AV14" s="28" t="s">
        <v>546</v>
      </c>
      <c r="AW14" s="28" t="s">
        <v>547</v>
      </c>
      <c r="AX14" s="28" t="s">
        <v>548</v>
      </c>
      <c r="AY14" s="28" t="s">
        <v>549</v>
      </c>
      <c r="AZ14" s="28" t="s">
        <v>856</v>
      </c>
      <c r="BA14" s="28" t="s">
        <v>857</v>
      </c>
      <c r="BB14" s="28" t="s">
        <v>858</v>
      </c>
      <c r="BC14" s="28" t="s">
        <v>859</v>
      </c>
      <c r="BD14" s="28" t="s">
        <v>550</v>
      </c>
      <c r="BE14" s="28" t="s">
        <v>551</v>
      </c>
      <c r="BF14" s="28" t="s">
        <v>552</v>
      </c>
      <c r="BG14" s="28" t="s">
        <v>553</v>
      </c>
      <c r="BH14" s="28" t="s">
        <v>765</v>
      </c>
      <c r="BI14" s="28" t="s">
        <v>766</v>
      </c>
      <c r="BJ14" s="28" t="s">
        <v>767</v>
      </c>
      <c r="BK14" s="28" t="s">
        <v>768</v>
      </c>
      <c r="BL14" s="28" t="s">
        <v>554</v>
      </c>
      <c r="BM14" s="28" t="s">
        <v>555</v>
      </c>
      <c r="BN14" s="28" t="s">
        <v>556</v>
      </c>
      <c r="BO14" s="28" t="s">
        <v>557</v>
      </c>
      <c r="BP14" s="28" t="s">
        <v>558</v>
      </c>
      <c r="BQ14" s="28" t="s">
        <v>559</v>
      </c>
      <c r="BR14" s="28" t="s">
        <v>560</v>
      </c>
      <c r="BS14" s="28" t="s">
        <v>561</v>
      </c>
      <c r="BT14" s="28" t="s">
        <v>0</v>
      </c>
      <c r="BU14" s="28" t="s">
        <v>841</v>
      </c>
      <c r="BV14" s="28" t="s">
        <v>838</v>
      </c>
      <c r="BX14"/>
    </row>
    <row r="15" spans="2:76" x14ac:dyDescent="0.25">
      <c r="B15" s="57" t="str">
        <f>IF(ISBLANK(AR15),"",(AR15))</f>
        <v>Alagnak</v>
      </c>
      <c r="C15" s="53" t="str">
        <f>IF(ISBLANK(AS15),"",(AS15))</f>
        <v>NPS</v>
      </c>
      <c r="D15" s="53" t="str">
        <f>IF(ISBLANK(AT15),"",(AT15))</f>
        <v>AK</v>
      </c>
      <c r="E15" s="113">
        <f>IF(ISBLANK(AU15),"",YEAR(AU15))</f>
        <v>1980</v>
      </c>
      <c r="F15" s="426" t="str">
        <f t="shared" ref="F15:AE15" si="0">IF(ISBLANK(AV15),"",(AV15))</f>
        <v/>
      </c>
      <c r="G15" s="94" t="str">
        <f t="shared" si="0"/>
        <v/>
      </c>
      <c r="H15" s="94" t="str">
        <f t="shared" si="0"/>
        <v/>
      </c>
      <c r="I15" s="427" t="str">
        <f t="shared" si="0"/>
        <v/>
      </c>
      <c r="J15" s="426" t="str">
        <f t="shared" si="0"/>
        <v/>
      </c>
      <c r="K15" s="94" t="str">
        <f t="shared" si="0"/>
        <v/>
      </c>
      <c r="L15" s="94" t="str">
        <f t="shared" si="0"/>
        <v/>
      </c>
      <c r="M15" s="427" t="str">
        <f t="shared" si="0"/>
        <v/>
      </c>
      <c r="N15" s="426">
        <f t="shared" si="0"/>
        <v>67</v>
      </c>
      <c r="O15" s="94" t="str">
        <f t="shared" si="0"/>
        <v/>
      </c>
      <c r="P15" s="94" t="str">
        <f t="shared" si="0"/>
        <v/>
      </c>
      <c r="Q15" s="427">
        <f t="shared" si="0"/>
        <v>67</v>
      </c>
      <c r="R15" s="426" t="str">
        <f t="shared" si="0"/>
        <v/>
      </c>
      <c r="S15" s="94" t="str">
        <f t="shared" si="0"/>
        <v/>
      </c>
      <c r="T15" s="94" t="str">
        <f t="shared" si="0"/>
        <v/>
      </c>
      <c r="U15" s="427" t="str">
        <f t="shared" si="0"/>
        <v/>
      </c>
      <c r="V15" s="426" t="str">
        <f t="shared" si="0"/>
        <v/>
      </c>
      <c r="W15" s="94" t="str">
        <f t="shared" si="0"/>
        <v/>
      </c>
      <c r="X15" s="94" t="str">
        <f t="shared" si="0"/>
        <v/>
      </c>
      <c r="Y15" s="427" t="str">
        <f t="shared" si="0"/>
        <v/>
      </c>
      <c r="Z15" s="426">
        <f t="shared" si="0"/>
        <v>67</v>
      </c>
      <c r="AA15" s="94" t="str">
        <f t="shared" si="0"/>
        <v/>
      </c>
      <c r="AB15" s="94" t="str">
        <f t="shared" si="0"/>
        <v/>
      </c>
      <c r="AC15" s="427">
        <f t="shared" si="0"/>
        <v>67</v>
      </c>
      <c r="AD15" s="115" t="str">
        <f t="shared" si="0"/>
        <v/>
      </c>
      <c r="AE15" s="58" t="str">
        <f t="shared" si="0"/>
        <v/>
      </c>
      <c r="AG15" s="119" t="s">
        <v>16</v>
      </c>
      <c r="AH15" s="504">
        <f>F223</f>
        <v>1531.2</v>
      </c>
      <c r="AI15" s="504">
        <f>G223</f>
        <v>352.40000000000003</v>
      </c>
      <c r="AJ15" s="504">
        <f>H223</f>
        <v>541.59999999999991</v>
      </c>
      <c r="AK15" s="504">
        <f>I223</f>
        <v>2425.2000000000003</v>
      </c>
      <c r="AL15" s="120">
        <f>COUNTIF($C$15:$C222,"BLM")</f>
        <v>32</v>
      </c>
      <c r="AM15" s="120">
        <f>COUNTIF($AE$15:$AE222,"BLM")</f>
        <v>1</v>
      </c>
      <c r="AR15" s="28" t="s">
        <v>346</v>
      </c>
      <c r="AS15" s="28" t="s">
        <v>2</v>
      </c>
      <c r="AT15" s="28" t="s">
        <v>31</v>
      </c>
      <c r="AU15" s="88">
        <v>29557</v>
      </c>
      <c r="AV15" s="28"/>
      <c r="AW15" s="28"/>
      <c r="AX15" s="28"/>
      <c r="AY15" s="28"/>
      <c r="AZ15" s="28"/>
      <c r="BA15" s="28"/>
      <c r="BB15" s="28"/>
      <c r="BC15" s="28"/>
      <c r="BD15" s="28">
        <v>67</v>
      </c>
      <c r="BE15" s="28"/>
      <c r="BF15" s="28"/>
      <c r="BG15" s="28">
        <v>67</v>
      </c>
      <c r="BH15" s="28"/>
      <c r="BI15" s="28"/>
      <c r="BJ15" s="28"/>
      <c r="BK15" s="28"/>
      <c r="BL15" s="28"/>
      <c r="BM15" s="28"/>
      <c r="BN15" s="28"/>
      <c r="BO15" s="28"/>
      <c r="BP15" s="28">
        <v>67</v>
      </c>
      <c r="BQ15" s="28"/>
      <c r="BR15" s="28"/>
      <c r="BS15" s="28">
        <v>67</v>
      </c>
      <c r="BT15" s="28"/>
      <c r="BU15" s="28" t="s">
        <v>509</v>
      </c>
      <c r="BV15" s="28" t="s">
        <v>1021</v>
      </c>
      <c r="BX15"/>
    </row>
    <row r="16" spans="2:76" x14ac:dyDescent="0.25">
      <c r="B16" s="59" t="str">
        <f t="shared" ref="B16:B79" si="1">IF(ISBLANK(AR16),"",(AR16))</f>
        <v>Alatna</v>
      </c>
      <c r="C16" s="31" t="str">
        <f t="shared" ref="C16:C79" si="2">IF(ISBLANK(AS16),"",(AS16))</f>
        <v>NPS</v>
      </c>
      <c r="D16" s="31" t="str">
        <f t="shared" ref="D16:D79" si="3">IF(ISBLANK(AT16),"",(AT16))</f>
        <v>AK</v>
      </c>
      <c r="E16" s="100">
        <f t="shared" ref="E16:E79" si="4">IF(ISBLANK(AU16),"",YEAR(AU16))</f>
        <v>1980</v>
      </c>
      <c r="F16" s="82" t="str">
        <f t="shared" ref="F16:F79" si="5">IF(ISBLANK(AV16),"",(AV16))</f>
        <v/>
      </c>
      <c r="G16" s="33" t="str">
        <f t="shared" ref="G16:G79" si="6">IF(ISBLANK(AW16),"",(AW16))</f>
        <v/>
      </c>
      <c r="H16" s="33" t="str">
        <f t="shared" ref="H16:H79" si="7">IF(ISBLANK(AX16),"",(AX16))</f>
        <v/>
      </c>
      <c r="I16" s="69" t="str">
        <f t="shared" ref="I16:I79" si="8">IF(ISBLANK(AY16),"",(AY16))</f>
        <v/>
      </c>
      <c r="J16" s="82" t="str">
        <f t="shared" ref="J16:J79" si="9">IF(ISBLANK(AZ16),"",(AZ16))</f>
        <v/>
      </c>
      <c r="K16" s="33" t="str">
        <f t="shared" ref="K16:K79" si="10">IF(ISBLANK(BA16),"",(BA16))</f>
        <v/>
      </c>
      <c r="L16" s="33" t="str">
        <f t="shared" ref="L16:L79" si="11">IF(ISBLANK(BB16),"",(BB16))</f>
        <v/>
      </c>
      <c r="M16" s="69" t="str">
        <f t="shared" ref="M16:M79" si="12">IF(ISBLANK(BC16),"",(BC16))</f>
        <v/>
      </c>
      <c r="N16" s="82">
        <f>IF(ISBLANK(BD16),"",(BD16))</f>
        <v>83</v>
      </c>
      <c r="O16" s="33" t="str">
        <f t="shared" ref="O16:O79" si="13">IF(ISBLANK(BE16),"",(BE16))</f>
        <v/>
      </c>
      <c r="P16" s="33" t="str">
        <f t="shared" ref="P16:P79" si="14">IF(ISBLANK(BF16),"",(BF16))</f>
        <v/>
      </c>
      <c r="Q16" s="69">
        <f t="shared" ref="Q16:Q79" si="15">IF(ISBLANK(BG16),"",(BG16))</f>
        <v>83</v>
      </c>
      <c r="R16" s="82" t="str">
        <f t="shared" ref="R16:R79" si="16">IF(ISBLANK(BH16),"",(BH16))</f>
        <v/>
      </c>
      <c r="S16" s="33" t="str">
        <f t="shared" ref="S16:S79" si="17">IF(ISBLANK(BI16),"",(BI16))</f>
        <v/>
      </c>
      <c r="T16" s="33" t="str">
        <f t="shared" ref="T16:T79" si="18">IF(ISBLANK(BJ16),"",(BJ16))</f>
        <v/>
      </c>
      <c r="U16" s="69" t="str">
        <f t="shared" ref="U16:U79" si="19">IF(ISBLANK(BK16),"",(BK16))</f>
        <v/>
      </c>
      <c r="V16" s="82" t="str">
        <f t="shared" ref="V16:V79" si="20">IF(ISBLANK(BL16),"",(BL16))</f>
        <v/>
      </c>
      <c r="W16" s="33" t="str">
        <f t="shared" ref="W16:W79" si="21">IF(ISBLANK(BM16),"",(BM16))</f>
        <v/>
      </c>
      <c r="X16" s="33" t="str">
        <f t="shared" ref="X16:X79" si="22">IF(ISBLANK(BN16),"",(BN16))</f>
        <v/>
      </c>
      <c r="Y16" s="69" t="str">
        <f t="shared" ref="Y16:Y79" si="23">IF(ISBLANK(BO16),"",(BO16))</f>
        <v/>
      </c>
      <c r="Z16" s="82">
        <f t="shared" ref="Z16:Z79" si="24">IF(ISBLANK(BP16),"",(BP16))</f>
        <v>83</v>
      </c>
      <c r="AA16" s="33" t="str">
        <f t="shared" ref="AA16:AA79" si="25">IF(ISBLANK(BQ16),"",(BQ16))</f>
        <v/>
      </c>
      <c r="AB16" s="33" t="str">
        <f t="shared" ref="AB16:AB79" si="26">IF(ISBLANK(BR16),"",(BR16))</f>
        <v/>
      </c>
      <c r="AC16" s="69">
        <f t="shared" ref="AC16:AC79" si="27">IF(ISBLANK(BS16),"",(BS16))</f>
        <v>83</v>
      </c>
      <c r="AD16" s="102" t="str">
        <f t="shared" ref="AD16:AD79" si="28">IF(ISBLANK(BT16),"",(BT16))</f>
        <v/>
      </c>
      <c r="AE16" s="60" t="str">
        <f t="shared" ref="AE16:AE79" si="29">IF(ISBLANK(BU16),"",(BU16))</f>
        <v/>
      </c>
      <c r="AG16" s="123" t="s">
        <v>18</v>
      </c>
      <c r="AH16" s="505">
        <f>J223</f>
        <v>1043</v>
      </c>
      <c r="AI16" s="505">
        <f>K223</f>
        <v>8</v>
      </c>
      <c r="AJ16" s="505">
        <f>L223</f>
        <v>0</v>
      </c>
      <c r="AK16" s="505">
        <f>M223</f>
        <v>1051</v>
      </c>
      <c r="AL16" s="124">
        <f>COUNTIF($C$15:$C223,"FWS")</f>
        <v>6</v>
      </c>
      <c r="AM16" s="124">
        <f>COUNTIF($AE$15:$AE223,"FWS")</f>
        <v>0</v>
      </c>
      <c r="AR16" s="28" t="s">
        <v>347</v>
      </c>
      <c r="AS16" s="28" t="s">
        <v>2</v>
      </c>
      <c r="AT16" s="28" t="s">
        <v>31</v>
      </c>
      <c r="AU16" s="88">
        <v>29557</v>
      </c>
      <c r="AV16" s="28"/>
      <c r="AW16" s="28"/>
      <c r="AX16" s="28"/>
      <c r="AY16" s="28"/>
      <c r="AZ16" s="28"/>
      <c r="BA16" s="28"/>
      <c r="BB16" s="28"/>
      <c r="BC16" s="28"/>
      <c r="BD16" s="28">
        <v>83</v>
      </c>
      <c r="BE16" s="28"/>
      <c r="BF16" s="28"/>
      <c r="BG16" s="28">
        <v>83</v>
      </c>
      <c r="BH16" s="28"/>
      <c r="BI16" s="28"/>
      <c r="BJ16" s="28"/>
      <c r="BK16" s="28"/>
      <c r="BL16" s="28"/>
      <c r="BM16" s="28"/>
      <c r="BN16" s="28"/>
      <c r="BO16" s="28"/>
      <c r="BP16" s="28">
        <v>83</v>
      </c>
      <c r="BQ16" s="28"/>
      <c r="BR16" s="28"/>
      <c r="BS16" s="28">
        <v>83</v>
      </c>
      <c r="BT16" s="28"/>
      <c r="BU16" s="28" t="s">
        <v>509</v>
      </c>
      <c r="BV16" s="28"/>
      <c r="BX16"/>
    </row>
    <row r="17" spans="2:76" x14ac:dyDescent="0.25">
      <c r="B17" s="59" t="str">
        <f t="shared" si="1"/>
        <v xml:space="preserve">Allagash </v>
      </c>
      <c r="C17" s="31" t="str">
        <f t="shared" si="2"/>
        <v>State</v>
      </c>
      <c r="D17" s="31" t="str">
        <f t="shared" si="3"/>
        <v>ME</v>
      </c>
      <c r="E17" s="100">
        <f t="shared" si="4"/>
        <v>1970</v>
      </c>
      <c r="F17" s="82" t="str">
        <f t="shared" si="5"/>
        <v/>
      </c>
      <c r="G17" s="33" t="str">
        <f t="shared" si="6"/>
        <v/>
      </c>
      <c r="H17" s="33" t="str">
        <f t="shared" si="7"/>
        <v/>
      </c>
      <c r="I17" s="69" t="str">
        <f t="shared" si="8"/>
        <v/>
      </c>
      <c r="J17" s="82" t="str">
        <f t="shared" si="9"/>
        <v/>
      </c>
      <c r="K17" s="33" t="str">
        <f t="shared" si="10"/>
        <v/>
      </c>
      <c r="L17" s="33" t="str">
        <f t="shared" si="11"/>
        <v/>
      </c>
      <c r="M17" s="69" t="str">
        <f t="shared" si="12"/>
        <v/>
      </c>
      <c r="N17" s="82" t="str">
        <f>IF(ISBLANK(BD17),"",(BD17))</f>
        <v/>
      </c>
      <c r="O17" s="33" t="str">
        <f t="shared" si="13"/>
        <v/>
      </c>
      <c r="P17" s="33" t="str">
        <f t="shared" si="14"/>
        <v/>
      </c>
      <c r="Q17" s="69" t="str">
        <f t="shared" si="15"/>
        <v/>
      </c>
      <c r="R17" s="82" t="str">
        <f t="shared" si="16"/>
        <v/>
      </c>
      <c r="S17" s="33" t="str">
        <f t="shared" si="17"/>
        <v/>
      </c>
      <c r="T17" s="33" t="str">
        <f t="shared" si="18"/>
        <v/>
      </c>
      <c r="U17" s="69" t="str">
        <f t="shared" si="19"/>
        <v/>
      </c>
      <c r="V17" s="82">
        <f t="shared" si="20"/>
        <v>92.5</v>
      </c>
      <c r="W17" s="33" t="str">
        <f t="shared" si="21"/>
        <v/>
      </c>
      <c r="X17" s="33" t="str">
        <f t="shared" si="22"/>
        <v/>
      </c>
      <c r="Y17" s="69">
        <f t="shared" si="23"/>
        <v>92.5</v>
      </c>
      <c r="Z17" s="82">
        <f t="shared" si="24"/>
        <v>92.5</v>
      </c>
      <c r="AA17" s="33" t="str">
        <f t="shared" si="25"/>
        <v/>
      </c>
      <c r="AB17" s="33" t="str">
        <f t="shared" si="26"/>
        <v/>
      </c>
      <c r="AC17" s="69">
        <f t="shared" si="27"/>
        <v>92.5</v>
      </c>
      <c r="AD17" s="102" t="str">
        <f t="shared" si="28"/>
        <v>Yes</v>
      </c>
      <c r="AE17" s="60" t="str">
        <f t="shared" si="29"/>
        <v>None</v>
      </c>
      <c r="AG17" s="121" t="s">
        <v>17</v>
      </c>
      <c r="AH17" s="506">
        <f>N223</f>
        <v>1739.2</v>
      </c>
      <c r="AI17" s="506">
        <f>O223</f>
        <v>745.9</v>
      </c>
      <c r="AJ17" s="506">
        <f>P223</f>
        <v>735.6</v>
      </c>
      <c r="AK17" s="506">
        <f>Q223</f>
        <v>3220.7</v>
      </c>
      <c r="AL17" s="122">
        <f>COUNTIF($C$15:$C224,"NPS")</f>
        <v>28</v>
      </c>
      <c r="AM17" s="122">
        <f>COUNTIF($AE$15:$AE224,"NPS")</f>
        <v>0</v>
      </c>
      <c r="AR17" s="28" t="s">
        <v>588</v>
      </c>
      <c r="AS17" s="28" t="s">
        <v>4</v>
      </c>
      <c r="AT17" s="28" t="s">
        <v>48</v>
      </c>
      <c r="AU17" s="88">
        <v>25768</v>
      </c>
      <c r="AV17" s="28"/>
      <c r="AW17" s="28"/>
      <c r="AX17" s="28"/>
      <c r="AY17" s="28"/>
      <c r="AZ17" s="28"/>
      <c r="BA17" s="28"/>
      <c r="BB17" s="28"/>
      <c r="BC17" s="28"/>
      <c r="BD17" s="28"/>
      <c r="BE17" s="28"/>
      <c r="BF17" s="28"/>
      <c r="BG17" s="28"/>
      <c r="BH17" s="28"/>
      <c r="BI17" s="28"/>
      <c r="BJ17" s="28"/>
      <c r="BK17" s="28"/>
      <c r="BL17" s="28">
        <v>92.5</v>
      </c>
      <c r="BM17" s="28"/>
      <c r="BN17" s="28"/>
      <c r="BO17" s="28">
        <v>92.5</v>
      </c>
      <c r="BP17" s="28">
        <v>92.5</v>
      </c>
      <c r="BQ17" s="28"/>
      <c r="BR17" s="28"/>
      <c r="BS17" s="28">
        <v>92.5</v>
      </c>
      <c r="BT17" s="28" t="s">
        <v>510</v>
      </c>
      <c r="BU17" s="28" t="s">
        <v>496</v>
      </c>
      <c r="BV17" s="28"/>
      <c r="BX17"/>
    </row>
    <row r="18" spans="2:76" x14ac:dyDescent="0.25">
      <c r="B18" s="59" t="str">
        <f t="shared" si="1"/>
        <v>Allegheny</v>
      </c>
      <c r="C18" s="31" t="str">
        <f t="shared" si="2"/>
        <v>USFS</v>
      </c>
      <c r="D18" s="31" t="str">
        <f t="shared" si="3"/>
        <v>PA</v>
      </c>
      <c r="E18" s="100">
        <f t="shared" si="4"/>
        <v>1992</v>
      </c>
      <c r="F18" s="82" t="str">
        <f t="shared" si="5"/>
        <v/>
      </c>
      <c r="G18" s="33" t="str">
        <f t="shared" si="6"/>
        <v/>
      </c>
      <c r="H18" s="33" t="str">
        <f t="shared" si="7"/>
        <v/>
      </c>
      <c r="I18" s="69" t="str">
        <f t="shared" si="8"/>
        <v/>
      </c>
      <c r="J18" s="82" t="str">
        <f t="shared" si="9"/>
        <v/>
      </c>
      <c r="K18" s="33" t="str">
        <f t="shared" si="10"/>
        <v/>
      </c>
      <c r="L18" s="33" t="str">
        <f t="shared" si="11"/>
        <v/>
      </c>
      <c r="M18" s="69" t="str">
        <f t="shared" si="12"/>
        <v/>
      </c>
      <c r="N18" s="82" t="str">
        <f>IF(ISBLANK(BD18),"",(BD18))</f>
        <v/>
      </c>
      <c r="O18" s="33" t="str">
        <f t="shared" si="13"/>
        <v/>
      </c>
      <c r="P18" s="33" t="str">
        <f t="shared" si="14"/>
        <v/>
      </c>
      <c r="Q18" s="69" t="str">
        <f t="shared" si="15"/>
        <v/>
      </c>
      <c r="R18" s="82" t="str">
        <f t="shared" si="16"/>
        <v/>
      </c>
      <c r="S18" s="33" t="str">
        <f t="shared" si="17"/>
        <v/>
      </c>
      <c r="T18" s="33">
        <f t="shared" si="18"/>
        <v>86.6</v>
      </c>
      <c r="U18" s="69">
        <f t="shared" si="19"/>
        <v>86.6</v>
      </c>
      <c r="V18" s="82" t="str">
        <f t="shared" si="20"/>
        <v/>
      </c>
      <c r="W18" s="33" t="str">
        <f t="shared" si="21"/>
        <v/>
      </c>
      <c r="X18" s="33" t="str">
        <f t="shared" si="22"/>
        <v/>
      </c>
      <c r="Y18" s="69" t="str">
        <f t="shared" si="23"/>
        <v/>
      </c>
      <c r="Z18" s="82" t="str">
        <f t="shared" si="24"/>
        <v/>
      </c>
      <c r="AA18" s="33" t="str">
        <f t="shared" si="25"/>
        <v/>
      </c>
      <c r="AB18" s="33">
        <f t="shared" si="26"/>
        <v>86.6</v>
      </c>
      <c r="AC18" s="69">
        <f t="shared" si="27"/>
        <v>86.6</v>
      </c>
      <c r="AD18" s="102" t="str">
        <f t="shared" si="28"/>
        <v/>
      </c>
      <c r="AE18" s="60" t="str">
        <f t="shared" si="29"/>
        <v/>
      </c>
      <c r="AG18" s="125" t="s">
        <v>19</v>
      </c>
      <c r="AH18" s="507">
        <f>R223</f>
        <v>1754.0999999999997</v>
      </c>
      <c r="AI18" s="507">
        <f>S223</f>
        <v>1301.6000000000006</v>
      </c>
      <c r="AJ18" s="507">
        <f>T223</f>
        <v>1928.4</v>
      </c>
      <c r="AK18" s="507">
        <f>U223</f>
        <v>4984.1000000000013</v>
      </c>
      <c r="AL18" s="126">
        <f>COUNTIF($C$15:$C225,"USFS")</f>
        <v>101</v>
      </c>
      <c r="AM18" s="126">
        <f>COUNTIF($AE$15:$AE225,"USFS")</f>
        <v>0</v>
      </c>
      <c r="AR18" s="28" t="s">
        <v>166</v>
      </c>
      <c r="AS18" s="28" t="s">
        <v>3</v>
      </c>
      <c r="AT18" s="28" t="s">
        <v>67</v>
      </c>
      <c r="AU18" s="88">
        <v>33714</v>
      </c>
      <c r="AV18" s="28"/>
      <c r="AW18" s="28"/>
      <c r="AX18" s="28"/>
      <c r="AY18" s="28"/>
      <c r="AZ18" s="28"/>
      <c r="BA18" s="28"/>
      <c r="BB18" s="28"/>
      <c r="BC18" s="28"/>
      <c r="BD18" s="28"/>
      <c r="BE18" s="28"/>
      <c r="BF18" s="28"/>
      <c r="BG18" s="28"/>
      <c r="BH18" s="28"/>
      <c r="BI18" s="28"/>
      <c r="BJ18" s="28">
        <v>86.6</v>
      </c>
      <c r="BK18" s="28">
        <v>86.6</v>
      </c>
      <c r="BL18" s="28"/>
      <c r="BM18" s="28"/>
      <c r="BN18" s="28"/>
      <c r="BO18" s="28"/>
      <c r="BP18" s="28"/>
      <c r="BQ18" s="28"/>
      <c r="BR18" s="28">
        <v>86.6</v>
      </c>
      <c r="BS18" s="28">
        <v>86.6</v>
      </c>
      <c r="BT18" s="28"/>
      <c r="BU18" s="28" t="s">
        <v>509</v>
      </c>
      <c r="BV18" s="28"/>
      <c r="BX18"/>
    </row>
    <row r="19" spans="2:76" x14ac:dyDescent="0.25">
      <c r="B19" s="59" t="str">
        <f t="shared" si="1"/>
        <v>Amargosa</v>
      </c>
      <c r="C19" s="31" t="str">
        <f t="shared" si="2"/>
        <v>BLM</v>
      </c>
      <c r="D19" s="31" t="str">
        <f t="shared" si="3"/>
        <v>CA</v>
      </c>
      <c r="E19" s="100">
        <f t="shared" si="4"/>
        <v>2009</v>
      </c>
      <c r="F19" s="82">
        <f t="shared" si="5"/>
        <v>7.9</v>
      </c>
      <c r="G19" s="33">
        <f t="shared" si="6"/>
        <v>12.1</v>
      </c>
      <c r="H19" s="33">
        <f t="shared" si="7"/>
        <v>6.3</v>
      </c>
      <c r="I19" s="69">
        <f t="shared" si="8"/>
        <v>26.3</v>
      </c>
      <c r="J19" s="82" t="str">
        <f t="shared" si="9"/>
        <v/>
      </c>
      <c r="K19" s="33" t="str">
        <f t="shared" si="10"/>
        <v/>
      </c>
      <c r="L19" s="33" t="str">
        <f t="shared" si="11"/>
        <v/>
      </c>
      <c r="M19" s="69" t="str">
        <f t="shared" si="12"/>
        <v/>
      </c>
      <c r="N19" s="82" t="str">
        <f>IF(ISBLANK(BD19),"",(BD19))</f>
        <v/>
      </c>
      <c r="O19" s="33" t="str">
        <f t="shared" si="13"/>
        <v/>
      </c>
      <c r="P19" s="33" t="str">
        <f t="shared" si="14"/>
        <v/>
      </c>
      <c r="Q19" s="69" t="str">
        <f t="shared" si="15"/>
        <v/>
      </c>
      <c r="R19" s="82" t="str">
        <f t="shared" si="16"/>
        <v/>
      </c>
      <c r="S19" s="33" t="str">
        <f t="shared" si="17"/>
        <v/>
      </c>
      <c r="T19" s="33" t="str">
        <f t="shared" si="18"/>
        <v/>
      </c>
      <c r="U19" s="69" t="str">
        <f t="shared" si="19"/>
        <v/>
      </c>
      <c r="V19" s="82" t="str">
        <f t="shared" si="20"/>
        <v/>
      </c>
      <c r="W19" s="33" t="str">
        <f t="shared" si="21"/>
        <v/>
      </c>
      <c r="X19" s="33" t="str">
        <f t="shared" si="22"/>
        <v/>
      </c>
      <c r="Y19" s="69" t="str">
        <f t="shared" si="23"/>
        <v/>
      </c>
      <c r="Z19" s="82">
        <f t="shared" si="24"/>
        <v>7.9</v>
      </c>
      <c r="AA19" s="33">
        <f t="shared" si="25"/>
        <v>12.1</v>
      </c>
      <c r="AB19" s="33">
        <f t="shared" si="26"/>
        <v>6.3</v>
      </c>
      <c r="AC19" s="69">
        <f t="shared" si="27"/>
        <v>26.3</v>
      </c>
      <c r="AD19" s="102" t="str">
        <f t="shared" si="28"/>
        <v/>
      </c>
      <c r="AE19" s="60" t="str">
        <f t="shared" si="29"/>
        <v/>
      </c>
      <c r="AG19" s="127" t="s">
        <v>505</v>
      </c>
      <c r="AH19" s="508">
        <f>V223</f>
        <v>139.4</v>
      </c>
      <c r="AI19" s="508">
        <f>W223</f>
        <v>343.90000000000003</v>
      </c>
      <c r="AJ19" s="508">
        <f>X223</f>
        <v>569.20000000000005</v>
      </c>
      <c r="AK19" s="508">
        <f>Y223</f>
        <v>1052.5</v>
      </c>
      <c r="AL19" s="128">
        <f>COUNTIF($C$15:$C226,"State")</f>
        <v>14</v>
      </c>
      <c r="AM19" s="128">
        <f>COUNTIF($AE$15:$AE226,"None")</f>
        <v>13</v>
      </c>
      <c r="AR19" s="28" t="s">
        <v>460</v>
      </c>
      <c r="AS19" s="28" t="s">
        <v>1</v>
      </c>
      <c r="AT19" s="28" t="s">
        <v>35</v>
      </c>
      <c r="AU19" s="88">
        <v>39902</v>
      </c>
      <c r="AV19" s="28">
        <v>7.9</v>
      </c>
      <c r="AW19" s="28">
        <v>12.1</v>
      </c>
      <c r="AX19" s="28">
        <v>6.3</v>
      </c>
      <c r="AY19" s="28">
        <v>26.3</v>
      </c>
      <c r="AZ19" s="28"/>
      <c r="BA19" s="28"/>
      <c r="BB19" s="28"/>
      <c r="BC19" s="28"/>
      <c r="BD19" s="28"/>
      <c r="BE19" s="28"/>
      <c r="BF19" s="28"/>
      <c r="BG19" s="28"/>
      <c r="BH19" s="28"/>
      <c r="BI19" s="28"/>
      <c r="BJ19" s="28"/>
      <c r="BK19" s="28"/>
      <c r="BL19" s="28"/>
      <c r="BM19" s="28"/>
      <c r="BN19" s="28"/>
      <c r="BO19" s="28"/>
      <c r="BP19" s="28">
        <v>7.9</v>
      </c>
      <c r="BQ19" s="28">
        <v>12.1</v>
      </c>
      <c r="BR19" s="28">
        <v>6.3</v>
      </c>
      <c r="BS19" s="28">
        <v>26.3</v>
      </c>
      <c r="BT19" s="28"/>
      <c r="BU19" s="28" t="s">
        <v>509</v>
      </c>
      <c r="BV19" s="28"/>
      <c r="BX19"/>
    </row>
    <row r="20" spans="2:76" x14ac:dyDescent="0.25">
      <c r="B20" s="59" t="str">
        <f t="shared" si="1"/>
        <v>American (Lower)</v>
      </c>
      <c r="C20" s="31" t="str">
        <f t="shared" si="2"/>
        <v>State</v>
      </c>
      <c r="D20" s="31" t="str">
        <f t="shared" si="3"/>
        <v>CA</v>
      </c>
      <c r="E20" s="100">
        <f t="shared" si="4"/>
        <v>1981</v>
      </c>
      <c r="F20" s="82" t="str">
        <f t="shared" si="5"/>
        <v/>
      </c>
      <c r="G20" s="33" t="str">
        <f t="shared" si="6"/>
        <v/>
      </c>
      <c r="H20" s="33" t="str">
        <f t="shared" si="7"/>
        <v/>
      </c>
      <c r="I20" s="69" t="str">
        <f t="shared" si="8"/>
        <v/>
      </c>
      <c r="J20" s="82" t="str">
        <f t="shared" si="9"/>
        <v/>
      </c>
      <c r="K20" s="33" t="str">
        <f t="shared" si="10"/>
        <v/>
      </c>
      <c r="L20" s="33" t="str">
        <f t="shared" si="11"/>
        <v/>
      </c>
      <c r="M20" s="69" t="str">
        <f t="shared" si="12"/>
        <v/>
      </c>
      <c r="N20" s="82" t="s">
        <v>927</v>
      </c>
      <c r="O20" s="33" t="str">
        <f t="shared" si="13"/>
        <v/>
      </c>
      <c r="P20" s="33" t="str">
        <f t="shared" si="14"/>
        <v/>
      </c>
      <c r="Q20" s="69" t="str">
        <f t="shared" si="15"/>
        <v/>
      </c>
      <c r="R20" s="82" t="str">
        <f t="shared" si="16"/>
        <v/>
      </c>
      <c r="S20" s="33" t="str">
        <f t="shared" si="17"/>
        <v/>
      </c>
      <c r="T20" s="33" t="str">
        <f t="shared" si="18"/>
        <v/>
      </c>
      <c r="U20" s="69" t="str">
        <f t="shared" si="19"/>
        <v/>
      </c>
      <c r="V20" s="82" t="str">
        <f t="shared" si="20"/>
        <v/>
      </c>
      <c r="W20" s="33" t="str">
        <f t="shared" si="21"/>
        <v/>
      </c>
      <c r="X20" s="33">
        <f t="shared" si="22"/>
        <v>23</v>
      </c>
      <c r="Y20" s="69">
        <f t="shared" si="23"/>
        <v>23</v>
      </c>
      <c r="Z20" s="82" t="str">
        <f t="shared" si="24"/>
        <v/>
      </c>
      <c r="AA20" s="33" t="str">
        <f t="shared" si="25"/>
        <v/>
      </c>
      <c r="AB20" s="33">
        <f t="shared" si="26"/>
        <v>23</v>
      </c>
      <c r="AC20" s="69">
        <f t="shared" si="27"/>
        <v>23</v>
      </c>
      <c r="AD20" s="102" t="str">
        <f t="shared" si="28"/>
        <v>Yes</v>
      </c>
      <c r="AE20" s="60" t="str">
        <f t="shared" si="29"/>
        <v>None</v>
      </c>
      <c r="AG20" s="129" t="s">
        <v>497</v>
      </c>
      <c r="AH20" s="509"/>
      <c r="AI20" s="509"/>
      <c r="AJ20" s="509"/>
      <c r="AK20" s="509"/>
      <c r="AL20" s="130">
        <f>COUNTIF($C$15:$C227,"BLM/NPS/USFS")</f>
        <v>3</v>
      </c>
      <c r="AM20" s="130">
        <f>COUNTIF($AE$15:$AE227,"BLM/NPS/USFS")</f>
        <v>1</v>
      </c>
      <c r="AR20" s="28" t="s">
        <v>343</v>
      </c>
      <c r="AS20" s="28" t="s">
        <v>4</v>
      </c>
      <c r="AT20" s="28" t="s">
        <v>35</v>
      </c>
      <c r="AU20" s="88">
        <v>29605</v>
      </c>
      <c r="AV20" s="28"/>
      <c r="AW20" s="28"/>
      <c r="AX20" s="28"/>
      <c r="AY20" s="28"/>
      <c r="AZ20" s="28"/>
      <c r="BA20" s="28"/>
      <c r="BB20" s="28"/>
      <c r="BC20" s="28"/>
      <c r="BD20" s="28"/>
      <c r="BE20" s="28"/>
      <c r="BF20" s="28"/>
      <c r="BG20" s="28"/>
      <c r="BH20" s="28"/>
      <c r="BI20" s="28"/>
      <c r="BJ20" s="28"/>
      <c r="BK20" s="28"/>
      <c r="BL20" s="28"/>
      <c r="BM20" s="28"/>
      <c r="BN20" s="28">
        <v>23</v>
      </c>
      <c r="BO20" s="28">
        <v>23</v>
      </c>
      <c r="BP20" s="28"/>
      <c r="BQ20" s="28"/>
      <c r="BR20" s="28">
        <v>23</v>
      </c>
      <c r="BS20" s="28">
        <v>23</v>
      </c>
      <c r="BT20" s="28" t="s">
        <v>510</v>
      </c>
      <c r="BU20" s="28" t="s">
        <v>496</v>
      </c>
      <c r="BV20" s="28"/>
      <c r="BX20"/>
    </row>
    <row r="21" spans="2:76" x14ac:dyDescent="0.25">
      <c r="B21" s="59" t="str">
        <f t="shared" si="1"/>
        <v>Andreafsky</v>
      </c>
      <c r="C21" s="31" t="str">
        <f t="shared" si="2"/>
        <v>FWS</v>
      </c>
      <c r="D21" s="31" t="str">
        <f t="shared" si="3"/>
        <v>AK</v>
      </c>
      <c r="E21" s="100">
        <f t="shared" si="4"/>
        <v>1980</v>
      </c>
      <c r="F21" s="82" t="str">
        <f t="shared" si="5"/>
        <v/>
      </c>
      <c r="G21" s="33" t="str">
        <f t="shared" si="6"/>
        <v/>
      </c>
      <c r="H21" s="33" t="str">
        <f t="shared" si="7"/>
        <v/>
      </c>
      <c r="I21" s="69" t="str">
        <f t="shared" si="8"/>
        <v/>
      </c>
      <c r="J21" s="82">
        <f t="shared" si="9"/>
        <v>262</v>
      </c>
      <c r="K21" s="33" t="str">
        <f t="shared" si="10"/>
        <v/>
      </c>
      <c r="L21" s="33" t="str">
        <f t="shared" si="11"/>
        <v/>
      </c>
      <c r="M21" s="69">
        <f t="shared" si="12"/>
        <v>262</v>
      </c>
      <c r="N21" s="82" t="str">
        <f t="shared" ref="N21:N52" si="30">IF(ISBLANK(BD21),"",(BD21))</f>
        <v/>
      </c>
      <c r="O21" s="33" t="str">
        <f t="shared" si="13"/>
        <v/>
      </c>
      <c r="P21" s="33" t="str">
        <f t="shared" si="14"/>
        <v/>
      </c>
      <c r="Q21" s="69" t="str">
        <f t="shared" si="15"/>
        <v/>
      </c>
      <c r="R21" s="82" t="str">
        <f t="shared" si="16"/>
        <v/>
      </c>
      <c r="S21" s="33" t="str">
        <f t="shared" si="17"/>
        <v/>
      </c>
      <c r="T21" s="33" t="str">
        <f t="shared" si="18"/>
        <v/>
      </c>
      <c r="U21" s="69" t="str">
        <f t="shared" si="19"/>
        <v/>
      </c>
      <c r="V21" s="82" t="str">
        <f t="shared" si="20"/>
        <v/>
      </c>
      <c r="W21" s="33" t="str">
        <f t="shared" si="21"/>
        <v/>
      </c>
      <c r="X21" s="33" t="str">
        <f t="shared" si="22"/>
        <v/>
      </c>
      <c r="Y21" s="69" t="str">
        <f t="shared" si="23"/>
        <v/>
      </c>
      <c r="Z21" s="82">
        <f t="shared" si="24"/>
        <v>262</v>
      </c>
      <c r="AA21" s="33" t="str">
        <f t="shared" si="25"/>
        <v/>
      </c>
      <c r="AB21" s="33" t="str">
        <f t="shared" si="26"/>
        <v/>
      </c>
      <c r="AC21" s="69">
        <f t="shared" si="27"/>
        <v>262</v>
      </c>
      <c r="AD21" s="102" t="str">
        <f t="shared" si="28"/>
        <v/>
      </c>
      <c r="AE21" s="60" t="str">
        <f t="shared" si="29"/>
        <v/>
      </c>
      <c r="AG21" s="131" t="s">
        <v>498</v>
      </c>
      <c r="AH21" s="509"/>
      <c r="AI21" s="509"/>
      <c r="AJ21" s="509"/>
      <c r="AK21" s="509"/>
      <c r="AL21" s="130">
        <f>COUNTIF($C$15:$C228,"BLM/NPS")</f>
        <v>2</v>
      </c>
      <c r="AM21" s="130">
        <f>COUNTIF($AE$15:$AE228,"BLM/NPS")</f>
        <v>0</v>
      </c>
      <c r="AR21" s="28" t="s">
        <v>357</v>
      </c>
      <c r="AS21" s="28" t="s">
        <v>910</v>
      </c>
      <c r="AT21" s="28" t="s">
        <v>31</v>
      </c>
      <c r="AU21" s="88">
        <v>29557</v>
      </c>
      <c r="AV21" s="28"/>
      <c r="AW21" s="28"/>
      <c r="AX21" s="28"/>
      <c r="AY21" s="28"/>
      <c r="AZ21" s="28">
        <v>262</v>
      </c>
      <c r="BA21" s="28"/>
      <c r="BB21" s="28"/>
      <c r="BC21" s="28">
        <v>262</v>
      </c>
      <c r="BD21" s="28"/>
      <c r="BE21" s="28"/>
      <c r="BF21" s="28"/>
      <c r="BG21" s="28"/>
      <c r="BH21" s="28"/>
      <c r="BI21" s="28"/>
      <c r="BJ21" s="28"/>
      <c r="BK21" s="28"/>
      <c r="BL21" s="28"/>
      <c r="BM21" s="28"/>
      <c r="BN21" s="28"/>
      <c r="BO21" s="28"/>
      <c r="BP21" s="28">
        <v>262</v>
      </c>
      <c r="BQ21" s="28"/>
      <c r="BR21" s="28"/>
      <c r="BS21" s="28">
        <v>262</v>
      </c>
      <c r="BT21" s="28"/>
      <c r="BU21" s="28" t="s">
        <v>509</v>
      </c>
      <c r="BV21" s="28"/>
      <c r="BX21"/>
    </row>
    <row r="22" spans="2:76" x14ac:dyDescent="0.25">
      <c r="B22" s="59" t="str">
        <f t="shared" si="1"/>
        <v>Aniakchak</v>
      </c>
      <c r="C22" s="31" t="str">
        <f t="shared" si="2"/>
        <v>NPS</v>
      </c>
      <c r="D22" s="31" t="str">
        <f t="shared" si="3"/>
        <v>AK</v>
      </c>
      <c r="E22" s="100">
        <f t="shared" si="4"/>
        <v>1980</v>
      </c>
      <c r="F22" s="82" t="str">
        <f t="shared" si="5"/>
        <v/>
      </c>
      <c r="G22" s="33" t="str">
        <f t="shared" si="6"/>
        <v/>
      </c>
      <c r="H22" s="33" t="str">
        <f t="shared" si="7"/>
        <v/>
      </c>
      <c r="I22" s="69" t="str">
        <f t="shared" si="8"/>
        <v/>
      </c>
      <c r="J22" s="82" t="str">
        <f t="shared" si="9"/>
        <v/>
      </c>
      <c r="K22" s="33" t="str">
        <f t="shared" si="10"/>
        <v/>
      </c>
      <c r="L22" s="33" t="str">
        <f t="shared" si="11"/>
        <v/>
      </c>
      <c r="M22" s="69" t="str">
        <f t="shared" si="12"/>
        <v/>
      </c>
      <c r="N22" s="82">
        <f t="shared" si="30"/>
        <v>63</v>
      </c>
      <c r="O22" s="33" t="str">
        <f t="shared" si="13"/>
        <v/>
      </c>
      <c r="P22" s="33" t="str">
        <f t="shared" si="14"/>
        <v/>
      </c>
      <c r="Q22" s="69">
        <f t="shared" si="15"/>
        <v>63</v>
      </c>
      <c r="R22" s="82" t="str">
        <f t="shared" si="16"/>
        <v/>
      </c>
      <c r="S22" s="33" t="str">
        <f t="shared" si="17"/>
        <v/>
      </c>
      <c r="T22" s="33" t="str">
        <f t="shared" si="18"/>
        <v/>
      </c>
      <c r="U22" s="69" t="str">
        <f t="shared" si="19"/>
        <v/>
      </c>
      <c r="V22" s="82" t="str">
        <f t="shared" si="20"/>
        <v/>
      </c>
      <c r="W22" s="33" t="str">
        <f t="shared" si="21"/>
        <v/>
      </c>
      <c r="X22" s="33" t="str">
        <f t="shared" si="22"/>
        <v/>
      </c>
      <c r="Y22" s="69" t="str">
        <f t="shared" si="23"/>
        <v/>
      </c>
      <c r="Z22" s="82">
        <f t="shared" si="24"/>
        <v>63</v>
      </c>
      <c r="AA22" s="33" t="str">
        <f t="shared" si="25"/>
        <v/>
      </c>
      <c r="AB22" s="33" t="str">
        <f t="shared" si="26"/>
        <v/>
      </c>
      <c r="AC22" s="69">
        <f t="shared" si="27"/>
        <v>63</v>
      </c>
      <c r="AD22" s="102" t="str">
        <f t="shared" si="28"/>
        <v/>
      </c>
      <c r="AE22" s="60" t="str">
        <f t="shared" si="29"/>
        <v/>
      </c>
      <c r="AG22" s="131" t="s">
        <v>935</v>
      </c>
      <c r="AH22" s="509"/>
      <c r="AI22" s="509"/>
      <c r="AJ22" s="509"/>
      <c r="AK22" s="509"/>
      <c r="AL22" s="130">
        <f>COUNTIF($C$15:$C229,"BLM/FWS")</f>
        <v>1</v>
      </c>
      <c r="AM22" s="130">
        <f>COUNTIF($AE$15:$AE229,"BLM/FWS")</f>
        <v>0</v>
      </c>
      <c r="AR22" s="28" t="s">
        <v>348</v>
      </c>
      <c r="AS22" s="28" t="s">
        <v>2</v>
      </c>
      <c r="AT22" s="28" t="s">
        <v>31</v>
      </c>
      <c r="AU22" s="88">
        <v>29557</v>
      </c>
      <c r="AV22" s="28"/>
      <c r="AW22" s="28"/>
      <c r="AX22" s="28"/>
      <c r="AY22" s="28"/>
      <c r="AZ22" s="28"/>
      <c r="BA22" s="28"/>
      <c r="BB22" s="28"/>
      <c r="BC22" s="28"/>
      <c r="BD22" s="28">
        <v>63</v>
      </c>
      <c r="BE22" s="28"/>
      <c r="BF22" s="28"/>
      <c r="BG22" s="28">
        <v>63</v>
      </c>
      <c r="BH22" s="28"/>
      <c r="BI22" s="28"/>
      <c r="BJ22" s="28"/>
      <c r="BK22" s="28"/>
      <c r="BL22" s="28"/>
      <c r="BM22" s="28"/>
      <c r="BN22" s="28"/>
      <c r="BO22" s="28"/>
      <c r="BP22" s="28">
        <v>63</v>
      </c>
      <c r="BQ22" s="28"/>
      <c r="BR22" s="28"/>
      <c r="BS22" s="28">
        <v>63</v>
      </c>
      <c r="BT22" s="28"/>
      <c r="BU22" s="28" t="s">
        <v>509</v>
      </c>
      <c r="BV22" s="28"/>
      <c r="BX22"/>
    </row>
    <row r="23" spans="2:76" x14ac:dyDescent="0.25">
      <c r="B23" s="59" t="str">
        <f t="shared" si="1"/>
        <v>Au Sable</v>
      </c>
      <c r="C23" s="31" t="str">
        <f t="shared" si="2"/>
        <v>USFS</v>
      </c>
      <c r="D23" s="31" t="str">
        <f t="shared" si="3"/>
        <v>MI</v>
      </c>
      <c r="E23" s="100">
        <f t="shared" si="4"/>
        <v>1984</v>
      </c>
      <c r="F23" s="82" t="str">
        <f t="shared" si="5"/>
        <v/>
      </c>
      <c r="G23" s="33" t="str">
        <f t="shared" si="6"/>
        <v/>
      </c>
      <c r="H23" s="33" t="str">
        <f t="shared" si="7"/>
        <v/>
      </c>
      <c r="I23" s="69" t="str">
        <f t="shared" si="8"/>
        <v/>
      </c>
      <c r="J23" s="82" t="str">
        <f t="shared" si="9"/>
        <v/>
      </c>
      <c r="K23" s="33" t="str">
        <f t="shared" si="10"/>
        <v/>
      </c>
      <c r="L23" s="33" t="str">
        <f t="shared" si="11"/>
        <v/>
      </c>
      <c r="M23" s="69" t="str">
        <f t="shared" si="12"/>
        <v/>
      </c>
      <c r="N23" s="82" t="str">
        <f t="shared" si="30"/>
        <v/>
      </c>
      <c r="O23" s="33" t="str">
        <f t="shared" si="13"/>
        <v/>
      </c>
      <c r="P23" s="33" t="str">
        <f t="shared" si="14"/>
        <v/>
      </c>
      <c r="Q23" s="69" t="str">
        <f t="shared" si="15"/>
        <v/>
      </c>
      <c r="R23" s="82" t="str">
        <f t="shared" si="16"/>
        <v/>
      </c>
      <c r="S23" s="33">
        <f t="shared" si="17"/>
        <v>23</v>
      </c>
      <c r="T23" s="33" t="str">
        <f t="shared" si="18"/>
        <v/>
      </c>
      <c r="U23" s="69">
        <f t="shared" si="19"/>
        <v>23</v>
      </c>
      <c r="V23" s="82" t="str">
        <f t="shared" si="20"/>
        <v/>
      </c>
      <c r="W23" s="33" t="str">
        <f t="shared" si="21"/>
        <v/>
      </c>
      <c r="X23" s="33" t="str">
        <f t="shared" si="22"/>
        <v/>
      </c>
      <c r="Y23" s="69" t="str">
        <f t="shared" si="23"/>
        <v/>
      </c>
      <c r="Z23" s="82" t="str">
        <f t="shared" si="24"/>
        <v/>
      </c>
      <c r="AA23" s="33">
        <f t="shared" si="25"/>
        <v>23</v>
      </c>
      <c r="AB23" s="33" t="str">
        <f t="shared" si="26"/>
        <v/>
      </c>
      <c r="AC23" s="69">
        <f t="shared" si="27"/>
        <v>23</v>
      </c>
      <c r="AD23" s="102" t="str">
        <f t="shared" si="28"/>
        <v/>
      </c>
      <c r="AE23" s="60" t="str">
        <f t="shared" si="29"/>
        <v/>
      </c>
      <c r="AG23" s="131" t="s">
        <v>499</v>
      </c>
      <c r="AH23" s="509"/>
      <c r="AI23" s="509"/>
      <c r="AJ23" s="509"/>
      <c r="AK23" s="509"/>
      <c r="AL23" s="130">
        <f>COUNTIF($C$15:$C230,"BLM/USFS")</f>
        <v>12</v>
      </c>
      <c r="AM23" s="130">
        <f>COUNTIF($AE$15:$AE230,"BLM/USFS")</f>
        <v>2</v>
      </c>
      <c r="AR23" s="28" t="s">
        <v>196</v>
      </c>
      <c r="AS23" s="28" t="s">
        <v>3</v>
      </c>
      <c r="AT23" s="28" t="s">
        <v>50</v>
      </c>
      <c r="AU23" s="88">
        <v>30959</v>
      </c>
      <c r="AV23" s="28"/>
      <c r="AW23" s="28"/>
      <c r="AX23" s="28"/>
      <c r="AY23" s="28"/>
      <c r="AZ23" s="28"/>
      <c r="BA23" s="28"/>
      <c r="BB23" s="28"/>
      <c r="BC23" s="28"/>
      <c r="BD23" s="28"/>
      <c r="BE23" s="28"/>
      <c r="BF23" s="28"/>
      <c r="BG23" s="28"/>
      <c r="BH23" s="28"/>
      <c r="BI23" s="28">
        <v>23</v>
      </c>
      <c r="BJ23" s="28"/>
      <c r="BK23" s="28">
        <v>23</v>
      </c>
      <c r="BL23" s="28"/>
      <c r="BM23" s="28"/>
      <c r="BN23" s="28"/>
      <c r="BO23" s="28"/>
      <c r="BP23" s="28"/>
      <c r="BQ23" s="28">
        <v>23</v>
      </c>
      <c r="BR23" s="28"/>
      <c r="BS23" s="28">
        <v>23</v>
      </c>
      <c r="BT23" s="28"/>
      <c r="BU23" s="28" t="s">
        <v>509</v>
      </c>
      <c r="BV23" s="28"/>
      <c r="BX23"/>
    </row>
    <row r="24" spans="2:76" x14ac:dyDescent="0.25">
      <c r="B24" s="59" t="str">
        <f t="shared" si="1"/>
        <v>Battle Creek</v>
      </c>
      <c r="C24" s="31" t="str">
        <f t="shared" si="2"/>
        <v>BLM</v>
      </c>
      <c r="D24" s="31" t="str">
        <f t="shared" si="3"/>
        <v>ID</v>
      </c>
      <c r="E24" s="100">
        <f t="shared" si="4"/>
        <v>2009</v>
      </c>
      <c r="F24" s="82">
        <f t="shared" si="5"/>
        <v>23.4</v>
      </c>
      <c r="G24" s="33" t="str">
        <f t="shared" si="6"/>
        <v/>
      </c>
      <c r="H24" s="33" t="str">
        <f t="shared" si="7"/>
        <v/>
      </c>
      <c r="I24" s="69">
        <f t="shared" si="8"/>
        <v>23.4</v>
      </c>
      <c r="J24" s="82" t="str">
        <f t="shared" si="9"/>
        <v/>
      </c>
      <c r="K24" s="33" t="str">
        <f t="shared" si="10"/>
        <v/>
      </c>
      <c r="L24" s="33" t="str">
        <f t="shared" si="11"/>
        <v/>
      </c>
      <c r="M24" s="69" t="str">
        <f t="shared" si="12"/>
        <v/>
      </c>
      <c r="N24" s="82" t="str">
        <f t="shared" si="30"/>
        <v/>
      </c>
      <c r="O24" s="33" t="str">
        <f t="shared" si="13"/>
        <v/>
      </c>
      <c r="P24" s="33" t="str">
        <f t="shared" si="14"/>
        <v/>
      </c>
      <c r="Q24" s="69" t="str">
        <f t="shared" si="15"/>
        <v/>
      </c>
      <c r="R24" s="82" t="str">
        <f t="shared" si="16"/>
        <v/>
      </c>
      <c r="S24" s="33" t="str">
        <f t="shared" si="17"/>
        <v/>
      </c>
      <c r="T24" s="33" t="str">
        <f t="shared" si="18"/>
        <v/>
      </c>
      <c r="U24" s="69" t="str">
        <f t="shared" si="19"/>
        <v/>
      </c>
      <c r="V24" s="82" t="str">
        <f t="shared" si="20"/>
        <v/>
      </c>
      <c r="W24" s="33" t="str">
        <f t="shared" si="21"/>
        <v/>
      </c>
      <c r="X24" s="33" t="str">
        <f t="shared" si="22"/>
        <v/>
      </c>
      <c r="Y24" s="69" t="str">
        <f t="shared" si="23"/>
        <v/>
      </c>
      <c r="Z24" s="82">
        <f t="shared" si="24"/>
        <v>23.4</v>
      </c>
      <c r="AA24" s="33" t="str">
        <f t="shared" si="25"/>
        <v/>
      </c>
      <c r="AB24" s="33" t="str">
        <f t="shared" si="26"/>
        <v/>
      </c>
      <c r="AC24" s="69">
        <f t="shared" si="27"/>
        <v>23.4</v>
      </c>
      <c r="AD24" s="102" t="str">
        <f t="shared" si="28"/>
        <v/>
      </c>
      <c r="AE24" s="60" t="str">
        <f t="shared" si="29"/>
        <v/>
      </c>
      <c r="AG24" s="131" t="s">
        <v>936</v>
      </c>
      <c r="AH24" s="509"/>
      <c r="AI24" s="509"/>
      <c r="AJ24" s="509"/>
      <c r="AK24" s="509"/>
      <c r="AL24" s="130">
        <f>COUNTIF($C$15:$C231,"NPS/FWS")</f>
        <v>1</v>
      </c>
      <c r="AM24" s="130">
        <f>COUNTIF($AE$15:$AE231,"NPS/FWS")</f>
        <v>0</v>
      </c>
      <c r="AR24" s="28" t="s">
        <v>99</v>
      </c>
      <c r="AS24" s="28" t="s">
        <v>1</v>
      </c>
      <c r="AT24" s="28" t="s">
        <v>43</v>
      </c>
      <c r="AU24" s="88">
        <v>39902</v>
      </c>
      <c r="AV24" s="28">
        <v>23.4</v>
      </c>
      <c r="AW24" s="28"/>
      <c r="AX24" s="28"/>
      <c r="AY24" s="28">
        <v>23.4</v>
      </c>
      <c r="AZ24" s="28"/>
      <c r="BA24" s="28"/>
      <c r="BB24" s="28"/>
      <c r="BC24" s="28"/>
      <c r="BD24" s="28"/>
      <c r="BE24" s="28"/>
      <c r="BF24" s="28"/>
      <c r="BG24" s="28"/>
      <c r="BH24" s="28"/>
      <c r="BI24" s="28"/>
      <c r="BJ24" s="28"/>
      <c r="BK24" s="28"/>
      <c r="BL24" s="28"/>
      <c r="BM24" s="28"/>
      <c r="BN24" s="28"/>
      <c r="BO24" s="28"/>
      <c r="BP24" s="28">
        <v>23.4</v>
      </c>
      <c r="BQ24" s="28"/>
      <c r="BR24" s="28"/>
      <c r="BS24" s="28">
        <v>23.4</v>
      </c>
      <c r="BT24" s="28"/>
      <c r="BU24" s="28" t="s">
        <v>509</v>
      </c>
      <c r="BV24" s="28"/>
      <c r="BX24"/>
    </row>
    <row r="25" spans="2:76" x14ac:dyDescent="0.25">
      <c r="B25" s="59" t="str">
        <f t="shared" si="1"/>
        <v>Bautista Creek</v>
      </c>
      <c r="C25" s="31" t="str">
        <f t="shared" si="2"/>
        <v>USFS</v>
      </c>
      <c r="D25" s="31" t="str">
        <f t="shared" si="3"/>
        <v>CA</v>
      </c>
      <c r="E25" s="100">
        <f t="shared" si="4"/>
        <v>2009</v>
      </c>
      <c r="F25" s="82" t="str">
        <f t="shared" si="5"/>
        <v/>
      </c>
      <c r="G25" s="33" t="str">
        <f t="shared" si="6"/>
        <v/>
      </c>
      <c r="H25" s="33" t="str">
        <f t="shared" si="7"/>
        <v/>
      </c>
      <c r="I25" s="69" t="str">
        <f t="shared" si="8"/>
        <v/>
      </c>
      <c r="J25" s="82" t="str">
        <f t="shared" si="9"/>
        <v/>
      </c>
      <c r="K25" s="33" t="str">
        <f t="shared" si="10"/>
        <v/>
      </c>
      <c r="L25" s="33" t="str">
        <f t="shared" si="11"/>
        <v/>
      </c>
      <c r="M25" s="69" t="str">
        <f t="shared" si="12"/>
        <v/>
      </c>
      <c r="N25" s="82" t="str">
        <f t="shared" si="30"/>
        <v/>
      </c>
      <c r="O25" s="33" t="str">
        <f t="shared" si="13"/>
        <v/>
      </c>
      <c r="P25" s="33" t="str">
        <f t="shared" si="14"/>
        <v/>
      </c>
      <c r="Q25" s="69" t="str">
        <f t="shared" si="15"/>
        <v/>
      </c>
      <c r="R25" s="82" t="str">
        <f t="shared" si="16"/>
        <v/>
      </c>
      <c r="S25" s="33" t="str">
        <f t="shared" si="17"/>
        <v/>
      </c>
      <c r="T25" s="33">
        <f t="shared" si="18"/>
        <v>9.8000000000000007</v>
      </c>
      <c r="U25" s="69">
        <f t="shared" si="19"/>
        <v>9.8000000000000007</v>
      </c>
      <c r="V25" s="82" t="str">
        <f t="shared" si="20"/>
        <v/>
      </c>
      <c r="W25" s="33" t="str">
        <f t="shared" si="21"/>
        <v/>
      </c>
      <c r="X25" s="33" t="str">
        <f t="shared" si="22"/>
        <v/>
      </c>
      <c r="Y25" s="69" t="str">
        <f t="shared" si="23"/>
        <v/>
      </c>
      <c r="Z25" s="82" t="str">
        <f t="shared" si="24"/>
        <v/>
      </c>
      <c r="AA25" s="33" t="str">
        <f t="shared" si="25"/>
        <v/>
      </c>
      <c r="AB25" s="33">
        <f t="shared" si="26"/>
        <v>9.8000000000000007</v>
      </c>
      <c r="AC25" s="69">
        <f t="shared" si="27"/>
        <v>9.8000000000000007</v>
      </c>
      <c r="AD25" s="102" t="str">
        <f t="shared" si="28"/>
        <v/>
      </c>
      <c r="AE25" s="60" t="str">
        <f t="shared" si="29"/>
        <v/>
      </c>
      <c r="AG25" s="131" t="s">
        <v>500</v>
      </c>
      <c r="AH25" s="509"/>
      <c r="AI25" s="509"/>
      <c r="AJ25" s="509"/>
      <c r="AK25" s="509"/>
      <c r="AL25" s="130">
        <f>COUNTIF($C$15:$C232,"NPS/USFS")</f>
        <v>5</v>
      </c>
      <c r="AM25" s="130">
        <f>COUNTIF($AE$15:$AE232,"NPS/USFS")</f>
        <v>0</v>
      </c>
      <c r="AR25" s="28" t="s">
        <v>81</v>
      </c>
      <c r="AS25" s="28" t="s">
        <v>3</v>
      </c>
      <c r="AT25" s="28" t="s">
        <v>35</v>
      </c>
      <c r="AU25" s="88">
        <v>39902</v>
      </c>
      <c r="AV25" s="28"/>
      <c r="AW25" s="28"/>
      <c r="AX25" s="28"/>
      <c r="AY25" s="28"/>
      <c r="AZ25" s="28"/>
      <c r="BA25" s="28"/>
      <c r="BB25" s="28"/>
      <c r="BC25" s="28"/>
      <c r="BD25" s="28"/>
      <c r="BE25" s="28"/>
      <c r="BF25" s="28"/>
      <c r="BG25" s="28"/>
      <c r="BH25" s="28"/>
      <c r="BI25" s="28"/>
      <c r="BJ25" s="28">
        <v>9.8000000000000007</v>
      </c>
      <c r="BK25" s="28">
        <v>9.8000000000000007</v>
      </c>
      <c r="BL25" s="28"/>
      <c r="BM25" s="28"/>
      <c r="BN25" s="28"/>
      <c r="BO25" s="28"/>
      <c r="BP25" s="28"/>
      <c r="BQ25" s="28"/>
      <c r="BR25" s="28">
        <v>9.8000000000000007</v>
      </c>
      <c r="BS25" s="28">
        <v>9.8000000000000007</v>
      </c>
      <c r="BT25" s="28"/>
      <c r="BU25" s="28" t="s">
        <v>509</v>
      </c>
      <c r="BV25" s="28"/>
      <c r="BX25"/>
    </row>
    <row r="26" spans="2:76" ht="17.25" x14ac:dyDescent="0.25">
      <c r="B26" s="59" t="str">
        <f t="shared" si="1"/>
        <v>Bear Creek</v>
      </c>
      <c r="C26" s="31" t="str">
        <f t="shared" si="2"/>
        <v>USFS</v>
      </c>
      <c r="D26" s="31" t="str">
        <f t="shared" si="3"/>
        <v>MI</v>
      </c>
      <c r="E26" s="100">
        <f t="shared" si="4"/>
        <v>1992</v>
      </c>
      <c r="F26" s="82" t="str">
        <f t="shared" si="5"/>
        <v/>
      </c>
      <c r="G26" s="33" t="str">
        <f t="shared" si="6"/>
        <v/>
      </c>
      <c r="H26" s="33" t="str">
        <f t="shared" si="7"/>
        <v/>
      </c>
      <c r="I26" s="69" t="str">
        <f t="shared" si="8"/>
        <v/>
      </c>
      <c r="J26" s="82" t="str">
        <f t="shared" si="9"/>
        <v/>
      </c>
      <c r="K26" s="33" t="str">
        <f t="shared" si="10"/>
        <v/>
      </c>
      <c r="L26" s="33" t="str">
        <f t="shared" si="11"/>
        <v/>
      </c>
      <c r="M26" s="69" t="str">
        <f t="shared" si="12"/>
        <v/>
      </c>
      <c r="N26" s="82" t="str">
        <f t="shared" si="30"/>
        <v/>
      </c>
      <c r="O26" s="33" t="str">
        <f t="shared" si="13"/>
        <v/>
      </c>
      <c r="P26" s="33" t="str">
        <f t="shared" si="14"/>
        <v/>
      </c>
      <c r="Q26" s="69" t="str">
        <f t="shared" si="15"/>
        <v/>
      </c>
      <c r="R26" s="82" t="str">
        <f t="shared" si="16"/>
        <v/>
      </c>
      <c r="S26" s="33">
        <f t="shared" si="17"/>
        <v>6.5</v>
      </c>
      <c r="T26" s="33" t="str">
        <f t="shared" si="18"/>
        <v/>
      </c>
      <c r="U26" s="69">
        <f t="shared" si="19"/>
        <v>6.5</v>
      </c>
      <c r="V26" s="82" t="str">
        <f t="shared" si="20"/>
        <v/>
      </c>
      <c r="W26" s="33" t="str">
        <f t="shared" si="21"/>
        <v/>
      </c>
      <c r="X26" s="33" t="str">
        <f t="shared" si="22"/>
        <v/>
      </c>
      <c r="Y26" s="69" t="str">
        <f t="shared" si="23"/>
        <v/>
      </c>
      <c r="Z26" s="82" t="str">
        <f t="shared" si="24"/>
        <v/>
      </c>
      <c r="AA26" s="33">
        <f t="shared" si="25"/>
        <v>6.5</v>
      </c>
      <c r="AB26" s="33" t="str">
        <f t="shared" si="26"/>
        <v/>
      </c>
      <c r="AC26" s="69">
        <f t="shared" si="27"/>
        <v>6.5</v>
      </c>
      <c r="AD26" s="102" t="str">
        <f t="shared" si="28"/>
        <v/>
      </c>
      <c r="AE26" s="60" t="str">
        <f t="shared" si="29"/>
        <v/>
      </c>
      <c r="AG26" s="131" t="s">
        <v>930</v>
      </c>
      <c r="AH26" s="509"/>
      <c r="AI26" s="509"/>
      <c r="AJ26" s="509"/>
      <c r="AK26" s="509"/>
      <c r="AL26" s="130">
        <f>COUNTIF($C$15:$C233,"NPS/State")</f>
        <v>1</v>
      </c>
      <c r="AM26" s="130">
        <f>COUNTIF($AE$15:$AE233,"NPS/State")</f>
        <v>0</v>
      </c>
      <c r="AR26" s="28" t="s">
        <v>116</v>
      </c>
      <c r="AS26" s="28" t="s">
        <v>3</v>
      </c>
      <c r="AT26" s="28" t="s">
        <v>50</v>
      </c>
      <c r="AU26" s="88">
        <v>33666</v>
      </c>
      <c r="AV26" s="28"/>
      <c r="AW26" s="28"/>
      <c r="AX26" s="28"/>
      <c r="AY26" s="28"/>
      <c r="AZ26" s="28"/>
      <c r="BA26" s="28"/>
      <c r="BB26" s="28"/>
      <c r="BC26" s="28"/>
      <c r="BD26" s="28"/>
      <c r="BE26" s="28"/>
      <c r="BF26" s="28"/>
      <c r="BG26" s="28"/>
      <c r="BH26" s="28"/>
      <c r="BI26" s="28">
        <v>6.5</v>
      </c>
      <c r="BJ26" s="28"/>
      <c r="BK26" s="28">
        <v>6.5</v>
      </c>
      <c r="BL26" s="28"/>
      <c r="BM26" s="28"/>
      <c r="BN26" s="28"/>
      <c r="BO26" s="28"/>
      <c r="BP26" s="28"/>
      <c r="BQ26" s="28">
        <v>6.5</v>
      </c>
      <c r="BR26" s="28"/>
      <c r="BS26" s="28">
        <v>6.5</v>
      </c>
      <c r="BT26" s="28"/>
      <c r="BU26" s="28" t="s">
        <v>509</v>
      </c>
      <c r="BV26" s="28"/>
      <c r="BX26"/>
    </row>
    <row r="27" spans="2:76" ht="17.25" x14ac:dyDescent="0.25">
      <c r="B27" s="59" t="str">
        <f t="shared" si="1"/>
        <v>Beaver Creek</v>
      </c>
      <c r="C27" s="31" t="str">
        <f t="shared" si="2"/>
        <v>BLM/FWS</v>
      </c>
      <c r="D27" s="31" t="str">
        <f t="shared" si="3"/>
        <v>AK</v>
      </c>
      <c r="E27" s="100">
        <f t="shared" si="4"/>
        <v>1980</v>
      </c>
      <c r="F27" s="82">
        <f t="shared" si="5"/>
        <v>111</v>
      </c>
      <c r="G27" s="33" t="str">
        <f t="shared" si="6"/>
        <v/>
      </c>
      <c r="H27" s="33" t="str">
        <f t="shared" si="7"/>
        <v/>
      </c>
      <c r="I27" s="69">
        <f t="shared" si="8"/>
        <v>111</v>
      </c>
      <c r="J27" s="82">
        <f t="shared" si="9"/>
        <v>16</v>
      </c>
      <c r="K27" s="33" t="str">
        <f t="shared" si="10"/>
        <v/>
      </c>
      <c r="L27" s="33" t="str">
        <f t="shared" si="11"/>
        <v/>
      </c>
      <c r="M27" s="69">
        <f t="shared" si="12"/>
        <v>16</v>
      </c>
      <c r="N27" s="82" t="str">
        <f t="shared" si="30"/>
        <v/>
      </c>
      <c r="O27" s="33" t="str">
        <f t="shared" si="13"/>
        <v/>
      </c>
      <c r="P27" s="33" t="str">
        <f t="shared" si="14"/>
        <v/>
      </c>
      <c r="Q27" s="69" t="str">
        <f t="shared" si="15"/>
        <v/>
      </c>
      <c r="R27" s="82" t="str">
        <f t="shared" si="16"/>
        <v/>
      </c>
      <c r="S27" s="33" t="str">
        <f t="shared" si="17"/>
        <v/>
      </c>
      <c r="T27" s="33" t="str">
        <f t="shared" si="18"/>
        <v/>
      </c>
      <c r="U27" s="69" t="str">
        <f t="shared" si="19"/>
        <v/>
      </c>
      <c r="V27" s="82" t="str">
        <f t="shared" si="20"/>
        <v/>
      </c>
      <c r="W27" s="33" t="str">
        <f t="shared" si="21"/>
        <v/>
      </c>
      <c r="X27" s="33" t="str">
        <f t="shared" si="22"/>
        <v/>
      </c>
      <c r="Y27" s="69" t="str">
        <f t="shared" si="23"/>
        <v/>
      </c>
      <c r="Z27" s="82">
        <f t="shared" si="24"/>
        <v>127</v>
      </c>
      <c r="AA27" s="33" t="str">
        <f t="shared" si="25"/>
        <v/>
      </c>
      <c r="AB27" s="33" t="str">
        <f t="shared" si="26"/>
        <v/>
      </c>
      <c r="AC27" s="69">
        <f t="shared" si="27"/>
        <v>127</v>
      </c>
      <c r="AD27" s="102" t="str">
        <f t="shared" si="28"/>
        <v/>
      </c>
      <c r="AE27" s="60" t="str">
        <f t="shared" si="29"/>
        <v/>
      </c>
      <c r="AG27" s="132" t="s">
        <v>931</v>
      </c>
      <c r="AH27" s="510"/>
      <c r="AI27" s="510"/>
      <c r="AJ27" s="510"/>
      <c r="AK27" s="510"/>
      <c r="AL27" s="133">
        <f>COUNTIF($C$15:$C234,"USFS/State")</f>
        <v>2</v>
      </c>
      <c r="AM27" s="133">
        <f>COUNTIF($AE$15:$AE234,"USFS/State")</f>
        <v>0</v>
      </c>
      <c r="AR27" s="28" t="s">
        <v>40</v>
      </c>
      <c r="AS27" s="28" t="s">
        <v>911</v>
      </c>
      <c r="AT27" s="28" t="s">
        <v>31</v>
      </c>
      <c r="AU27" s="88">
        <v>29557</v>
      </c>
      <c r="AV27" s="28">
        <v>111</v>
      </c>
      <c r="AW27" s="28"/>
      <c r="AX27" s="28"/>
      <c r="AY27" s="28">
        <v>111</v>
      </c>
      <c r="AZ27" s="28">
        <v>16</v>
      </c>
      <c r="BA27" s="28"/>
      <c r="BB27" s="28"/>
      <c r="BC27" s="28">
        <v>16</v>
      </c>
      <c r="BD27" s="28"/>
      <c r="BE27" s="28"/>
      <c r="BF27" s="28"/>
      <c r="BG27" s="28"/>
      <c r="BH27" s="28"/>
      <c r="BI27" s="28"/>
      <c r="BJ27" s="28"/>
      <c r="BK27" s="28"/>
      <c r="BL27" s="28"/>
      <c r="BM27" s="28"/>
      <c r="BN27" s="28"/>
      <c r="BO27" s="28"/>
      <c r="BP27" s="28">
        <v>127</v>
      </c>
      <c r="BQ27" s="28"/>
      <c r="BR27" s="28"/>
      <c r="BS27" s="28">
        <v>127</v>
      </c>
      <c r="BT27" s="28"/>
      <c r="BU27" s="28" t="s">
        <v>509</v>
      </c>
      <c r="BV27" s="28"/>
      <c r="BX27"/>
    </row>
    <row r="28" spans="2:76" x14ac:dyDescent="0.25">
      <c r="B28" s="59" t="str">
        <f t="shared" si="1"/>
        <v xml:space="preserve">Big Jacks Creek </v>
      </c>
      <c r="C28" s="31" t="str">
        <f t="shared" si="2"/>
        <v>BLM</v>
      </c>
      <c r="D28" s="31" t="str">
        <f t="shared" si="3"/>
        <v>ID</v>
      </c>
      <c r="E28" s="100">
        <f t="shared" si="4"/>
        <v>2009</v>
      </c>
      <c r="F28" s="82">
        <f t="shared" si="5"/>
        <v>35</v>
      </c>
      <c r="G28" s="33" t="str">
        <f t="shared" si="6"/>
        <v/>
      </c>
      <c r="H28" s="33" t="str">
        <f t="shared" si="7"/>
        <v/>
      </c>
      <c r="I28" s="69">
        <f t="shared" si="8"/>
        <v>35</v>
      </c>
      <c r="J28" s="82" t="str">
        <f t="shared" si="9"/>
        <v/>
      </c>
      <c r="K28" s="33" t="str">
        <f t="shared" si="10"/>
        <v/>
      </c>
      <c r="L28" s="33" t="str">
        <f t="shared" si="11"/>
        <v/>
      </c>
      <c r="M28" s="69" t="str">
        <f t="shared" si="12"/>
        <v/>
      </c>
      <c r="N28" s="82" t="str">
        <f t="shared" si="30"/>
        <v/>
      </c>
      <c r="O28" s="33" t="str">
        <f t="shared" si="13"/>
        <v/>
      </c>
      <c r="P28" s="33" t="str">
        <f t="shared" si="14"/>
        <v/>
      </c>
      <c r="Q28" s="69" t="str">
        <f t="shared" si="15"/>
        <v/>
      </c>
      <c r="R28" s="82" t="str">
        <f t="shared" si="16"/>
        <v/>
      </c>
      <c r="S28" s="33" t="str">
        <f t="shared" si="17"/>
        <v/>
      </c>
      <c r="T28" s="33" t="str">
        <f t="shared" si="18"/>
        <v/>
      </c>
      <c r="U28" s="69" t="str">
        <f t="shared" si="19"/>
        <v/>
      </c>
      <c r="V28" s="82" t="str">
        <f t="shared" si="20"/>
        <v/>
      </c>
      <c r="W28" s="33" t="str">
        <f t="shared" si="21"/>
        <v/>
      </c>
      <c r="X28" s="33" t="str">
        <f t="shared" si="22"/>
        <v/>
      </c>
      <c r="Y28" s="69" t="str">
        <f t="shared" si="23"/>
        <v/>
      </c>
      <c r="Z28" s="82">
        <f t="shared" si="24"/>
        <v>35</v>
      </c>
      <c r="AA28" s="33" t="str">
        <f t="shared" si="25"/>
        <v/>
      </c>
      <c r="AB28" s="33" t="str">
        <f t="shared" si="26"/>
        <v/>
      </c>
      <c r="AC28" s="69">
        <f t="shared" si="27"/>
        <v>35</v>
      </c>
      <c r="AD28" s="102" t="str">
        <f t="shared" si="28"/>
        <v/>
      </c>
      <c r="AE28" s="60" t="str">
        <f t="shared" si="29"/>
        <v/>
      </c>
      <c r="AG28" s="118" t="s">
        <v>5</v>
      </c>
      <c r="AH28" s="511">
        <f t="shared" ref="AH28:AM28" si="31">SUM(AH15:AH27)</f>
        <v>6206.8999999999987</v>
      </c>
      <c r="AI28" s="511">
        <f t="shared" si="31"/>
        <v>2751.8000000000006</v>
      </c>
      <c r="AJ28" s="511">
        <f t="shared" si="31"/>
        <v>3774.8</v>
      </c>
      <c r="AK28" s="512">
        <f t="shared" si="31"/>
        <v>12733.5</v>
      </c>
      <c r="AL28" s="141">
        <f t="shared" si="31"/>
        <v>208</v>
      </c>
      <c r="AM28" s="141">
        <f t="shared" si="31"/>
        <v>17</v>
      </c>
      <c r="AR28" s="28" t="s">
        <v>587</v>
      </c>
      <c r="AS28" s="28" t="s">
        <v>1</v>
      </c>
      <c r="AT28" s="28" t="s">
        <v>43</v>
      </c>
      <c r="AU28" s="88">
        <v>39902</v>
      </c>
      <c r="AV28" s="28">
        <v>35</v>
      </c>
      <c r="AW28" s="28"/>
      <c r="AX28" s="28"/>
      <c r="AY28" s="28">
        <v>35</v>
      </c>
      <c r="AZ28" s="28"/>
      <c r="BA28" s="28"/>
      <c r="BB28" s="28"/>
      <c r="BC28" s="28"/>
      <c r="BD28" s="28"/>
      <c r="BE28" s="28"/>
      <c r="BF28" s="28"/>
      <c r="BG28" s="28"/>
      <c r="BH28" s="28"/>
      <c r="BI28" s="28"/>
      <c r="BJ28" s="28"/>
      <c r="BK28" s="28"/>
      <c r="BL28" s="28"/>
      <c r="BM28" s="28"/>
      <c r="BN28" s="28"/>
      <c r="BO28" s="28"/>
      <c r="BP28" s="28">
        <v>35</v>
      </c>
      <c r="BQ28" s="28"/>
      <c r="BR28" s="28"/>
      <c r="BS28" s="28">
        <v>35</v>
      </c>
      <c r="BT28" s="28"/>
      <c r="BU28" s="28" t="s">
        <v>509</v>
      </c>
      <c r="BV28" s="28"/>
      <c r="BX28"/>
    </row>
    <row r="29" spans="2:76" ht="17.25" x14ac:dyDescent="0.25">
      <c r="B29" s="59" t="str">
        <f t="shared" si="1"/>
        <v>Big Marsh</v>
      </c>
      <c r="C29" s="31" t="str">
        <f t="shared" si="2"/>
        <v>USFS</v>
      </c>
      <c r="D29" s="31" t="str">
        <f t="shared" si="3"/>
        <v>OR</v>
      </c>
      <c r="E29" s="100">
        <f t="shared" si="4"/>
        <v>1988</v>
      </c>
      <c r="F29" s="82" t="str">
        <f t="shared" si="5"/>
        <v/>
      </c>
      <c r="G29" s="33" t="str">
        <f t="shared" si="6"/>
        <v/>
      </c>
      <c r="H29" s="33" t="str">
        <f t="shared" si="7"/>
        <v/>
      </c>
      <c r="I29" s="69" t="str">
        <f t="shared" si="8"/>
        <v/>
      </c>
      <c r="J29" s="82" t="str">
        <f t="shared" si="9"/>
        <v/>
      </c>
      <c r="K29" s="33" t="str">
        <f t="shared" si="10"/>
        <v/>
      </c>
      <c r="L29" s="33" t="str">
        <f t="shared" si="11"/>
        <v/>
      </c>
      <c r="M29" s="69" t="str">
        <f t="shared" si="12"/>
        <v/>
      </c>
      <c r="N29" s="82" t="str">
        <f t="shared" si="30"/>
        <v/>
      </c>
      <c r="O29" s="33" t="str">
        <f t="shared" si="13"/>
        <v/>
      </c>
      <c r="P29" s="33" t="str">
        <f t="shared" si="14"/>
        <v/>
      </c>
      <c r="Q29" s="69" t="str">
        <f t="shared" si="15"/>
        <v/>
      </c>
      <c r="R29" s="82" t="str">
        <f t="shared" si="16"/>
        <v/>
      </c>
      <c r="S29" s="33" t="str">
        <f t="shared" si="17"/>
        <v/>
      </c>
      <c r="T29" s="33">
        <f t="shared" si="18"/>
        <v>15</v>
      </c>
      <c r="U29" s="69">
        <f t="shared" si="19"/>
        <v>15</v>
      </c>
      <c r="V29" s="82" t="str">
        <f t="shared" si="20"/>
        <v/>
      </c>
      <c r="W29" s="33" t="str">
        <f t="shared" si="21"/>
        <v/>
      </c>
      <c r="X29" s="33" t="str">
        <f t="shared" si="22"/>
        <v/>
      </c>
      <c r="Y29" s="69" t="str">
        <f t="shared" si="23"/>
        <v/>
      </c>
      <c r="Z29" s="82" t="str">
        <f t="shared" si="24"/>
        <v/>
      </c>
      <c r="AA29" s="33" t="str">
        <f t="shared" si="25"/>
        <v/>
      </c>
      <c r="AB29" s="33">
        <f t="shared" si="26"/>
        <v>15</v>
      </c>
      <c r="AC29" s="69">
        <f t="shared" si="27"/>
        <v>15</v>
      </c>
      <c r="AD29" s="102" t="str">
        <f t="shared" si="28"/>
        <v/>
      </c>
      <c r="AE29" s="60" t="str">
        <f t="shared" si="29"/>
        <v/>
      </c>
      <c r="AG29" s="134" t="s">
        <v>932</v>
      </c>
      <c r="AH29" s="513"/>
      <c r="AI29" s="513"/>
      <c r="AJ29" s="513"/>
      <c r="AK29" s="513"/>
      <c r="AL29" s="27"/>
      <c r="AM29" s="135"/>
      <c r="AR29" s="28" t="s">
        <v>593</v>
      </c>
      <c r="AS29" s="28" t="s">
        <v>3</v>
      </c>
      <c r="AT29" s="28" t="s">
        <v>65</v>
      </c>
      <c r="AU29" s="88">
        <v>32444</v>
      </c>
      <c r="AV29" s="28"/>
      <c r="AW29" s="28"/>
      <c r="AX29" s="28"/>
      <c r="AY29" s="28"/>
      <c r="AZ29" s="28"/>
      <c r="BA29" s="28"/>
      <c r="BB29" s="28"/>
      <c r="BC29" s="28"/>
      <c r="BD29" s="28"/>
      <c r="BE29" s="28"/>
      <c r="BF29" s="28"/>
      <c r="BG29" s="28"/>
      <c r="BH29" s="28"/>
      <c r="BI29" s="28"/>
      <c r="BJ29" s="28">
        <v>15</v>
      </c>
      <c r="BK29" s="28">
        <v>15</v>
      </c>
      <c r="BL29" s="28"/>
      <c r="BM29" s="28"/>
      <c r="BN29" s="28"/>
      <c r="BO29" s="28"/>
      <c r="BP29" s="28"/>
      <c r="BQ29" s="28"/>
      <c r="BR29" s="28">
        <v>15</v>
      </c>
      <c r="BS29" s="28">
        <v>15</v>
      </c>
      <c r="BT29" s="28"/>
      <c r="BU29" s="28" t="s">
        <v>509</v>
      </c>
      <c r="BV29" s="28"/>
      <c r="BX29"/>
    </row>
    <row r="30" spans="2:76" ht="17.25" x14ac:dyDescent="0.25">
      <c r="B30" s="59" t="str">
        <f t="shared" si="1"/>
        <v xml:space="preserve">Big Piney Creek </v>
      </c>
      <c r="C30" s="31" t="str">
        <f t="shared" si="2"/>
        <v>USFS</v>
      </c>
      <c r="D30" s="31" t="str">
        <f t="shared" si="3"/>
        <v>AR</v>
      </c>
      <c r="E30" s="100">
        <f t="shared" si="4"/>
        <v>1992</v>
      </c>
      <c r="F30" s="82" t="str">
        <f t="shared" si="5"/>
        <v/>
      </c>
      <c r="G30" s="33" t="str">
        <f t="shared" si="6"/>
        <v/>
      </c>
      <c r="H30" s="33" t="str">
        <f t="shared" si="7"/>
        <v/>
      </c>
      <c r="I30" s="69" t="str">
        <f t="shared" si="8"/>
        <v/>
      </c>
      <c r="J30" s="82" t="str">
        <f t="shared" si="9"/>
        <v/>
      </c>
      <c r="K30" s="33" t="str">
        <f t="shared" si="10"/>
        <v/>
      </c>
      <c r="L30" s="33" t="str">
        <f t="shared" si="11"/>
        <v/>
      </c>
      <c r="M30" s="69" t="str">
        <f t="shared" si="12"/>
        <v/>
      </c>
      <c r="N30" s="82" t="str">
        <f t="shared" si="30"/>
        <v/>
      </c>
      <c r="O30" s="33" t="str">
        <f t="shared" si="13"/>
        <v/>
      </c>
      <c r="P30" s="33" t="str">
        <f t="shared" si="14"/>
        <v/>
      </c>
      <c r="Q30" s="69" t="str">
        <f t="shared" si="15"/>
        <v/>
      </c>
      <c r="R30" s="82" t="str">
        <f t="shared" si="16"/>
        <v/>
      </c>
      <c r="S30" s="33">
        <f t="shared" si="17"/>
        <v>45.2</v>
      </c>
      <c r="T30" s="33" t="str">
        <f t="shared" si="18"/>
        <v/>
      </c>
      <c r="U30" s="69">
        <f t="shared" si="19"/>
        <v>45.2</v>
      </c>
      <c r="V30" s="82" t="str">
        <f t="shared" si="20"/>
        <v/>
      </c>
      <c r="W30" s="33" t="str">
        <f t="shared" si="21"/>
        <v/>
      </c>
      <c r="X30" s="33" t="str">
        <f t="shared" si="22"/>
        <v/>
      </c>
      <c r="Y30" s="69" t="str">
        <f t="shared" si="23"/>
        <v/>
      </c>
      <c r="Z30" s="82" t="str">
        <f t="shared" si="24"/>
        <v/>
      </c>
      <c r="AA30" s="33">
        <f t="shared" si="25"/>
        <v>45.2</v>
      </c>
      <c r="AB30" s="33" t="str">
        <f t="shared" si="26"/>
        <v/>
      </c>
      <c r="AC30" s="69">
        <f t="shared" si="27"/>
        <v>45.2</v>
      </c>
      <c r="AD30" s="102" t="str">
        <f t="shared" si="28"/>
        <v/>
      </c>
      <c r="AE30" s="60" t="str">
        <f t="shared" si="29"/>
        <v/>
      </c>
      <c r="AG30" s="136" t="s">
        <v>933</v>
      </c>
      <c r="AH30" s="514"/>
      <c r="AI30" s="514"/>
      <c r="AJ30" s="514"/>
      <c r="AK30" s="514"/>
      <c r="AL30" s="137"/>
      <c r="AM30" s="135"/>
      <c r="AR30" s="28" t="s">
        <v>584</v>
      </c>
      <c r="AS30" s="28" t="s">
        <v>3</v>
      </c>
      <c r="AT30" s="28" t="s">
        <v>33</v>
      </c>
      <c r="AU30" s="88">
        <v>33716</v>
      </c>
      <c r="AV30" s="28"/>
      <c r="AW30" s="28"/>
      <c r="AX30" s="28"/>
      <c r="AY30" s="28"/>
      <c r="AZ30" s="28"/>
      <c r="BA30" s="28"/>
      <c r="BB30" s="28"/>
      <c r="BC30" s="28"/>
      <c r="BD30" s="28"/>
      <c r="BE30" s="28"/>
      <c r="BF30" s="28"/>
      <c r="BG30" s="28"/>
      <c r="BH30" s="28"/>
      <c r="BI30" s="28">
        <v>45.2</v>
      </c>
      <c r="BJ30" s="28"/>
      <c r="BK30" s="28">
        <v>45.2</v>
      </c>
      <c r="BL30" s="28"/>
      <c r="BM30" s="28"/>
      <c r="BN30" s="28"/>
      <c r="BO30" s="28"/>
      <c r="BP30" s="28"/>
      <c r="BQ30" s="28">
        <v>45.2</v>
      </c>
      <c r="BR30" s="28"/>
      <c r="BS30" s="28">
        <v>45.2</v>
      </c>
      <c r="BT30" s="28"/>
      <c r="BU30" s="28" t="s">
        <v>509</v>
      </c>
      <c r="BV30" s="28"/>
      <c r="BX30"/>
    </row>
    <row r="31" spans="2:76" ht="17.25" x14ac:dyDescent="0.25">
      <c r="B31" s="59" t="str">
        <f t="shared" si="1"/>
        <v xml:space="preserve">Big Sur </v>
      </c>
      <c r="C31" s="31" t="str">
        <f t="shared" si="2"/>
        <v>USFS</v>
      </c>
      <c r="D31" s="31" t="str">
        <f t="shared" si="3"/>
        <v>CA</v>
      </c>
      <c r="E31" s="100">
        <f t="shared" si="4"/>
        <v>1992</v>
      </c>
      <c r="F31" s="82" t="str">
        <f t="shared" si="5"/>
        <v/>
      </c>
      <c r="G31" s="33" t="str">
        <f t="shared" si="6"/>
        <v/>
      </c>
      <c r="H31" s="33" t="str">
        <f t="shared" si="7"/>
        <v/>
      </c>
      <c r="I31" s="69" t="str">
        <f t="shared" si="8"/>
        <v/>
      </c>
      <c r="J31" s="82" t="str">
        <f t="shared" si="9"/>
        <v/>
      </c>
      <c r="K31" s="33" t="str">
        <f t="shared" si="10"/>
        <v/>
      </c>
      <c r="L31" s="33" t="str">
        <f t="shared" si="11"/>
        <v/>
      </c>
      <c r="M31" s="69" t="str">
        <f t="shared" si="12"/>
        <v/>
      </c>
      <c r="N31" s="82" t="str">
        <f t="shared" si="30"/>
        <v/>
      </c>
      <c r="O31" s="33" t="str">
        <f t="shared" si="13"/>
        <v/>
      </c>
      <c r="P31" s="33" t="str">
        <f t="shared" si="14"/>
        <v/>
      </c>
      <c r="Q31" s="69" t="str">
        <f t="shared" si="15"/>
        <v/>
      </c>
      <c r="R31" s="82">
        <f t="shared" si="16"/>
        <v>19.5</v>
      </c>
      <c r="S31" s="33" t="str">
        <f t="shared" si="17"/>
        <v/>
      </c>
      <c r="T31" s="33" t="str">
        <f t="shared" si="18"/>
        <v/>
      </c>
      <c r="U31" s="69">
        <f t="shared" si="19"/>
        <v>19.5</v>
      </c>
      <c r="V31" s="82" t="str">
        <f t="shared" si="20"/>
        <v/>
      </c>
      <c r="W31" s="33" t="str">
        <f t="shared" si="21"/>
        <v/>
      </c>
      <c r="X31" s="33" t="str">
        <f t="shared" si="22"/>
        <v/>
      </c>
      <c r="Y31" s="69" t="str">
        <f t="shared" si="23"/>
        <v/>
      </c>
      <c r="Z31" s="82">
        <f t="shared" si="24"/>
        <v>19.5</v>
      </c>
      <c r="AA31" s="33" t="str">
        <f t="shared" si="25"/>
        <v/>
      </c>
      <c r="AB31" s="33" t="str">
        <f t="shared" si="26"/>
        <v/>
      </c>
      <c r="AC31" s="69">
        <f t="shared" si="27"/>
        <v>19.5</v>
      </c>
      <c r="AD31" s="102" t="str">
        <f t="shared" si="28"/>
        <v/>
      </c>
      <c r="AE31" s="60" t="str">
        <f t="shared" si="29"/>
        <v/>
      </c>
      <c r="AG31" s="138" t="s">
        <v>934</v>
      </c>
      <c r="AH31" s="515"/>
      <c r="AI31" s="515"/>
      <c r="AJ31" s="515"/>
      <c r="AK31" s="515"/>
      <c r="AL31" s="139"/>
      <c r="AM31" s="140"/>
      <c r="AR31" s="28" t="s">
        <v>585</v>
      </c>
      <c r="AS31" s="28" t="s">
        <v>3</v>
      </c>
      <c r="AT31" s="28" t="s">
        <v>35</v>
      </c>
      <c r="AU31" s="88">
        <v>33774</v>
      </c>
      <c r="AV31" s="28"/>
      <c r="AW31" s="28"/>
      <c r="AX31" s="28"/>
      <c r="AY31" s="28"/>
      <c r="AZ31" s="28"/>
      <c r="BA31" s="28"/>
      <c r="BB31" s="28"/>
      <c r="BC31" s="28"/>
      <c r="BD31" s="28"/>
      <c r="BE31" s="28"/>
      <c r="BF31" s="28"/>
      <c r="BG31" s="28"/>
      <c r="BH31" s="28">
        <v>19.5</v>
      </c>
      <c r="BI31" s="28"/>
      <c r="BJ31" s="28"/>
      <c r="BK31" s="28">
        <v>19.5</v>
      </c>
      <c r="BL31" s="28"/>
      <c r="BM31" s="28"/>
      <c r="BN31" s="28"/>
      <c r="BO31" s="28"/>
      <c r="BP31" s="28">
        <v>19.5</v>
      </c>
      <c r="BQ31" s="28"/>
      <c r="BR31" s="28"/>
      <c r="BS31" s="28">
        <v>19.5</v>
      </c>
      <c r="BT31" s="28"/>
      <c r="BU31" s="28" t="s">
        <v>509</v>
      </c>
      <c r="BV31" s="28"/>
      <c r="BX31"/>
    </row>
    <row r="32" spans="2:76" x14ac:dyDescent="0.25">
      <c r="B32" s="59" t="str">
        <f t="shared" si="1"/>
        <v xml:space="preserve">Big and Little Darby Creeks </v>
      </c>
      <c r="C32" s="31" t="str">
        <f t="shared" si="2"/>
        <v>State</v>
      </c>
      <c r="D32" s="31" t="str">
        <f t="shared" si="3"/>
        <v>OH</v>
      </c>
      <c r="E32" s="100">
        <f t="shared" si="4"/>
        <v>1994</v>
      </c>
      <c r="F32" s="82" t="str">
        <f t="shared" si="5"/>
        <v/>
      </c>
      <c r="G32" s="33" t="str">
        <f t="shared" si="6"/>
        <v/>
      </c>
      <c r="H32" s="33" t="str">
        <f t="shared" si="7"/>
        <v/>
      </c>
      <c r="I32" s="69" t="str">
        <f t="shared" si="8"/>
        <v/>
      </c>
      <c r="J32" s="82" t="str">
        <f t="shared" si="9"/>
        <v/>
      </c>
      <c r="K32" s="33" t="str">
        <f t="shared" si="10"/>
        <v/>
      </c>
      <c r="L32" s="33" t="str">
        <f t="shared" si="11"/>
        <v/>
      </c>
      <c r="M32" s="69" t="str">
        <f t="shared" si="12"/>
        <v/>
      </c>
      <c r="N32" s="82" t="str">
        <f t="shared" si="30"/>
        <v/>
      </c>
      <c r="O32" s="33" t="str">
        <f t="shared" si="13"/>
        <v/>
      </c>
      <c r="P32" s="33" t="str">
        <f t="shared" si="14"/>
        <v/>
      </c>
      <c r="Q32" s="69" t="str">
        <f t="shared" si="15"/>
        <v/>
      </c>
      <c r="R32" s="82" t="str">
        <f t="shared" si="16"/>
        <v/>
      </c>
      <c r="S32" s="33" t="str">
        <f t="shared" si="17"/>
        <v/>
      </c>
      <c r="T32" s="33" t="str">
        <f t="shared" si="18"/>
        <v/>
      </c>
      <c r="U32" s="69" t="str">
        <f t="shared" si="19"/>
        <v/>
      </c>
      <c r="V32" s="82" t="str">
        <f t="shared" si="20"/>
        <v/>
      </c>
      <c r="W32" s="33">
        <f t="shared" si="21"/>
        <v>85.9</v>
      </c>
      <c r="X32" s="33" t="str">
        <f t="shared" si="22"/>
        <v/>
      </c>
      <c r="Y32" s="69">
        <f t="shared" si="23"/>
        <v>85.9</v>
      </c>
      <c r="Z32" s="82" t="str">
        <f t="shared" si="24"/>
        <v/>
      </c>
      <c r="AA32" s="33">
        <f t="shared" si="25"/>
        <v>85.9</v>
      </c>
      <c r="AB32" s="33" t="str">
        <f t="shared" si="26"/>
        <v/>
      </c>
      <c r="AC32" s="69">
        <f t="shared" si="27"/>
        <v>85.9</v>
      </c>
      <c r="AD32" s="102" t="str">
        <f t="shared" si="28"/>
        <v>Yes</v>
      </c>
      <c r="AE32" s="60" t="str">
        <f t="shared" si="29"/>
        <v>None</v>
      </c>
      <c r="AR32" s="28" t="s">
        <v>591</v>
      </c>
      <c r="AS32" s="28" t="s">
        <v>4</v>
      </c>
      <c r="AT32" s="28" t="s">
        <v>63</v>
      </c>
      <c r="AU32" s="88">
        <v>34403</v>
      </c>
      <c r="AV32" s="28"/>
      <c r="AW32" s="28"/>
      <c r="AX32" s="28"/>
      <c r="AY32" s="28"/>
      <c r="AZ32" s="28"/>
      <c r="BA32" s="28"/>
      <c r="BB32" s="28"/>
      <c r="BC32" s="28"/>
      <c r="BD32" s="28"/>
      <c r="BE32" s="28"/>
      <c r="BF32" s="28"/>
      <c r="BG32" s="28"/>
      <c r="BH32" s="28"/>
      <c r="BI32" s="28"/>
      <c r="BJ32" s="28"/>
      <c r="BK32" s="28"/>
      <c r="BL32" s="28"/>
      <c r="BM32" s="28">
        <v>85.9</v>
      </c>
      <c r="BN32" s="28"/>
      <c r="BO32" s="28">
        <v>85.9</v>
      </c>
      <c r="BP32" s="28"/>
      <c r="BQ32" s="28">
        <v>85.9</v>
      </c>
      <c r="BR32" s="28"/>
      <c r="BS32" s="28">
        <v>85.9</v>
      </c>
      <c r="BT32" s="28" t="s">
        <v>510</v>
      </c>
      <c r="BU32" s="28" t="s">
        <v>496</v>
      </c>
      <c r="BV32" s="28"/>
      <c r="BX32"/>
    </row>
    <row r="33" spans="2:76" x14ac:dyDescent="0.25">
      <c r="B33" s="59" t="str">
        <f t="shared" si="1"/>
        <v xml:space="preserve">Birch Creek </v>
      </c>
      <c r="C33" s="31" t="str">
        <f t="shared" si="2"/>
        <v>BLM</v>
      </c>
      <c r="D33" s="31" t="str">
        <f t="shared" si="3"/>
        <v>AK</v>
      </c>
      <c r="E33" s="100">
        <f t="shared" si="4"/>
        <v>1980</v>
      </c>
      <c r="F33" s="82">
        <f t="shared" si="5"/>
        <v>126</v>
      </c>
      <c r="G33" s="33" t="str">
        <f t="shared" si="6"/>
        <v/>
      </c>
      <c r="H33" s="33" t="str">
        <f t="shared" si="7"/>
        <v/>
      </c>
      <c r="I33" s="69">
        <f t="shared" si="8"/>
        <v>126</v>
      </c>
      <c r="J33" s="82" t="str">
        <f t="shared" si="9"/>
        <v/>
      </c>
      <c r="K33" s="33" t="str">
        <f t="shared" si="10"/>
        <v/>
      </c>
      <c r="L33" s="33" t="str">
        <f t="shared" si="11"/>
        <v/>
      </c>
      <c r="M33" s="69" t="str">
        <f t="shared" si="12"/>
        <v/>
      </c>
      <c r="N33" s="82" t="str">
        <f t="shared" si="30"/>
        <v/>
      </c>
      <c r="O33" s="33" t="str">
        <f t="shared" si="13"/>
        <v/>
      </c>
      <c r="P33" s="33" t="str">
        <f t="shared" si="14"/>
        <v/>
      </c>
      <c r="Q33" s="69" t="str">
        <f t="shared" si="15"/>
        <v/>
      </c>
      <c r="R33" s="82" t="str">
        <f t="shared" si="16"/>
        <v/>
      </c>
      <c r="S33" s="33" t="str">
        <f t="shared" si="17"/>
        <v/>
      </c>
      <c r="T33" s="33" t="str">
        <f t="shared" si="18"/>
        <v/>
      </c>
      <c r="U33" s="69" t="str">
        <f t="shared" si="19"/>
        <v/>
      </c>
      <c r="V33" s="82" t="str">
        <f t="shared" si="20"/>
        <v/>
      </c>
      <c r="W33" s="33" t="str">
        <f t="shared" si="21"/>
        <v/>
      </c>
      <c r="X33" s="33" t="str">
        <f t="shared" si="22"/>
        <v/>
      </c>
      <c r="Y33" s="69" t="str">
        <f t="shared" si="23"/>
        <v/>
      </c>
      <c r="Z33" s="82">
        <f t="shared" si="24"/>
        <v>126</v>
      </c>
      <c r="AA33" s="33" t="str">
        <f t="shared" si="25"/>
        <v/>
      </c>
      <c r="AB33" s="33" t="str">
        <f t="shared" si="26"/>
        <v/>
      </c>
      <c r="AC33" s="69">
        <f t="shared" si="27"/>
        <v>126</v>
      </c>
      <c r="AD33" s="102" t="str">
        <f t="shared" si="28"/>
        <v/>
      </c>
      <c r="AE33" s="60" t="str">
        <f t="shared" si="29"/>
        <v/>
      </c>
      <c r="AR33" s="28" t="s">
        <v>582</v>
      </c>
      <c r="AS33" s="28" t="s">
        <v>1</v>
      </c>
      <c r="AT33" s="28" t="s">
        <v>31</v>
      </c>
      <c r="AU33" s="88">
        <v>29557</v>
      </c>
      <c r="AV33" s="28">
        <v>126</v>
      </c>
      <c r="AW33" s="28"/>
      <c r="AX33" s="28"/>
      <c r="AY33" s="28">
        <v>126</v>
      </c>
      <c r="AZ33" s="28"/>
      <c r="BA33" s="28"/>
      <c r="BB33" s="28"/>
      <c r="BC33" s="28"/>
      <c r="BD33" s="28"/>
      <c r="BE33" s="28"/>
      <c r="BF33" s="28"/>
      <c r="BG33" s="28"/>
      <c r="BH33" s="28"/>
      <c r="BI33" s="28"/>
      <c r="BJ33" s="28"/>
      <c r="BK33" s="28"/>
      <c r="BL33" s="28"/>
      <c r="BM33" s="28"/>
      <c r="BN33" s="28"/>
      <c r="BO33" s="28"/>
      <c r="BP33" s="28">
        <v>126</v>
      </c>
      <c r="BQ33" s="28"/>
      <c r="BR33" s="28"/>
      <c r="BS33" s="28">
        <v>126</v>
      </c>
      <c r="BT33" s="28"/>
      <c r="BU33" s="28" t="s">
        <v>509</v>
      </c>
      <c r="BV33" s="28"/>
      <c r="BX33"/>
    </row>
    <row r="34" spans="2:76" x14ac:dyDescent="0.25">
      <c r="B34" s="59" t="str">
        <f t="shared" si="1"/>
        <v>Black</v>
      </c>
      <c r="C34" s="31" t="str">
        <f t="shared" si="2"/>
        <v>USFS</v>
      </c>
      <c r="D34" s="31" t="str">
        <f t="shared" si="3"/>
        <v>MI</v>
      </c>
      <c r="E34" s="100">
        <f t="shared" si="4"/>
        <v>1992</v>
      </c>
      <c r="F34" s="82" t="str">
        <f t="shared" si="5"/>
        <v/>
      </c>
      <c r="G34" s="33" t="str">
        <f t="shared" si="6"/>
        <v/>
      </c>
      <c r="H34" s="33" t="str">
        <f t="shared" si="7"/>
        <v/>
      </c>
      <c r="I34" s="69" t="str">
        <f t="shared" si="8"/>
        <v/>
      </c>
      <c r="J34" s="82" t="str">
        <f t="shared" si="9"/>
        <v/>
      </c>
      <c r="K34" s="33" t="str">
        <f t="shared" si="10"/>
        <v/>
      </c>
      <c r="L34" s="33" t="str">
        <f t="shared" si="11"/>
        <v/>
      </c>
      <c r="M34" s="69" t="str">
        <f t="shared" si="12"/>
        <v/>
      </c>
      <c r="N34" s="82" t="str">
        <f t="shared" si="30"/>
        <v/>
      </c>
      <c r="O34" s="33" t="str">
        <f t="shared" si="13"/>
        <v/>
      </c>
      <c r="P34" s="33" t="str">
        <f t="shared" si="14"/>
        <v/>
      </c>
      <c r="Q34" s="69" t="str">
        <f t="shared" si="15"/>
        <v/>
      </c>
      <c r="R34" s="82" t="str">
        <f t="shared" si="16"/>
        <v/>
      </c>
      <c r="S34" s="33">
        <f t="shared" si="17"/>
        <v>14</v>
      </c>
      <c r="T34" s="33" t="str">
        <f t="shared" si="18"/>
        <v/>
      </c>
      <c r="U34" s="69">
        <f t="shared" si="19"/>
        <v>14</v>
      </c>
      <c r="V34" s="82" t="str">
        <f t="shared" si="20"/>
        <v/>
      </c>
      <c r="W34" s="33" t="str">
        <f t="shared" si="21"/>
        <v/>
      </c>
      <c r="X34" s="33" t="str">
        <f t="shared" si="22"/>
        <v/>
      </c>
      <c r="Y34" s="69" t="str">
        <f t="shared" si="23"/>
        <v/>
      </c>
      <c r="Z34" s="82" t="str">
        <f t="shared" si="24"/>
        <v/>
      </c>
      <c r="AA34" s="33">
        <f t="shared" si="25"/>
        <v>14</v>
      </c>
      <c r="AB34" s="33" t="str">
        <f t="shared" si="26"/>
        <v/>
      </c>
      <c r="AC34" s="69">
        <f t="shared" si="27"/>
        <v>14</v>
      </c>
      <c r="AD34" s="102" t="str">
        <f t="shared" si="28"/>
        <v/>
      </c>
      <c r="AE34" s="60" t="str">
        <f t="shared" si="29"/>
        <v/>
      </c>
      <c r="AR34" s="28" t="s">
        <v>417</v>
      </c>
      <c r="AS34" s="28" t="s">
        <v>3</v>
      </c>
      <c r="AT34" s="28" t="s">
        <v>50</v>
      </c>
      <c r="AU34" s="88">
        <v>33666</v>
      </c>
      <c r="AV34" s="28"/>
      <c r="AW34" s="28"/>
      <c r="AX34" s="28"/>
      <c r="AY34" s="28"/>
      <c r="AZ34" s="28"/>
      <c r="BA34" s="28"/>
      <c r="BB34" s="28"/>
      <c r="BC34" s="28"/>
      <c r="BD34" s="28"/>
      <c r="BE34" s="28"/>
      <c r="BF34" s="28"/>
      <c r="BG34" s="28"/>
      <c r="BH34" s="28"/>
      <c r="BI34" s="28">
        <v>14</v>
      </c>
      <c r="BJ34" s="28"/>
      <c r="BK34" s="28">
        <v>14</v>
      </c>
      <c r="BL34" s="28"/>
      <c r="BM34" s="28"/>
      <c r="BN34" s="28"/>
      <c r="BO34" s="28"/>
      <c r="BP34" s="28"/>
      <c r="BQ34" s="28">
        <v>14</v>
      </c>
      <c r="BR34" s="28"/>
      <c r="BS34" s="28">
        <v>14</v>
      </c>
      <c r="BT34" s="28"/>
      <c r="BU34" s="28" t="s">
        <v>509</v>
      </c>
      <c r="BV34" s="28"/>
      <c r="BX34"/>
    </row>
    <row r="35" spans="2:76" x14ac:dyDescent="0.25">
      <c r="B35" s="59" t="str">
        <f t="shared" si="1"/>
        <v>Black Butte</v>
      </c>
      <c r="C35" s="31" t="str">
        <f t="shared" si="2"/>
        <v>USFS</v>
      </c>
      <c r="D35" s="31" t="str">
        <f t="shared" si="3"/>
        <v>CA</v>
      </c>
      <c r="E35" s="100">
        <f t="shared" si="4"/>
        <v>2006</v>
      </c>
      <c r="F35" s="82" t="str">
        <f t="shared" si="5"/>
        <v/>
      </c>
      <c r="G35" s="33" t="str">
        <f t="shared" si="6"/>
        <v/>
      </c>
      <c r="H35" s="33" t="str">
        <f t="shared" si="7"/>
        <v/>
      </c>
      <c r="I35" s="69" t="str">
        <f t="shared" si="8"/>
        <v/>
      </c>
      <c r="J35" s="82" t="str">
        <f t="shared" si="9"/>
        <v/>
      </c>
      <c r="K35" s="33" t="str">
        <f t="shared" si="10"/>
        <v/>
      </c>
      <c r="L35" s="33" t="str">
        <f t="shared" si="11"/>
        <v/>
      </c>
      <c r="M35" s="69" t="str">
        <f t="shared" si="12"/>
        <v/>
      </c>
      <c r="N35" s="82" t="str">
        <f t="shared" si="30"/>
        <v/>
      </c>
      <c r="O35" s="33" t="str">
        <f t="shared" si="13"/>
        <v/>
      </c>
      <c r="P35" s="33" t="str">
        <f t="shared" si="14"/>
        <v/>
      </c>
      <c r="Q35" s="69" t="str">
        <f t="shared" si="15"/>
        <v/>
      </c>
      <c r="R35" s="82">
        <f t="shared" si="16"/>
        <v>17.5</v>
      </c>
      <c r="S35" s="33">
        <f t="shared" si="17"/>
        <v>3.5</v>
      </c>
      <c r="T35" s="33" t="str">
        <f t="shared" si="18"/>
        <v/>
      </c>
      <c r="U35" s="69">
        <f t="shared" si="19"/>
        <v>21</v>
      </c>
      <c r="V35" s="82" t="str">
        <f t="shared" si="20"/>
        <v/>
      </c>
      <c r="W35" s="33" t="str">
        <f t="shared" si="21"/>
        <v/>
      </c>
      <c r="X35" s="33" t="str">
        <f t="shared" si="22"/>
        <v/>
      </c>
      <c r="Y35" s="69" t="str">
        <f t="shared" si="23"/>
        <v/>
      </c>
      <c r="Z35" s="82">
        <f t="shared" si="24"/>
        <v>17.5</v>
      </c>
      <c r="AA35" s="33">
        <f t="shared" si="25"/>
        <v>3.5</v>
      </c>
      <c r="AB35" s="33" t="str">
        <f t="shared" si="26"/>
        <v/>
      </c>
      <c r="AC35" s="69">
        <f t="shared" si="27"/>
        <v>21</v>
      </c>
      <c r="AD35" s="102" t="str">
        <f t="shared" si="28"/>
        <v/>
      </c>
      <c r="AE35" s="60" t="str">
        <f t="shared" si="29"/>
        <v/>
      </c>
      <c r="AR35" s="28" t="s">
        <v>446</v>
      </c>
      <c r="AS35" s="28" t="s">
        <v>3</v>
      </c>
      <c r="AT35" s="28" t="s">
        <v>35</v>
      </c>
      <c r="AU35" s="88">
        <v>39007</v>
      </c>
      <c r="AV35" s="28"/>
      <c r="AW35" s="28"/>
      <c r="AX35" s="28"/>
      <c r="AY35" s="28"/>
      <c r="AZ35" s="28"/>
      <c r="BA35" s="28"/>
      <c r="BB35" s="28"/>
      <c r="BC35" s="28"/>
      <c r="BD35" s="28"/>
      <c r="BE35" s="28"/>
      <c r="BF35" s="28"/>
      <c r="BG35" s="28"/>
      <c r="BH35" s="28">
        <v>17.5</v>
      </c>
      <c r="BI35" s="28">
        <v>3.5</v>
      </c>
      <c r="BJ35" s="28"/>
      <c r="BK35" s="28">
        <v>21</v>
      </c>
      <c r="BL35" s="28"/>
      <c r="BM35" s="28"/>
      <c r="BN35" s="28"/>
      <c r="BO35" s="28"/>
      <c r="BP35" s="28">
        <v>17.5</v>
      </c>
      <c r="BQ35" s="28">
        <v>3.5</v>
      </c>
      <c r="BR35" s="28"/>
      <c r="BS35" s="28">
        <v>21</v>
      </c>
      <c r="BT35" s="28"/>
      <c r="BU35" s="28" t="s">
        <v>509</v>
      </c>
      <c r="BV35" s="28"/>
      <c r="BX35"/>
    </row>
    <row r="36" spans="2:76" x14ac:dyDescent="0.25">
      <c r="B36" s="59" t="str">
        <f t="shared" si="1"/>
        <v xml:space="preserve">Black Creek </v>
      </c>
      <c r="C36" s="31" t="str">
        <f t="shared" si="2"/>
        <v>USFS</v>
      </c>
      <c r="D36" s="31" t="str">
        <f t="shared" si="3"/>
        <v>MS</v>
      </c>
      <c r="E36" s="100">
        <f t="shared" si="4"/>
        <v>1986</v>
      </c>
      <c r="F36" s="82" t="str">
        <f t="shared" si="5"/>
        <v/>
      </c>
      <c r="G36" s="33" t="str">
        <f t="shared" si="6"/>
        <v/>
      </c>
      <c r="H36" s="33" t="str">
        <f t="shared" si="7"/>
        <v/>
      </c>
      <c r="I36" s="69" t="str">
        <f t="shared" si="8"/>
        <v/>
      </c>
      <c r="J36" s="82" t="str">
        <f t="shared" si="9"/>
        <v/>
      </c>
      <c r="K36" s="33" t="str">
        <f t="shared" si="10"/>
        <v/>
      </c>
      <c r="L36" s="33" t="str">
        <f t="shared" si="11"/>
        <v/>
      </c>
      <c r="M36" s="69" t="str">
        <f t="shared" si="12"/>
        <v/>
      </c>
      <c r="N36" s="82" t="str">
        <f t="shared" si="30"/>
        <v/>
      </c>
      <c r="O36" s="33" t="str">
        <f t="shared" si="13"/>
        <v/>
      </c>
      <c r="P36" s="33" t="str">
        <f t="shared" si="14"/>
        <v/>
      </c>
      <c r="Q36" s="69" t="str">
        <f t="shared" si="15"/>
        <v/>
      </c>
      <c r="R36" s="82" t="str">
        <f t="shared" si="16"/>
        <v/>
      </c>
      <c r="S36" s="33">
        <f t="shared" si="17"/>
        <v>21</v>
      </c>
      <c r="T36" s="33" t="str">
        <f t="shared" si="18"/>
        <v/>
      </c>
      <c r="U36" s="69">
        <f t="shared" si="19"/>
        <v>21</v>
      </c>
      <c r="V36" s="82" t="str">
        <f t="shared" si="20"/>
        <v/>
      </c>
      <c r="W36" s="33" t="str">
        <f t="shared" si="21"/>
        <v/>
      </c>
      <c r="X36" s="33" t="str">
        <f t="shared" si="22"/>
        <v/>
      </c>
      <c r="Y36" s="69" t="str">
        <f t="shared" si="23"/>
        <v/>
      </c>
      <c r="Z36" s="82" t="str">
        <f t="shared" si="24"/>
        <v/>
      </c>
      <c r="AA36" s="33">
        <f t="shared" si="25"/>
        <v>21</v>
      </c>
      <c r="AB36" s="33" t="str">
        <f t="shared" si="26"/>
        <v/>
      </c>
      <c r="AC36" s="69">
        <f t="shared" si="27"/>
        <v>21</v>
      </c>
      <c r="AD36" s="102" t="str">
        <f t="shared" si="28"/>
        <v/>
      </c>
      <c r="AE36" s="60" t="str">
        <f t="shared" si="29"/>
        <v/>
      </c>
      <c r="AR36" s="28" t="s">
        <v>590</v>
      </c>
      <c r="AS36" s="28" t="s">
        <v>3</v>
      </c>
      <c r="AT36" s="28" t="s">
        <v>52</v>
      </c>
      <c r="AU36" s="88">
        <v>31715</v>
      </c>
      <c r="AV36" s="28"/>
      <c r="AW36" s="28"/>
      <c r="AX36" s="28"/>
      <c r="AY36" s="28"/>
      <c r="AZ36" s="28"/>
      <c r="BA36" s="28"/>
      <c r="BB36" s="28"/>
      <c r="BC36" s="28"/>
      <c r="BD36" s="28"/>
      <c r="BE36" s="28"/>
      <c r="BF36" s="28"/>
      <c r="BG36" s="28"/>
      <c r="BH36" s="28"/>
      <c r="BI36" s="28">
        <v>21</v>
      </c>
      <c r="BJ36" s="28"/>
      <c r="BK36" s="28">
        <v>21</v>
      </c>
      <c r="BL36" s="28"/>
      <c r="BM36" s="28"/>
      <c r="BN36" s="28"/>
      <c r="BO36" s="28"/>
      <c r="BP36" s="28"/>
      <c r="BQ36" s="28">
        <v>21</v>
      </c>
      <c r="BR36" s="28"/>
      <c r="BS36" s="28">
        <v>21</v>
      </c>
      <c r="BT36" s="28"/>
      <c r="BU36" s="28" t="s">
        <v>509</v>
      </c>
      <c r="BV36" s="28"/>
      <c r="BX36"/>
    </row>
    <row r="37" spans="2:76" x14ac:dyDescent="0.25">
      <c r="B37" s="59" t="str">
        <f t="shared" si="1"/>
        <v xml:space="preserve">Bluestone </v>
      </c>
      <c r="C37" s="31" t="str">
        <f t="shared" si="2"/>
        <v>NPS</v>
      </c>
      <c r="D37" s="31" t="str">
        <f t="shared" si="3"/>
        <v>WV</v>
      </c>
      <c r="E37" s="100">
        <f t="shared" si="4"/>
        <v>1988</v>
      </c>
      <c r="F37" s="82" t="str">
        <f t="shared" si="5"/>
        <v/>
      </c>
      <c r="G37" s="33" t="str">
        <f t="shared" si="6"/>
        <v/>
      </c>
      <c r="H37" s="33" t="str">
        <f t="shared" si="7"/>
        <v/>
      </c>
      <c r="I37" s="69" t="str">
        <f t="shared" si="8"/>
        <v/>
      </c>
      <c r="J37" s="82" t="str">
        <f t="shared" si="9"/>
        <v/>
      </c>
      <c r="K37" s="33" t="str">
        <f t="shared" si="10"/>
        <v/>
      </c>
      <c r="L37" s="33" t="str">
        <f t="shared" si="11"/>
        <v/>
      </c>
      <c r="M37" s="69" t="str">
        <f t="shared" si="12"/>
        <v/>
      </c>
      <c r="N37" s="82" t="str">
        <f t="shared" si="30"/>
        <v/>
      </c>
      <c r="O37" s="33">
        <f t="shared" si="13"/>
        <v>10</v>
      </c>
      <c r="P37" s="33" t="str">
        <f t="shared" si="14"/>
        <v/>
      </c>
      <c r="Q37" s="69">
        <f t="shared" si="15"/>
        <v>10</v>
      </c>
      <c r="R37" s="82" t="str">
        <f t="shared" si="16"/>
        <v/>
      </c>
      <c r="S37" s="33" t="str">
        <f t="shared" si="17"/>
        <v/>
      </c>
      <c r="T37" s="33" t="str">
        <f t="shared" si="18"/>
        <v/>
      </c>
      <c r="U37" s="69" t="str">
        <f t="shared" si="19"/>
        <v/>
      </c>
      <c r="V37" s="82" t="str">
        <f t="shared" si="20"/>
        <v/>
      </c>
      <c r="W37" s="33" t="str">
        <f t="shared" si="21"/>
        <v/>
      </c>
      <c r="X37" s="33" t="str">
        <f t="shared" si="22"/>
        <v/>
      </c>
      <c r="Y37" s="69" t="str">
        <f t="shared" si="23"/>
        <v/>
      </c>
      <c r="Z37" s="82" t="str">
        <f t="shared" si="24"/>
        <v/>
      </c>
      <c r="AA37" s="33">
        <f t="shared" si="25"/>
        <v>10</v>
      </c>
      <c r="AB37" s="33" t="str">
        <f t="shared" si="26"/>
        <v/>
      </c>
      <c r="AC37" s="69">
        <f t="shared" si="27"/>
        <v>10</v>
      </c>
      <c r="AD37" s="102" t="str">
        <f t="shared" si="28"/>
        <v/>
      </c>
      <c r="AE37" s="60" t="str">
        <f t="shared" si="29"/>
        <v/>
      </c>
      <c r="AR37" s="28" t="s">
        <v>603</v>
      </c>
      <c r="AS37" s="28" t="s">
        <v>2</v>
      </c>
      <c r="AT37" s="28" t="s">
        <v>74</v>
      </c>
      <c r="AU37" s="88">
        <v>32442</v>
      </c>
      <c r="AV37" s="28"/>
      <c r="AW37" s="28"/>
      <c r="AX37" s="28"/>
      <c r="AY37" s="28"/>
      <c r="AZ37" s="28"/>
      <c r="BA37" s="28"/>
      <c r="BB37" s="28"/>
      <c r="BC37" s="28"/>
      <c r="BD37" s="28"/>
      <c r="BE37" s="28">
        <v>10</v>
      </c>
      <c r="BF37" s="28"/>
      <c r="BG37" s="28">
        <v>10</v>
      </c>
      <c r="BH37" s="28"/>
      <c r="BI37" s="28"/>
      <c r="BJ37" s="28"/>
      <c r="BK37" s="28"/>
      <c r="BL37" s="28"/>
      <c r="BM37" s="28"/>
      <c r="BN37" s="28"/>
      <c r="BO37" s="28"/>
      <c r="BP37" s="28"/>
      <c r="BQ37" s="28">
        <v>10</v>
      </c>
      <c r="BR37" s="28"/>
      <c r="BS37" s="28">
        <v>10</v>
      </c>
      <c r="BT37" s="28"/>
      <c r="BU37" s="28" t="s">
        <v>509</v>
      </c>
      <c r="BV37" s="28"/>
      <c r="BX37"/>
    </row>
    <row r="38" spans="2:76" x14ac:dyDescent="0.25">
      <c r="B38" s="59" t="str">
        <f t="shared" si="1"/>
        <v>Bruneau</v>
      </c>
      <c r="C38" s="31" t="str">
        <f t="shared" si="2"/>
        <v>BLM</v>
      </c>
      <c r="D38" s="31" t="str">
        <f t="shared" si="3"/>
        <v>ID</v>
      </c>
      <c r="E38" s="100">
        <f t="shared" si="4"/>
        <v>2009</v>
      </c>
      <c r="F38" s="82">
        <f t="shared" si="5"/>
        <v>38.700000000000003</v>
      </c>
      <c r="G38" s="33" t="str">
        <f t="shared" si="6"/>
        <v/>
      </c>
      <c r="H38" s="33">
        <f t="shared" si="7"/>
        <v>0.6</v>
      </c>
      <c r="I38" s="69">
        <f t="shared" si="8"/>
        <v>39.300000000000004</v>
      </c>
      <c r="J38" s="82" t="str">
        <f t="shared" si="9"/>
        <v/>
      </c>
      <c r="K38" s="33" t="str">
        <f t="shared" si="10"/>
        <v/>
      </c>
      <c r="L38" s="33" t="str">
        <f t="shared" si="11"/>
        <v/>
      </c>
      <c r="M38" s="69" t="str">
        <f t="shared" si="12"/>
        <v/>
      </c>
      <c r="N38" s="82" t="str">
        <f t="shared" si="30"/>
        <v/>
      </c>
      <c r="O38" s="33" t="str">
        <f t="shared" si="13"/>
        <v/>
      </c>
      <c r="P38" s="33" t="str">
        <f t="shared" si="14"/>
        <v/>
      </c>
      <c r="Q38" s="69" t="str">
        <f t="shared" si="15"/>
        <v/>
      </c>
      <c r="R38" s="82" t="str">
        <f t="shared" si="16"/>
        <v/>
      </c>
      <c r="S38" s="33" t="str">
        <f t="shared" si="17"/>
        <v/>
      </c>
      <c r="T38" s="33" t="str">
        <f t="shared" si="18"/>
        <v/>
      </c>
      <c r="U38" s="69" t="str">
        <f t="shared" si="19"/>
        <v/>
      </c>
      <c r="V38" s="82" t="str">
        <f t="shared" si="20"/>
        <v/>
      </c>
      <c r="W38" s="33" t="str">
        <f t="shared" si="21"/>
        <v/>
      </c>
      <c r="X38" s="33" t="str">
        <f t="shared" si="22"/>
        <v/>
      </c>
      <c r="Y38" s="69" t="str">
        <f t="shared" si="23"/>
        <v/>
      </c>
      <c r="Z38" s="82">
        <f t="shared" si="24"/>
        <v>38.700000000000003</v>
      </c>
      <c r="AA38" s="33" t="str">
        <f t="shared" si="25"/>
        <v/>
      </c>
      <c r="AB38" s="33">
        <f t="shared" si="26"/>
        <v>0.6</v>
      </c>
      <c r="AC38" s="69">
        <f t="shared" si="27"/>
        <v>39.300000000000004</v>
      </c>
      <c r="AD38" s="102" t="str">
        <f t="shared" si="28"/>
        <v/>
      </c>
      <c r="AE38" s="60" t="str">
        <f t="shared" si="29"/>
        <v/>
      </c>
      <c r="AR38" s="28" t="s">
        <v>169</v>
      </c>
      <c r="AS38" s="28" t="s">
        <v>1</v>
      </c>
      <c r="AT38" s="28" t="s">
        <v>43</v>
      </c>
      <c r="AU38" s="88">
        <v>39902</v>
      </c>
      <c r="AV38" s="28">
        <v>38.700000000000003</v>
      </c>
      <c r="AW38" s="28"/>
      <c r="AX38" s="28">
        <v>0.6</v>
      </c>
      <c r="AY38" s="28">
        <v>39.300000000000004</v>
      </c>
      <c r="AZ38" s="28"/>
      <c r="BA38" s="28"/>
      <c r="BB38" s="28"/>
      <c r="BC38" s="28"/>
      <c r="BD38" s="28"/>
      <c r="BE38" s="28"/>
      <c r="BF38" s="28"/>
      <c r="BG38" s="28"/>
      <c r="BH38" s="28"/>
      <c r="BI38" s="28"/>
      <c r="BJ38" s="28"/>
      <c r="BK38" s="28"/>
      <c r="BL38" s="28"/>
      <c r="BM38" s="28"/>
      <c r="BN38" s="28"/>
      <c r="BO38" s="28"/>
      <c r="BP38" s="28">
        <v>38.700000000000003</v>
      </c>
      <c r="BQ38" s="28"/>
      <c r="BR38" s="28">
        <v>0.6</v>
      </c>
      <c r="BS38" s="28">
        <v>39.300000000000004</v>
      </c>
      <c r="BT38" s="28"/>
      <c r="BU38" s="28" t="s">
        <v>509</v>
      </c>
      <c r="BV38" s="28"/>
      <c r="BX38"/>
    </row>
    <row r="39" spans="2:76" x14ac:dyDescent="0.25">
      <c r="B39" s="59" t="str">
        <f t="shared" si="1"/>
        <v>Buffalo</v>
      </c>
      <c r="C39" s="31" t="str">
        <f t="shared" si="2"/>
        <v>USFS</v>
      </c>
      <c r="D39" s="31" t="str">
        <f t="shared" si="3"/>
        <v>AR</v>
      </c>
      <c r="E39" s="100">
        <f t="shared" si="4"/>
        <v>1992</v>
      </c>
      <c r="F39" s="82" t="str">
        <f t="shared" si="5"/>
        <v/>
      </c>
      <c r="G39" s="33" t="str">
        <f t="shared" si="6"/>
        <v/>
      </c>
      <c r="H39" s="33" t="str">
        <f t="shared" si="7"/>
        <v/>
      </c>
      <c r="I39" s="69" t="str">
        <f t="shared" si="8"/>
        <v/>
      </c>
      <c r="J39" s="82" t="str">
        <f t="shared" si="9"/>
        <v/>
      </c>
      <c r="K39" s="33" t="str">
        <f t="shared" si="10"/>
        <v/>
      </c>
      <c r="L39" s="33" t="str">
        <f t="shared" si="11"/>
        <v/>
      </c>
      <c r="M39" s="69" t="str">
        <f t="shared" si="12"/>
        <v/>
      </c>
      <c r="N39" s="82" t="str">
        <f t="shared" si="30"/>
        <v/>
      </c>
      <c r="O39" s="33" t="str">
        <f t="shared" si="13"/>
        <v/>
      </c>
      <c r="P39" s="33" t="str">
        <f t="shared" si="14"/>
        <v/>
      </c>
      <c r="Q39" s="69" t="str">
        <f t="shared" si="15"/>
        <v/>
      </c>
      <c r="R39" s="82">
        <f t="shared" si="16"/>
        <v>9.4</v>
      </c>
      <c r="S39" s="33">
        <f t="shared" si="17"/>
        <v>6.4</v>
      </c>
      <c r="T39" s="33" t="str">
        <f t="shared" si="18"/>
        <v/>
      </c>
      <c r="U39" s="69">
        <f t="shared" si="19"/>
        <v>15.8</v>
      </c>
      <c r="V39" s="82" t="str">
        <f t="shared" si="20"/>
        <v/>
      </c>
      <c r="W39" s="33" t="str">
        <f t="shared" si="21"/>
        <v/>
      </c>
      <c r="X39" s="33" t="str">
        <f t="shared" si="22"/>
        <v/>
      </c>
      <c r="Y39" s="69" t="str">
        <f t="shared" si="23"/>
        <v/>
      </c>
      <c r="Z39" s="82">
        <f t="shared" si="24"/>
        <v>9.4</v>
      </c>
      <c r="AA39" s="33">
        <f t="shared" si="25"/>
        <v>6.4</v>
      </c>
      <c r="AB39" s="33" t="str">
        <f t="shared" si="26"/>
        <v/>
      </c>
      <c r="AC39" s="69">
        <f t="shared" si="27"/>
        <v>15.8</v>
      </c>
      <c r="AD39" s="102" t="str">
        <f t="shared" si="28"/>
        <v/>
      </c>
      <c r="AE39" s="60" t="str">
        <f t="shared" si="29"/>
        <v/>
      </c>
      <c r="AR39" s="28" t="s">
        <v>172</v>
      </c>
      <c r="AS39" s="28" t="s">
        <v>3</v>
      </c>
      <c r="AT39" s="28" t="s">
        <v>33</v>
      </c>
      <c r="AU39" s="88">
        <v>33716</v>
      </c>
      <c r="AV39" s="28"/>
      <c r="AW39" s="28"/>
      <c r="AX39" s="28"/>
      <c r="AY39" s="28"/>
      <c r="AZ39" s="28"/>
      <c r="BA39" s="28"/>
      <c r="BB39" s="28"/>
      <c r="BC39" s="28"/>
      <c r="BD39" s="28"/>
      <c r="BE39" s="28"/>
      <c r="BF39" s="28"/>
      <c r="BG39" s="28"/>
      <c r="BH39" s="28">
        <v>9.4</v>
      </c>
      <c r="BI39" s="28">
        <v>6.4</v>
      </c>
      <c r="BJ39" s="28"/>
      <c r="BK39" s="28">
        <v>15.8</v>
      </c>
      <c r="BL39" s="28"/>
      <c r="BM39" s="28"/>
      <c r="BN39" s="28"/>
      <c r="BO39" s="28"/>
      <c r="BP39" s="28">
        <v>9.4</v>
      </c>
      <c r="BQ39" s="28">
        <v>6.4</v>
      </c>
      <c r="BR39" s="28"/>
      <c r="BS39" s="28">
        <v>15.8</v>
      </c>
      <c r="BT39" s="28"/>
      <c r="BU39" s="28" t="s">
        <v>509</v>
      </c>
      <c r="BV39" s="28"/>
      <c r="BX39"/>
    </row>
    <row r="40" spans="2:76" x14ac:dyDescent="0.25">
      <c r="B40" s="59" t="str">
        <f t="shared" si="1"/>
        <v xml:space="preserve">Cache la Poudre </v>
      </c>
      <c r="C40" s="31" t="str">
        <f t="shared" si="2"/>
        <v>NPS/USFS</v>
      </c>
      <c r="D40" s="31" t="str">
        <f t="shared" si="3"/>
        <v>CO</v>
      </c>
      <c r="E40" s="100">
        <f t="shared" si="4"/>
        <v>1986</v>
      </c>
      <c r="F40" s="82" t="str">
        <f t="shared" si="5"/>
        <v/>
      </c>
      <c r="G40" s="33" t="str">
        <f t="shared" si="6"/>
        <v/>
      </c>
      <c r="H40" s="33" t="str">
        <f t="shared" si="7"/>
        <v/>
      </c>
      <c r="I40" s="69" t="str">
        <f t="shared" si="8"/>
        <v/>
      </c>
      <c r="J40" s="82" t="str">
        <f t="shared" si="9"/>
        <v/>
      </c>
      <c r="K40" s="33" t="str">
        <f t="shared" si="10"/>
        <v/>
      </c>
      <c r="L40" s="33" t="str">
        <f t="shared" si="11"/>
        <v/>
      </c>
      <c r="M40" s="69" t="str">
        <f t="shared" si="12"/>
        <v/>
      </c>
      <c r="N40" s="82">
        <f t="shared" si="30"/>
        <v>12</v>
      </c>
      <c r="O40" s="33" t="str">
        <f t="shared" si="13"/>
        <v/>
      </c>
      <c r="P40" s="33" t="str">
        <f t="shared" si="14"/>
        <v/>
      </c>
      <c r="Q40" s="69">
        <f t="shared" si="15"/>
        <v>12</v>
      </c>
      <c r="R40" s="82">
        <f t="shared" si="16"/>
        <v>18</v>
      </c>
      <c r="S40" s="33" t="str">
        <f t="shared" si="17"/>
        <v/>
      </c>
      <c r="T40" s="33">
        <f t="shared" si="18"/>
        <v>46</v>
      </c>
      <c r="U40" s="69">
        <f t="shared" si="19"/>
        <v>64</v>
      </c>
      <c r="V40" s="82" t="str">
        <f t="shared" si="20"/>
        <v/>
      </c>
      <c r="W40" s="33" t="str">
        <f t="shared" si="21"/>
        <v/>
      </c>
      <c r="X40" s="33" t="str">
        <f t="shared" si="22"/>
        <v/>
      </c>
      <c r="Y40" s="69" t="str">
        <f t="shared" si="23"/>
        <v/>
      </c>
      <c r="Z40" s="82">
        <f t="shared" si="24"/>
        <v>30</v>
      </c>
      <c r="AA40" s="33" t="str">
        <f t="shared" si="25"/>
        <v/>
      </c>
      <c r="AB40" s="33">
        <f t="shared" si="26"/>
        <v>46</v>
      </c>
      <c r="AC40" s="69">
        <f t="shared" si="27"/>
        <v>76</v>
      </c>
      <c r="AD40" s="102" t="str">
        <f t="shared" si="28"/>
        <v/>
      </c>
      <c r="AE40" s="60" t="str">
        <f t="shared" si="29"/>
        <v/>
      </c>
      <c r="AR40" s="28" t="s">
        <v>586</v>
      </c>
      <c r="AS40" s="28" t="s">
        <v>23</v>
      </c>
      <c r="AT40" s="28" t="s">
        <v>37</v>
      </c>
      <c r="AU40" s="88">
        <v>31715</v>
      </c>
      <c r="AV40" s="28"/>
      <c r="AW40" s="28"/>
      <c r="AX40" s="28"/>
      <c r="AY40" s="28"/>
      <c r="AZ40" s="28"/>
      <c r="BA40" s="28"/>
      <c r="BB40" s="28"/>
      <c r="BC40" s="28"/>
      <c r="BD40" s="28">
        <v>12</v>
      </c>
      <c r="BE40" s="28"/>
      <c r="BF40" s="28"/>
      <c r="BG40" s="28">
        <v>12</v>
      </c>
      <c r="BH40" s="28">
        <v>18</v>
      </c>
      <c r="BI40" s="28"/>
      <c r="BJ40" s="28">
        <v>46</v>
      </c>
      <c r="BK40" s="28">
        <v>64</v>
      </c>
      <c r="BL40" s="28"/>
      <c r="BM40" s="28"/>
      <c r="BN40" s="28"/>
      <c r="BO40" s="28"/>
      <c r="BP40" s="28">
        <v>30</v>
      </c>
      <c r="BQ40" s="28"/>
      <c r="BR40" s="28">
        <v>46</v>
      </c>
      <c r="BS40" s="28">
        <v>76</v>
      </c>
      <c r="BT40" s="28"/>
      <c r="BU40" s="28" t="s">
        <v>509</v>
      </c>
      <c r="BV40" s="28"/>
      <c r="BX40"/>
    </row>
    <row r="41" spans="2:76" x14ac:dyDescent="0.25">
      <c r="B41" s="59" t="str">
        <f t="shared" si="1"/>
        <v>Carp</v>
      </c>
      <c r="C41" s="31" t="str">
        <f t="shared" si="2"/>
        <v>USFS</v>
      </c>
      <c r="D41" s="31" t="str">
        <f t="shared" si="3"/>
        <v>MI</v>
      </c>
      <c r="E41" s="100">
        <f t="shared" si="4"/>
        <v>1992</v>
      </c>
      <c r="F41" s="82" t="str">
        <f t="shared" si="5"/>
        <v/>
      </c>
      <c r="G41" s="33" t="str">
        <f t="shared" si="6"/>
        <v/>
      </c>
      <c r="H41" s="33" t="str">
        <f t="shared" si="7"/>
        <v/>
      </c>
      <c r="I41" s="69" t="str">
        <f t="shared" si="8"/>
        <v/>
      </c>
      <c r="J41" s="82" t="str">
        <f t="shared" si="9"/>
        <v/>
      </c>
      <c r="K41" s="33" t="str">
        <f t="shared" si="10"/>
        <v/>
      </c>
      <c r="L41" s="33" t="str">
        <f t="shared" si="11"/>
        <v/>
      </c>
      <c r="M41" s="69" t="str">
        <f t="shared" si="12"/>
        <v/>
      </c>
      <c r="N41" s="82" t="str">
        <f t="shared" si="30"/>
        <v/>
      </c>
      <c r="O41" s="33" t="str">
        <f t="shared" si="13"/>
        <v/>
      </c>
      <c r="P41" s="33" t="str">
        <f t="shared" si="14"/>
        <v/>
      </c>
      <c r="Q41" s="69" t="str">
        <f t="shared" si="15"/>
        <v/>
      </c>
      <c r="R41" s="82">
        <f t="shared" si="16"/>
        <v>12.4</v>
      </c>
      <c r="S41" s="33">
        <f t="shared" si="17"/>
        <v>9.3000000000000007</v>
      </c>
      <c r="T41" s="33">
        <f t="shared" si="18"/>
        <v>6.1</v>
      </c>
      <c r="U41" s="69">
        <f t="shared" si="19"/>
        <v>27.800000000000004</v>
      </c>
      <c r="V41" s="82" t="str">
        <f t="shared" si="20"/>
        <v/>
      </c>
      <c r="W41" s="33" t="str">
        <f t="shared" si="21"/>
        <v/>
      </c>
      <c r="X41" s="33" t="str">
        <f t="shared" si="22"/>
        <v/>
      </c>
      <c r="Y41" s="69" t="str">
        <f t="shared" si="23"/>
        <v/>
      </c>
      <c r="Z41" s="82">
        <f t="shared" si="24"/>
        <v>12.4</v>
      </c>
      <c r="AA41" s="33">
        <f t="shared" si="25"/>
        <v>9.3000000000000007</v>
      </c>
      <c r="AB41" s="33">
        <f t="shared" si="26"/>
        <v>6.1</v>
      </c>
      <c r="AC41" s="69">
        <f t="shared" si="27"/>
        <v>27.800000000000004</v>
      </c>
      <c r="AD41" s="102" t="str">
        <f t="shared" si="28"/>
        <v/>
      </c>
      <c r="AE41" s="60" t="str">
        <f t="shared" si="29"/>
        <v/>
      </c>
      <c r="AR41" s="28" t="s">
        <v>289</v>
      </c>
      <c r="AS41" s="28" t="s">
        <v>3</v>
      </c>
      <c r="AT41" s="28" t="s">
        <v>50</v>
      </c>
      <c r="AU41" s="88">
        <v>33666</v>
      </c>
      <c r="AV41" s="28"/>
      <c r="AW41" s="28"/>
      <c r="AX41" s="28"/>
      <c r="AY41" s="28"/>
      <c r="AZ41" s="28"/>
      <c r="BA41" s="28"/>
      <c r="BB41" s="28"/>
      <c r="BC41" s="28"/>
      <c r="BD41" s="28"/>
      <c r="BE41" s="28"/>
      <c r="BF41" s="28"/>
      <c r="BG41" s="28"/>
      <c r="BH41" s="28">
        <v>12.4</v>
      </c>
      <c r="BI41" s="28">
        <v>9.3000000000000007</v>
      </c>
      <c r="BJ41" s="28">
        <v>6.1</v>
      </c>
      <c r="BK41" s="28">
        <v>27.800000000000004</v>
      </c>
      <c r="BL41" s="28"/>
      <c r="BM41" s="28"/>
      <c r="BN41" s="28"/>
      <c r="BO41" s="28"/>
      <c r="BP41" s="28">
        <v>12.4</v>
      </c>
      <c r="BQ41" s="28">
        <v>9.3000000000000007</v>
      </c>
      <c r="BR41" s="28">
        <v>6.1</v>
      </c>
      <c r="BS41" s="28">
        <v>27.800000000000004</v>
      </c>
      <c r="BT41" s="28"/>
      <c r="BU41" s="28" t="s">
        <v>509</v>
      </c>
      <c r="BV41" s="28"/>
      <c r="BX41"/>
    </row>
    <row r="42" spans="2:76" x14ac:dyDescent="0.25">
      <c r="B42" s="59" t="str">
        <f t="shared" si="1"/>
        <v>Charley</v>
      </c>
      <c r="C42" s="31" t="str">
        <f t="shared" si="2"/>
        <v>NPS</v>
      </c>
      <c r="D42" s="31" t="str">
        <f t="shared" si="3"/>
        <v>AK</v>
      </c>
      <c r="E42" s="100">
        <f t="shared" si="4"/>
        <v>1980</v>
      </c>
      <c r="F42" s="82" t="str">
        <f t="shared" si="5"/>
        <v/>
      </c>
      <c r="G42" s="33" t="str">
        <f t="shared" si="6"/>
        <v/>
      </c>
      <c r="H42" s="33" t="str">
        <f t="shared" si="7"/>
        <v/>
      </c>
      <c r="I42" s="69" t="str">
        <f t="shared" si="8"/>
        <v/>
      </c>
      <c r="J42" s="82" t="str">
        <f t="shared" si="9"/>
        <v/>
      </c>
      <c r="K42" s="33" t="str">
        <f t="shared" si="10"/>
        <v/>
      </c>
      <c r="L42" s="33" t="str">
        <f t="shared" si="11"/>
        <v/>
      </c>
      <c r="M42" s="69" t="str">
        <f t="shared" si="12"/>
        <v/>
      </c>
      <c r="N42" s="82">
        <f t="shared" si="30"/>
        <v>208</v>
      </c>
      <c r="O42" s="33" t="str">
        <f t="shared" si="13"/>
        <v/>
      </c>
      <c r="P42" s="33" t="str">
        <f t="shared" si="14"/>
        <v/>
      </c>
      <c r="Q42" s="69">
        <f t="shared" si="15"/>
        <v>208</v>
      </c>
      <c r="R42" s="82" t="str">
        <f t="shared" si="16"/>
        <v/>
      </c>
      <c r="S42" s="33" t="str">
        <f t="shared" si="17"/>
        <v/>
      </c>
      <c r="T42" s="33" t="str">
        <f t="shared" si="18"/>
        <v/>
      </c>
      <c r="U42" s="69" t="str">
        <f t="shared" si="19"/>
        <v/>
      </c>
      <c r="V42" s="82" t="str">
        <f t="shared" si="20"/>
        <v/>
      </c>
      <c r="W42" s="33" t="str">
        <f t="shared" si="21"/>
        <v/>
      </c>
      <c r="X42" s="33" t="str">
        <f t="shared" si="22"/>
        <v/>
      </c>
      <c r="Y42" s="69" t="str">
        <f t="shared" si="23"/>
        <v/>
      </c>
      <c r="Z42" s="82">
        <f t="shared" si="24"/>
        <v>208</v>
      </c>
      <c r="AA42" s="33" t="str">
        <f t="shared" si="25"/>
        <v/>
      </c>
      <c r="AB42" s="33" t="str">
        <f t="shared" si="26"/>
        <v/>
      </c>
      <c r="AC42" s="69">
        <f t="shared" si="27"/>
        <v>208</v>
      </c>
      <c r="AD42" s="102" t="str">
        <f t="shared" si="28"/>
        <v/>
      </c>
      <c r="AE42" s="60" t="str">
        <f t="shared" si="29"/>
        <v/>
      </c>
      <c r="AR42" s="28" t="s">
        <v>349</v>
      </c>
      <c r="AS42" s="28" t="s">
        <v>2</v>
      </c>
      <c r="AT42" s="28" t="s">
        <v>31</v>
      </c>
      <c r="AU42" s="88">
        <v>29557</v>
      </c>
      <c r="AV42" s="28"/>
      <c r="AW42" s="28"/>
      <c r="AX42" s="28"/>
      <c r="AY42" s="28"/>
      <c r="AZ42" s="28"/>
      <c r="BA42" s="28"/>
      <c r="BB42" s="28"/>
      <c r="BC42" s="28"/>
      <c r="BD42" s="28">
        <v>208</v>
      </c>
      <c r="BE42" s="28"/>
      <c r="BF42" s="28"/>
      <c r="BG42" s="28">
        <v>208</v>
      </c>
      <c r="BH42" s="28"/>
      <c r="BI42" s="28"/>
      <c r="BJ42" s="28"/>
      <c r="BK42" s="28"/>
      <c r="BL42" s="28"/>
      <c r="BM42" s="28"/>
      <c r="BN42" s="28"/>
      <c r="BO42" s="28"/>
      <c r="BP42" s="28">
        <v>208</v>
      </c>
      <c r="BQ42" s="28"/>
      <c r="BR42" s="28"/>
      <c r="BS42" s="28">
        <v>208</v>
      </c>
      <c r="BT42" s="28"/>
      <c r="BU42" s="28" t="s">
        <v>509</v>
      </c>
      <c r="BV42" s="28"/>
      <c r="BX42"/>
    </row>
    <row r="43" spans="2:76" x14ac:dyDescent="0.25">
      <c r="B43" s="59" t="str">
        <f t="shared" si="1"/>
        <v>Chattooga</v>
      </c>
      <c r="C43" s="31" t="str">
        <f t="shared" si="2"/>
        <v>USFS</v>
      </c>
      <c r="D43" s="31" t="str">
        <f t="shared" si="3"/>
        <v>GA/NC/SC</v>
      </c>
      <c r="E43" s="100">
        <f t="shared" si="4"/>
        <v>1974</v>
      </c>
      <c r="F43" s="82" t="str">
        <f t="shared" si="5"/>
        <v/>
      </c>
      <c r="G43" s="33" t="str">
        <f t="shared" si="6"/>
        <v/>
      </c>
      <c r="H43" s="33" t="str">
        <f t="shared" si="7"/>
        <v/>
      </c>
      <c r="I43" s="69" t="str">
        <f t="shared" si="8"/>
        <v/>
      </c>
      <c r="J43" s="82" t="str">
        <f t="shared" si="9"/>
        <v/>
      </c>
      <c r="K43" s="33" t="str">
        <f t="shared" si="10"/>
        <v/>
      </c>
      <c r="L43" s="33" t="str">
        <f t="shared" si="11"/>
        <v/>
      </c>
      <c r="M43" s="69" t="str">
        <f t="shared" si="12"/>
        <v/>
      </c>
      <c r="N43" s="82" t="str">
        <f t="shared" si="30"/>
        <v/>
      </c>
      <c r="O43" s="33" t="str">
        <f t="shared" si="13"/>
        <v/>
      </c>
      <c r="P43" s="33" t="str">
        <f t="shared" si="14"/>
        <v/>
      </c>
      <c r="Q43" s="69" t="str">
        <f t="shared" si="15"/>
        <v/>
      </c>
      <c r="R43" s="82">
        <f t="shared" si="16"/>
        <v>41.6</v>
      </c>
      <c r="S43" s="33">
        <f t="shared" si="17"/>
        <v>2.5</v>
      </c>
      <c r="T43" s="33">
        <f t="shared" si="18"/>
        <v>14.6</v>
      </c>
      <c r="U43" s="69">
        <f t="shared" si="19"/>
        <v>58.7</v>
      </c>
      <c r="V43" s="82" t="str">
        <f t="shared" si="20"/>
        <v/>
      </c>
      <c r="W43" s="33" t="str">
        <f t="shared" si="21"/>
        <v/>
      </c>
      <c r="X43" s="33" t="str">
        <f t="shared" si="22"/>
        <v/>
      </c>
      <c r="Y43" s="69" t="str">
        <f t="shared" si="23"/>
        <v/>
      </c>
      <c r="Z43" s="82">
        <f t="shared" si="24"/>
        <v>41.6</v>
      </c>
      <c r="AA43" s="33">
        <f t="shared" si="25"/>
        <v>2.5</v>
      </c>
      <c r="AB43" s="33">
        <f t="shared" si="26"/>
        <v>14.6</v>
      </c>
      <c r="AC43" s="69">
        <f t="shared" si="27"/>
        <v>58.7</v>
      </c>
      <c r="AD43" s="102" t="str">
        <f t="shared" si="28"/>
        <v/>
      </c>
      <c r="AE43" s="60" t="str">
        <f t="shared" si="29"/>
        <v/>
      </c>
      <c r="AR43" s="28" t="s">
        <v>173</v>
      </c>
      <c r="AS43" s="28" t="s">
        <v>3</v>
      </c>
      <c r="AT43" s="28" t="s">
        <v>42</v>
      </c>
      <c r="AU43" s="88">
        <v>27159</v>
      </c>
      <c r="AV43" s="28"/>
      <c r="AW43" s="28"/>
      <c r="AX43" s="28"/>
      <c r="AY43" s="28"/>
      <c r="AZ43" s="28"/>
      <c r="BA43" s="28"/>
      <c r="BB43" s="28"/>
      <c r="BC43" s="28"/>
      <c r="BD43" s="28"/>
      <c r="BE43" s="28"/>
      <c r="BF43" s="28"/>
      <c r="BG43" s="28"/>
      <c r="BH43" s="28">
        <v>41.6</v>
      </c>
      <c r="BI43" s="28">
        <v>2.5</v>
      </c>
      <c r="BJ43" s="28">
        <v>14.6</v>
      </c>
      <c r="BK43" s="28">
        <v>58.7</v>
      </c>
      <c r="BL43" s="28"/>
      <c r="BM43" s="28"/>
      <c r="BN43" s="28"/>
      <c r="BO43" s="28"/>
      <c r="BP43" s="28">
        <v>41.6</v>
      </c>
      <c r="BQ43" s="28">
        <v>2.5</v>
      </c>
      <c r="BR43" s="28">
        <v>14.6</v>
      </c>
      <c r="BS43" s="28">
        <v>58.7</v>
      </c>
      <c r="BT43" s="28"/>
      <c r="BU43" s="28" t="s">
        <v>509</v>
      </c>
      <c r="BV43" s="28"/>
      <c r="BX43"/>
    </row>
    <row r="44" spans="2:76" x14ac:dyDescent="0.25">
      <c r="B44" s="59" t="str">
        <f t="shared" si="1"/>
        <v>Chetco</v>
      </c>
      <c r="C44" s="31" t="str">
        <f t="shared" si="2"/>
        <v>USFS</v>
      </c>
      <c r="D44" s="31" t="str">
        <f t="shared" si="3"/>
        <v>OR</v>
      </c>
      <c r="E44" s="100">
        <f t="shared" si="4"/>
        <v>1988</v>
      </c>
      <c r="F44" s="82" t="str">
        <f t="shared" si="5"/>
        <v/>
      </c>
      <c r="G44" s="33" t="str">
        <f t="shared" si="6"/>
        <v/>
      </c>
      <c r="H44" s="33" t="str">
        <f t="shared" si="7"/>
        <v/>
      </c>
      <c r="I44" s="69" t="str">
        <f t="shared" si="8"/>
        <v/>
      </c>
      <c r="J44" s="82" t="str">
        <f t="shared" si="9"/>
        <v/>
      </c>
      <c r="K44" s="33" t="str">
        <f t="shared" si="10"/>
        <v/>
      </c>
      <c r="L44" s="33" t="str">
        <f t="shared" si="11"/>
        <v/>
      </c>
      <c r="M44" s="69" t="str">
        <f t="shared" si="12"/>
        <v/>
      </c>
      <c r="N44" s="82" t="str">
        <f t="shared" si="30"/>
        <v/>
      </c>
      <c r="O44" s="33" t="str">
        <f t="shared" si="13"/>
        <v/>
      </c>
      <c r="P44" s="33" t="str">
        <f t="shared" si="14"/>
        <v/>
      </c>
      <c r="Q44" s="69" t="str">
        <f t="shared" si="15"/>
        <v/>
      </c>
      <c r="R44" s="82">
        <f t="shared" si="16"/>
        <v>25.5</v>
      </c>
      <c r="S44" s="33">
        <f t="shared" si="17"/>
        <v>8</v>
      </c>
      <c r="T44" s="33">
        <f t="shared" si="18"/>
        <v>11</v>
      </c>
      <c r="U44" s="69">
        <f t="shared" si="19"/>
        <v>44.5</v>
      </c>
      <c r="V44" s="82" t="str">
        <f t="shared" si="20"/>
        <v/>
      </c>
      <c r="W44" s="33" t="str">
        <f t="shared" si="21"/>
        <v/>
      </c>
      <c r="X44" s="33" t="str">
        <f t="shared" si="22"/>
        <v/>
      </c>
      <c r="Y44" s="69" t="str">
        <f t="shared" si="23"/>
        <v/>
      </c>
      <c r="Z44" s="82">
        <f t="shared" si="24"/>
        <v>25.5</v>
      </c>
      <c r="AA44" s="33">
        <f t="shared" si="25"/>
        <v>8</v>
      </c>
      <c r="AB44" s="33">
        <f t="shared" si="26"/>
        <v>11</v>
      </c>
      <c r="AC44" s="69">
        <f t="shared" si="27"/>
        <v>44.5</v>
      </c>
      <c r="AD44" s="102" t="str">
        <f t="shared" si="28"/>
        <v/>
      </c>
      <c r="AE44" s="60" t="str">
        <f t="shared" si="29"/>
        <v/>
      </c>
      <c r="AR44" s="28" t="s">
        <v>383</v>
      </c>
      <c r="AS44" s="28" t="s">
        <v>3</v>
      </c>
      <c r="AT44" s="28" t="s">
        <v>65</v>
      </c>
      <c r="AU44" s="88">
        <v>32444</v>
      </c>
      <c r="AV44" s="28"/>
      <c r="AW44" s="28"/>
      <c r="AX44" s="28"/>
      <c r="AY44" s="28"/>
      <c r="AZ44" s="28"/>
      <c r="BA44" s="28"/>
      <c r="BB44" s="28"/>
      <c r="BC44" s="28"/>
      <c r="BD44" s="28"/>
      <c r="BE44" s="28"/>
      <c r="BF44" s="28"/>
      <c r="BG44" s="28"/>
      <c r="BH44" s="28">
        <v>25.5</v>
      </c>
      <c r="BI44" s="28">
        <v>8</v>
      </c>
      <c r="BJ44" s="28">
        <v>11</v>
      </c>
      <c r="BK44" s="28">
        <v>44.5</v>
      </c>
      <c r="BL44" s="28"/>
      <c r="BM44" s="28"/>
      <c r="BN44" s="28"/>
      <c r="BO44" s="28"/>
      <c r="BP44" s="28">
        <v>25.5</v>
      </c>
      <c r="BQ44" s="28">
        <v>8</v>
      </c>
      <c r="BR44" s="28">
        <v>11</v>
      </c>
      <c r="BS44" s="28">
        <v>44.5</v>
      </c>
      <c r="BT44" s="28"/>
      <c r="BU44" s="28" t="s">
        <v>509</v>
      </c>
      <c r="BV44" s="28"/>
      <c r="BX44"/>
    </row>
    <row r="45" spans="2:76" x14ac:dyDescent="0.25">
      <c r="B45" s="59" t="str">
        <f t="shared" si="1"/>
        <v>Chilikadrotna</v>
      </c>
      <c r="C45" s="31" t="str">
        <f t="shared" si="2"/>
        <v>NPS</v>
      </c>
      <c r="D45" s="31" t="str">
        <f t="shared" si="3"/>
        <v>AK</v>
      </c>
      <c r="E45" s="100">
        <f t="shared" si="4"/>
        <v>1980</v>
      </c>
      <c r="F45" s="82" t="str">
        <f t="shared" si="5"/>
        <v/>
      </c>
      <c r="G45" s="33" t="str">
        <f t="shared" si="6"/>
        <v/>
      </c>
      <c r="H45" s="33" t="str">
        <f t="shared" si="7"/>
        <v/>
      </c>
      <c r="I45" s="69" t="str">
        <f t="shared" si="8"/>
        <v/>
      </c>
      <c r="J45" s="82" t="str">
        <f t="shared" si="9"/>
        <v/>
      </c>
      <c r="K45" s="33" t="str">
        <f t="shared" si="10"/>
        <v/>
      </c>
      <c r="L45" s="33" t="str">
        <f t="shared" si="11"/>
        <v/>
      </c>
      <c r="M45" s="69" t="str">
        <f t="shared" si="12"/>
        <v/>
      </c>
      <c r="N45" s="82">
        <f t="shared" si="30"/>
        <v>11</v>
      </c>
      <c r="O45" s="33" t="str">
        <f t="shared" si="13"/>
        <v/>
      </c>
      <c r="P45" s="33" t="str">
        <f t="shared" si="14"/>
        <v/>
      </c>
      <c r="Q45" s="69">
        <f t="shared" si="15"/>
        <v>11</v>
      </c>
      <c r="R45" s="82" t="str">
        <f t="shared" si="16"/>
        <v/>
      </c>
      <c r="S45" s="33" t="str">
        <f t="shared" si="17"/>
        <v/>
      </c>
      <c r="T45" s="33" t="str">
        <f t="shared" si="18"/>
        <v/>
      </c>
      <c r="U45" s="69" t="str">
        <f t="shared" si="19"/>
        <v/>
      </c>
      <c r="V45" s="82" t="str">
        <f t="shared" si="20"/>
        <v/>
      </c>
      <c r="W45" s="33" t="str">
        <f t="shared" si="21"/>
        <v/>
      </c>
      <c r="X45" s="33" t="str">
        <f t="shared" si="22"/>
        <v/>
      </c>
      <c r="Y45" s="69" t="str">
        <f t="shared" si="23"/>
        <v/>
      </c>
      <c r="Z45" s="82">
        <f t="shared" si="24"/>
        <v>11</v>
      </c>
      <c r="AA45" s="33" t="str">
        <f t="shared" si="25"/>
        <v/>
      </c>
      <c r="AB45" s="33" t="str">
        <f t="shared" si="26"/>
        <v/>
      </c>
      <c r="AC45" s="69">
        <f t="shared" si="27"/>
        <v>11</v>
      </c>
      <c r="AD45" s="102" t="str">
        <f t="shared" si="28"/>
        <v/>
      </c>
      <c r="AE45" s="60" t="str">
        <f t="shared" si="29"/>
        <v/>
      </c>
      <c r="AR45" s="28" t="s">
        <v>350</v>
      </c>
      <c r="AS45" s="28" t="s">
        <v>2</v>
      </c>
      <c r="AT45" s="28" t="s">
        <v>31</v>
      </c>
      <c r="AU45" s="88">
        <v>29557</v>
      </c>
      <c r="AV45" s="28"/>
      <c r="AW45" s="28"/>
      <c r="AX45" s="28"/>
      <c r="AY45" s="28"/>
      <c r="AZ45" s="28"/>
      <c r="BA45" s="28"/>
      <c r="BB45" s="28"/>
      <c r="BC45" s="28"/>
      <c r="BD45" s="28">
        <v>11</v>
      </c>
      <c r="BE45" s="28"/>
      <c r="BF45" s="28"/>
      <c r="BG45" s="28">
        <v>11</v>
      </c>
      <c r="BH45" s="28"/>
      <c r="BI45" s="28"/>
      <c r="BJ45" s="28"/>
      <c r="BK45" s="28"/>
      <c r="BL45" s="28"/>
      <c r="BM45" s="28"/>
      <c r="BN45" s="28"/>
      <c r="BO45" s="28"/>
      <c r="BP45" s="28">
        <v>11</v>
      </c>
      <c r="BQ45" s="28"/>
      <c r="BR45" s="28"/>
      <c r="BS45" s="28">
        <v>11</v>
      </c>
      <c r="BT45" s="28"/>
      <c r="BU45" s="28" t="s">
        <v>509</v>
      </c>
      <c r="BV45" s="28"/>
      <c r="BX45"/>
    </row>
    <row r="46" spans="2:76" x14ac:dyDescent="0.25">
      <c r="B46" s="59" t="str">
        <f t="shared" si="1"/>
        <v>Clackamas</v>
      </c>
      <c r="C46" s="31" t="str">
        <f t="shared" si="2"/>
        <v>USFS</v>
      </c>
      <c r="D46" s="31" t="str">
        <f t="shared" si="3"/>
        <v>OR</v>
      </c>
      <c r="E46" s="100">
        <f t="shared" si="4"/>
        <v>1988</v>
      </c>
      <c r="F46" s="82" t="str">
        <f t="shared" si="5"/>
        <v/>
      </c>
      <c r="G46" s="33" t="str">
        <f t="shared" si="6"/>
        <v/>
      </c>
      <c r="H46" s="33" t="str">
        <f t="shared" si="7"/>
        <v/>
      </c>
      <c r="I46" s="69" t="str">
        <f t="shared" si="8"/>
        <v/>
      </c>
      <c r="J46" s="82" t="str">
        <f t="shared" si="9"/>
        <v/>
      </c>
      <c r="K46" s="33" t="str">
        <f t="shared" si="10"/>
        <v/>
      </c>
      <c r="L46" s="33" t="str">
        <f t="shared" si="11"/>
        <v/>
      </c>
      <c r="M46" s="69" t="str">
        <f t="shared" si="12"/>
        <v/>
      </c>
      <c r="N46" s="82" t="str">
        <f t="shared" si="30"/>
        <v/>
      </c>
      <c r="O46" s="33" t="str">
        <f t="shared" si="13"/>
        <v/>
      </c>
      <c r="P46" s="33" t="str">
        <f t="shared" si="14"/>
        <v/>
      </c>
      <c r="Q46" s="69" t="str">
        <f t="shared" si="15"/>
        <v/>
      </c>
      <c r="R46" s="82" t="str">
        <f t="shared" si="16"/>
        <v/>
      </c>
      <c r="S46" s="33">
        <f t="shared" si="17"/>
        <v>20</v>
      </c>
      <c r="T46" s="33">
        <f t="shared" si="18"/>
        <v>27</v>
      </c>
      <c r="U46" s="69">
        <f t="shared" si="19"/>
        <v>47</v>
      </c>
      <c r="V46" s="82" t="str">
        <f t="shared" si="20"/>
        <v/>
      </c>
      <c r="W46" s="33" t="str">
        <f t="shared" si="21"/>
        <v/>
      </c>
      <c r="X46" s="33" t="str">
        <f t="shared" si="22"/>
        <v/>
      </c>
      <c r="Y46" s="69" t="str">
        <f t="shared" si="23"/>
        <v/>
      </c>
      <c r="Z46" s="82" t="str">
        <f t="shared" si="24"/>
        <v/>
      </c>
      <c r="AA46" s="33">
        <f t="shared" si="25"/>
        <v>20</v>
      </c>
      <c r="AB46" s="33">
        <f t="shared" si="26"/>
        <v>27</v>
      </c>
      <c r="AC46" s="69">
        <f t="shared" si="27"/>
        <v>47</v>
      </c>
      <c r="AD46" s="102" t="str">
        <f t="shared" si="28"/>
        <v/>
      </c>
      <c r="AE46" s="60" t="str">
        <f t="shared" si="29"/>
        <v/>
      </c>
      <c r="AR46" s="28" t="s">
        <v>384</v>
      </c>
      <c r="AS46" s="28" t="s">
        <v>3</v>
      </c>
      <c r="AT46" s="28" t="s">
        <v>65</v>
      </c>
      <c r="AU46" s="88">
        <v>32444</v>
      </c>
      <c r="AV46" s="28"/>
      <c r="AW46" s="28"/>
      <c r="AX46" s="28"/>
      <c r="AY46" s="28"/>
      <c r="AZ46" s="28"/>
      <c r="BA46" s="28"/>
      <c r="BB46" s="28"/>
      <c r="BC46" s="28"/>
      <c r="BD46" s="28"/>
      <c r="BE46" s="28"/>
      <c r="BF46" s="28"/>
      <c r="BG46" s="28"/>
      <c r="BH46" s="28"/>
      <c r="BI46" s="28">
        <v>20</v>
      </c>
      <c r="BJ46" s="28">
        <v>27</v>
      </c>
      <c r="BK46" s="28">
        <v>47</v>
      </c>
      <c r="BL46" s="28"/>
      <c r="BM46" s="28"/>
      <c r="BN46" s="28"/>
      <c r="BO46" s="28"/>
      <c r="BP46" s="28"/>
      <c r="BQ46" s="28">
        <v>20</v>
      </c>
      <c r="BR46" s="28">
        <v>27</v>
      </c>
      <c r="BS46" s="28">
        <v>47</v>
      </c>
      <c r="BT46" s="28"/>
      <c r="BU46" s="28" t="s">
        <v>509</v>
      </c>
      <c r="BV46" s="28"/>
      <c r="BX46"/>
    </row>
    <row r="47" spans="2:76" x14ac:dyDescent="0.25">
      <c r="B47" s="59" t="str">
        <f t="shared" si="1"/>
        <v>Clarion</v>
      </c>
      <c r="C47" s="31" t="str">
        <f t="shared" si="2"/>
        <v>USFS</v>
      </c>
      <c r="D47" s="31" t="str">
        <f t="shared" si="3"/>
        <v>PA</v>
      </c>
      <c r="E47" s="100">
        <f t="shared" si="4"/>
        <v>1996</v>
      </c>
      <c r="F47" s="82" t="str">
        <f t="shared" si="5"/>
        <v/>
      </c>
      <c r="G47" s="33" t="str">
        <f t="shared" si="6"/>
        <v/>
      </c>
      <c r="H47" s="33" t="str">
        <f t="shared" si="7"/>
        <v/>
      </c>
      <c r="I47" s="69" t="str">
        <f t="shared" si="8"/>
        <v/>
      </c>
      <c r="J47" s="82" t="str">
        <f t="shared" si="9"/>
        <v/>
      </c>
      <c r="K47" s="33" t="str">
        <f t="shared" si="10"/>
        <v/>
      </c>
      <c r="L47" s="33" t="str">
        <f t="shared" si="11"/>
        <v/>
      </c>
      <c r="M47" s="69" t="str">
        <f t="shared" si="12"/>
        <v/>
      </c>
      <c r="N47" s="82" t="str">
        <f t="shared" si="30"/>
        <v/>
      </c>
      <c r="O47" s="33" t="str">
        <f t="shared" si="13"/>
        <v/>
      </c>
      <c r="P47" s="33" t="str">
        <f t="shared" si="14"/>
        <v/>
      </c>
      <c r="Q47" s="69" t="str">
        <f t="shared" si="15"/>
        <v/>
      </c>
      <c r="R47" s="82" t="str">
        <f t="shared" si="16"/>
        <v/>
      </c>
      <c r="S47" s="33">
        <f t="shared" si="17"/>
        <v>17.100000000000001</v>
      </c>
      <c r="T47" s="33">
        <f t="shared" si="18"/>
        <v>34.6</v>
      </c>
      <c r="U47" s="69">
        <f t="shared" si="19"/>
        <v>51.7</v>
      </c>
      <c r="V47" s="82" t="str">
        <f t="shared" si="20"/>
        <v/>
      </c>
      <c r="W47" s="33" t="str">
        <f t="shared" si="21"/>
        <v/>
      </c>
      <c r="X47" s="33" t="str">
        <f t="shared" si="22"/>
        <v/>
      </c>
      <c r="Y47" s="69" t="str">
        <f t="shared" si="23"/>
        <v/>
      </c>
      <c r="Z47" s="82" t="str">
        <f t="shared" si="24"/>
        <v/>
      </c>
      <c r="AA47" s="33">
        <f t="shared" si="25"/>
        <v>17.100000000000001</v>
      </c>
      <c r="AB47" s="33">
        <f t="shared" si="26"/>
        <v>34.6</v>
      </c>
      <c r="AC47" s="69">
        <f t="shared" si="27"/>
        <v>51.7</v>
      </c>
      <c r="AD47" s="102" t="str">
        <f t="shared" si="28"/>
        <v/>
      </c>
      <c r="AE47" s="60" t="str">
        <f t="shared" si="29"/>
        <v/>
      </c>
      <c r="AR47" s="28" t="s">
        <v>175</v>
      </c>
      <c r="AS47" s="28" t="s">
        <v>3</v>
      </c>
      <c r="AT47" s="28" t="s">
        <v>67</v>
      </c>
      <c r="AU47" s="88">
        <v>35357</v>
      </c>
      <c r="AV47" s="28"/>
      <c r="AW47" s="28"/>
      <c r="AX47" s="28"/>
      <c r="AY47" s="28"/>
      <c r="AZ47" s="28"/>
      <c r="BA47" s="28"/>
      <c r="BB47" s="28"/>
      <c r="BC47" s="28"/>
      <c r="BD47" s="28"/>
      <c r="BE47" s="28"/>
      <c r="BF47" s="28"/>
      <c r="BG47" s="28"/>
      <c r="BH47" s="28"/>
      <c r="BI47" s="28">
        <v>17.100000000000001</v>
      </c>
      <c r="BJ47" s="28">
        <v>34.6</v>
      </c>
      <c r="BK47" s="28">
        <v>51.7</v>
      </c>
      <c r="BL47" s="28"/>
      <c r="BM47" s="28"/>
      <c r="BN47" s="28"/>
      <c r="BO47" s="28"/>
      <c r="BP47" s="28"/>
      <c r="BQ47" s="28">
        <v>17.100000000000001</v>
      </c>
      <c r="BR47" s="28">
        <v>34.6</v>
      </c>
      <c r="BS47" s="28">
        <v>51.7</v>
      </c>
      <c r="BT47" s="28"/>
      <c r="BU47" s="28" t="s">
        <v>509</v>
      </c>
      <c r="BV47" s="28"/>
      <c r="BX47"/>
    </row>
    <row r="48" spans="2:76" x14ac:dyDescent="0.25">
      <c r="B48" s="59" t="str">
        <f t="shared" si="1"/>
        <v>Clarks Fork</v>
      </c>
      <c r="C48" s="31" t="str">
        <f t="shared" si="2"/>
        <v>USFS</v>
      </c>
      <c r="D48" s="31" t="str">
        <f t="shared" si="3"/>
        <v>WY</v>
      </c>
      <c r="E48" s="100">
        <f t="shared" si="4"/>
        <v>1990</v>
      </c>
      <c r="F48" s="82" t="str">
        <f t="shared" si="5"/>
        <v/>
      </c>
      <c r="G48" s="33" t="str">
        <f t="shared" si="6"/>
        <v/>
      </c>
      <c r="H48" s="33" t="str">
        <f t="shared" si="7"/>
        <v/>
      </c>
      <c r="I48" s="69" t="str">
        <f t="shared" si="8"/>
        <v/>
      </c>
      <c r="J48" s="82" t="str">
        <f t="shared" si="9"/>
        <v/>
      </c>
      <c r="K48" s="33" t="str">
        <f t="shared" si="10"/>
        <v/>
      </c>
      <c r="L48" s="33" t="str">
        <f t="shared" si="11"/>
        <v/>
      </c>
      <c r="M48" s="69" t="str">
        <f t="shared" si="12"/>
        <v/>
      </c>
      <c r="N48" s="82" t="str">
        <f t="shared" si="30"/>
        <v/>
      </c>
      <c r="O48" s="33" t="str">
        <f t="shared" si="13"/>
        <v/>
      </c>
      <c r="P48" s="33" t="str">
        <f t="shared" si="14"/>
        <v/>
      </c>
      <c r="Q48" s="69" t="str">
        <f t="shared" si="15"/>
        <v/>
      </c>
      <c r="R48" s="82">
        <f t="shared" si="16"/>
        <v>20.5</v>
      </c>
      <c r="S48" s="33" t="str">
        <f t="shared" si="17"/>
        <v/>
      </c>
      <c r="T48" s="33" t="str">
        <f t="shared" si="18"/>
        <v/>
      </c>
      <c r="U48" s="69">
        <f t="shared" si="19"/>
        <v>20.5</v>
      </c>
      <c r="V48" s="82" t="str">
        <f t="shared" si="20"/>
        <v/>
      </c>
      <c r="W48" s="33" t="str">
        <f t="shared" si="21"/>
        <v/>
      </c>
      <c r="X48" s="33" t="str">
        <f t="shared" si="22"/>
        <v/>
      </c>
      <c r="Y48" s="69" t="str">
        <f t="shared" si="23"/>
        <v/>
      </c>
      <c r="Z48" s="82">
        <f t="shared" si="24"/>
        <v>20.5</v>
      </c>
      <c r="AA48" s="33" t="str">
        <f t="shared" si="25"/>
        <v/>
      </c>
      <c r="AB48" s="33" t="str">
        <f t="shared" si="26"/>
        <v/>
      </c>
      <c r="AC48" s="69">
        <f t="shared" si="27"/>
        <v>20.5</v>
      </c>
      <c r="AD48" s="102" t="str">
        <f t="shared" si="28"/>
        <v/>
      </c>
      <c r="AE48" s="60" t="str">
        <f t="shared" si="29"/>
        <v/>
      </c>
      <c r="AR48" s="28" t="s">
        <v>199</v>
      </c>
      <c r="AS48" s="28" t="s">
        <v>3</v>
      </c>
      <c r="AT48" s="28" t="s">
        <v>76</v>
      </c>
      <c r="AU48" s="88">
        <v>33205</v>
      </c>
      <c r="AV48" s="28"/>
      <c r="AW48" s="28"/>
      <c r="AX48" s="28"/>
      <c r="AY48" s="28"/>
      <c r="AZ48" s="28"/>
      <c r="BA48" s="28"/>
      <c r="BB48" s="28"/>
      <c r="BC48" s="28"/>
      <c r="BD48" s="28"/>
      <c r="BE48" s="28"/>
      <c r="BF48" s="28"/>
      <c r="BG48" s="28"/>
      <c r="BH48" s="28">
        <v>20.5</v>
      </c>
      <c r="BI48" s="28"/>
      <c r="BJ48" s="28"/>
      <c r="BK48" s="28">
        <v>20.5</v>
      </c>
      <c r="BL48" s="28"/>
      <c r="BM48" s="28"/>
      <c r="BN48" s="28"/>
      <c r="BO48" s="28"/>
      <c r="BP48" s="28">
        <v>20.5</v>
      </c>
      <c r="BQ48" s="28"/>
      <c r="BR48" s="28"/>
      <c r="BS48" s="28">
        <v>20.5</v>
      </c>
      <c r="BT48" s="28"/>
      <c r="BU48" s="28" t="s">
        <v>509</v>
      </c>
      <c r="BV48" s="28"/>
      <c r="BX48"/>
    </row>
    <row r="49" spans="2:76" x14ac:dyDescent="0.25">
      <c r="B49" s="59" t="str">
        <f t="shared" si="1"/>
        <v xml:space="preserve">Collawash </v>
      </c>
      <c r="C49" s="31" t="str">
        <f t="shared" si="2"/>
        <v>USFS</v>
      </c>
      <c r="D49" s="31" t="str">
        <f t="shared" si="3"/>
        <v>OR</v>
      </c>
      <c r="E49" s="100">
        <f t="shared" si="4"/>
        <v>2009</v>
      </c>
      <c r="F49" s="82" t="str">
        <f t="shared" si="5"/>
        <v/>
      </c>
      <c r="G49" s="33" t="str">
        <f t="shared" si="6"/>
        <v/>
      </c>
      <c r="H49" s="33" t="str">
        <f t="shared" si="7"/>
        <v/>
      </c>
      <c r="I49" s="69" t="str">
        <f t="shared" si="8"/>
        <v/>
      </c>
      <c r="J49" s="82" t="str">
        <f t="shared" si="9"/>
        <v/>
      </c>
      <c r="K49" s="33" t="str">
        <f t="shared" si="10"/>
        <v/>
      </c>
      <c r="L49" s="33" t="str">
        <f t="shared" si="11"/>
        <v/>
      </c>
      <c r="M49" s="69" t="str">
        <f t="shared" si="12"/>
        <v/>
      </c>
      <c r="N49" s="82" t="str">
        <f t="shared" si="30"/>
        <v/>
      </c>
      <c r="O49" s="33" t="str">
        <f t="shared" si="13"/>
        <v/>
      </c>
      <c r="P49" s="33" t="str">
        <f t="shared" si="14"/>
        <v/>
      </c>
      <c r="Q49" s="69" t="str">
        <f t="shared" si="15"/>
        <v/>
      </c>
      <c r="R49" s="82" t="str">
        <f t="shared" si="16"/>
        <v/>
      </c>
      <c r="S49" s="33">
        <f t="shared" si="17"/>
        <v>11</v>
      </c>
      <c r="T49" s="33">
        <f t="shared" si="18"/>
        <v>6.8</v>
      </c>
      <c r="U49" s="69">
        <f t="shared" si="19"/>
        <v>17.8</v>
      </c>
      <c r="V49" s="82" t="str">
        <f t="shared" si="20"/>
        <v/>
      </c>
      <c r="W49" s="33" t="str">
        <f t="shared" si="21"/>
        <v/>
      </c>
      <c r="X49" s="33" t="str">
        <f t="shared" si="22"/>
        <v/>
      </c>
      <c r="Y49" s="69" t="str">
        <f t="shared" si="23"/>
        <v/>
      </c>
      <c r="Z49" s="82" t="str">
        <f t="shared" si="24"/>
        <v/>
      </c>
      <c r="AA49" s="33">
        <f t="shared" si="25"/>
        <v>11</v>
      </c>
      <c r="AB49" s="33">
        <f t="shared" si="26"/>
        <v>6.8</v>
      </c>
      <c r="AC49" s="69">
        <f t="shared" si="27"/>
        <v>17.8</v>
      </c>
      <c r="AD49" s="102" t="str">
        <f t="shared" si="28"/>
        <v/>
      </c>
      <c r="AE49" s="60" t="str">
        <f t="shared" si="29"/>
        <v/>
      </c>
      <c r="AR49" s="28" t="s">
        <v>594</v>
      </c>
      <c r="AS49" s="28" t="s">
        <v>3</v>
      </c>
      <c r="AT49" s="28" t="s">
        <v>65</v>
      </c>
      <c r="AU49" s="88">
        <v>39902</v>
      </c>
      <c r="AV49" s="28"/>
      <c r="AW49" s="28"/>
      <c r="AX49" s="28"/>
      <c r="AY49" s="28"/>
      <c r="AZ49" s="28"/>
      <c r="BA49" s="28"/>
      <c r="BB49" s="28"/>
      <c r="BC49" s="28"/>
      <c r="BD49" s="28"/>
      <c r="BE49" s="28"/>
      <c r="BF49" s="28"/>
      <c r="BG49" s="28"/>
      <c r="BH49" s="28"/>
      <c r="BI49" s="28">
        <v>11</v>
      </c>
      <c r="BJ49" s="28">
        <v>6.8</v>
      </c>
      <c r="BK49" s="28">
        <v>17.8</v>
      </c>
      <c r="BL49" s="28"/>
      <c r="BM49" s="28"/>
      <c r="BN49" s="28"/>
      <c r="BO49" s="28"/>
      <c r="BP49" s="28"/>
      <c r="BQ49" s="28">
        <v>11</v>
      </c>
      <c r="BR49" s="28">
        <v>6.8</v>
      </c>
      <c r="BS49" s="28">
        <v>17.8</v>
      </c>
      <c r="BT49" s="28"/>
      <c r="BU49" s="28" t="s">
        <v>509</v>
      </c>
      <c r="BV49" s="28"/>
      <c r="BX49"/>
    </row>
    <row r="50" spans="2:76" x14ac:dyDescent="0.25">
      <c r="B50" s="59" t="str">
        <f t="shared" si="1"/>
        <v>Cossatot</v>
      </c>
      <c r="C50" s="31" t="str">
        <f t="shared" si="2"/>
        <v>USFS/State</v>
      </c>
      <c r="D50" s="31" t="str">
        <f t="shared" si="3"/>
        <v>AR</v>
      </c>
      <c r="E50" s="100">
        <f t="shared" si="4"/>
        <v>1992</v>
      </c>
      <c r="F50" s="82" t="str">
        <f t="shared" si="5"/>
        <v/>
      </c>
      <c r="G50" s="33" t="str">
        <f t="shared" si="6"/>
        <v/>
      </c>
      <c r="H50" s="33" t="str">
        <f t="shared" si="7"/>
        <v/>
      </c>
      <c r="I50" s="69" t="str">
        <f t="shared" si="8"/>
        <v/>
      </c>
      <c r="J50" s="82" t="str">
        <f t="shared" si="9"/>
        <v/>
      </c>
      <c r="K50" s="33" t="str">
        <f t="shared" si="10"/>
        <v/>
      </c>
      <c r="L50" s="33" t="str">
        <f t="shared" si="11"/>
        <v/>
      </c>
      <c r="M50" s="69" t="str">
        <f t="shared" si="12"/>
        <v/>
      </c>
      <c r="N50" s="82" t="str">
        <f t="shared" si="30"/>
        <v/>
      </c>
      <c r="O50" s="33" t="str">
        <f t="shared" si="13"/>
        <v/>
      </c>
      <c r="P50" s="33" t="str">
        <f t="shared" si="14"/>
        <v/>
      </c>
      <c r="Q50" s="69" t="str">
        <f t="shared" si="15"/>
        <v/>
      </c>
      <c r="R50" s="82" t="str">
        <f t="shared" si="16"/>
        <v/>
      </c>
      <c r="S50" s="33">
        <f t="shared" si="17"/>
        <v>15.9</v>
      </c>
      <c r="T50" s="33">
        <f t="shared" si="18"/>
        <v>4.2</v>
      </c>
      <c r="U50" s="69">
        <f t="shared" si="19"/>
        <v>20.100000000000001</v>
      </c>
      <c r="V50" s="82" t="str">
        <f t="shared" si="20"/>
        <v/>
      </c>
      <c r="W50" s="33">
        <f t="shared" si="21"/>
        <v>10.7</v>
      </c>
      <c r="X50" s="33" t="str">
        <f t="shared" si="22"/>
        <v/>
      </c>
      <c r="Y50" s="69">
        <f t="shared" si="23"/>
        <v>10.7</v>
      </c>
      <c r="Z50" s="82" t="str">
        <f t="shared" si="24"/>
        <v/>
      </c>
      <c r="AA50" s="33">
        <f t="shared" si="25"/>
        <v>26.6</v>
      </c>
      <c r="AB50" s="33">
        <f t="shared" si="26"/>
        <v>4.2</v>
      </c>
      <c r="AC50" s="69">
        <f t="shared" si="27"/>
        <v>30.8</v>
      </c>
      <c r="AD50" s="102" t="str">
        <f t="shared" si="28"/>
        <v>Yes</v>
      </c>
      <c r="AE50" s="60" t="str">
        <f t="shared" si="29"/>
        <v>None</v>
      </c>
      <c r="AR50" s="28" t="s">
        <v>423</v>
      </c>
      <c r="AS50" s="28" t="s">
        <v>24</v>
      </c>
      <c r="AT50" s="28" t="s">
        <v>33</v>
      </c>
      <c r="AU50" s="88">
        <v>33716</v>
      </c>
      <c r="AV50" s="28"/>
      <c r="AW50" s="28"/>
      <c r="AX50" s="28"/>
      <c r="AY50" s="28"/>
      <c r="AZ50" s="28"/>
      <c r="BA50" s="28"/>
      <c r="BB50" s="28"/>
      <c r="BC50" s="28"/>
      <c r="BD50" s="28"/>
      <c r="BE50" s="28"/>
      <c r="BF50" s="28"/>
      <c r="BG50" s="28"/>
      <c r="BH50" s="28"/>
      <c r="BI50" s="28">
        <v>15.9</v>
      </c>
      <c r="BJ50" s="28">
        <v>4.2</v>
      </c>
      <c r="BK50" s="28">
        <v>20.100000000000001</v>
      </c>
      <c r="BL50" s="28"/>
      <c r="BM50" s="28">
        <v>10.7</v>
      </c>
      <c r="BN50" s="28"/>
      <c r="BO50" s="28">
        <v>10.7</v>
      </c>
      <c r="BP50" s="28"/>
      <c r="BQ50" s="28">
        <v>26.6</v>
      </c>
      <c r="BR50" s="28">
        <v>4.2</v>
      </c>
      <c r="BS50" s="28">
        <v>30.8</v>
      </c>
      <c r="BT50" s="28" t="s">
        <v>510</v>
      </c>
      <c r="BU50" s="28" t="s">
        <v>496</v>
      </c>
      <c r="BV50" s="28" t="s">
        <v>970</v>
      </c>
      <c r="BX50"/>
    </row>
    <row r="51" spans="2:76" x14ac:dyDescent="0.25">
      <c r="B51" s="59" t="str">
        <f t="shared" si="1"/>
        <v>Cottonwood Creek</v>
      </c>
      <c r="C51" s="31" t="str">
        <f t="shared" si="2"/>
        <v>BLM</v>
      </c>
      <c r="D51" s="31" t="str">
        <f t="shared" si="3"/>
        <v>ID</v>
      </c>
      <c r="E51" s="100">
        <f t="shared" si="4"/>
        <v>2009</v>
      </c>
      <c r="F51" s="82">
        <f t="shared" si="5"/>
        <v>2.6</v>
      </c>
      <c r="G51" s="33" t="str">
        <f t="shared" si="6"/>
        <v/>
      </c>
      <c r="H51" s="33" t="str">
        <f t="shared" si="7"/>
        <v/>
      </c>
      <c r="I51" s="69">
        <f t="shared" si="8"/>
        <v>2.6</v>
      </c>
      <c r="J51" s="82" t="str">
        <f t="shared" si="9"/>
        <v/>
      </c>
      <c r="K51" s="33" t="str">
        <f t="shared" si="10"/>
        <v/>
      </c>
      <c r="L51" s="33" t="str">
        <f t="shared" si="11"/>
        <v/>
      </c>
      <c r="M51" s="69" t="str">
        <f t="shared" si="12"/>
        <v/>
      </c>
      <c r="N51" s="82" t="str">
        <f t="shared" si="30"/>
        <v/>
      </c>
      <c r="O51" s="33" t="str">
        <f t="shared" si="13"/>
        <v/>
      </c>
      <c r="P51" s="33" t="str">
        <f t="shared" si="14"/>
        <v/>
      </c>
      <c r="Q51" s="69" t="str">
        <f t="shared" si="15"/>
        <v/>
      </c>
      <c r="R51" s="82" t="str">
        <f t="shared" si="16"/>
        <v/>
      </c>
      <c r="S51" s="33" t="str">
        <f t="shared" si="17"/>
        <v/>
      </c>
      <c r="T51" s="33" t="str">
        <f t="shared" si="18"/>
        <v/>
      </c>
      <c r="U51" s="69" t="str">
        <f t="shared" si="19"/>
        <v/>
      </c>
      <c r="V51" s="82" t="str">
        <f t="shared" si="20"/>
        <v/>
      </c>
      <c r="W51" s="33" t="str">
        <f t="shared" si="21"/>
        <v/>
      </c>
      <c r="X51" s="33" t="str">
        <f t="shared" si="22"/>
        <v/>
      </c>
      <c r="Y51" s="69" t="str">
        <f t="shared" si="23"/>
        <v/>
      </c>
      <c r="Z51" s="82">
        <f t="shared" si="24"/>
        <v>2.6</v>
      </c>
      <c r="AA51" s="33" t="str">
        <f t="shared" si="25"/>
        <v/>
      </c>
      <c r="AB51" s="33" t="str">
        <f t="shared" si="26"/>
        <v/>
      </c>
      <c r="AC51" s="69">
        <f t="shared" si="27"/>
        <v>2.6</v>
      </c>
      <c r="AD51" s="102" t="str">
        <f t="shared" si="28"/>
        <v/>
      </c>
      <c r="AE51" s="60" t="str">
        <f t="shared" si="29"/>
        <v/>
      </c>
      <c r="AR51" s="28" t="s">
        <v>82</v>
      </c>
      <c r="AS51" s="28" t="s">
        <v>1</v>
      </c>
      <c r="AT51" s="28" t="s">
        <v>43</v>
      </c>
      <c r="AU51" s="88">
        <v>39902</v>
      </c>
      <c r="AV51" s="28">
        <v>2.6</v>
      </c>
      <c r="AW51" s="28"/>
      <c r="AX51" s="28"/>
      <c r="AY51" s="28">
        <v>2.6</v>
      </c>
      <c r="AZ51" s="28"/>
      <c r="BA51" s="28"/>
      <c r="BB51" s="28"/>
      <c r="BC51" s="28"/>
      <c r="BD51" s="28"/>
      <c r="BE51" s="28"/>
      <c r="BF51" s="28"/>
      <c r="BG51" s="28"/>
      <c r="BH51" s="28"/>
      <c r="BI51" s="28"/>
      <c r="BJ51" s="28"/>
      <c r="BK51" s="28"/>
      <c r="BL51" s="28"/>
      <c r="BM51" s="28"/>
      <c r="BN51" s="28"/>
      <c r="BO51" s="28"/>
      <c r="BP51" s="28">
        <v>2.6</v>
      </c>
      <c r="BQ51" s="28"/>
      <c r="BR51" s="28"/>
      <c r="BS51" s="28">
        <v>2.6</v>
      </c>
      <c r="BT51" s="28"/>
      <c r="BU51" s="28" t="s">
        <v>509</v>
      </c>
      <c r="BV51" s="28"/>
      <c r="BX51"/>
    </row>
    <row r="52" spans="2:76" x14ac:dyDescent="0.25">
      <c r="B52" s="59" t="str">
        <f t="shared" si="1"/>
        <v>Cottonwood Creek</v>
      </c>
      <c r="C52" s="31" t="str">
        <f t="shared" si="2"/>
        <v>BLM/USFS</v>
      </c>
      <c r="D52" s="31" t="str">
        <f t="shared" si="3"/>
        <v>CA</v>
      </c>
      <c r="E52" s="100">
        <f t="shared" si="4"/>
        <v>2009</v>
      </c>
      <c r="F52" s="82" t="str">
        <f t="shared" si="5"/>
        <v/>
      </c>
      <c r="G52" s="33" t="str">
        <f t="shared" si="6"/>
        <v/>
      </c>
      <c r="H52" s="33">
        <f t="shared" si="7"/>
        <v>4.0999999999999996</v>
      </c>
      <c r="I52" s="69">
        <f t="shared" si="8"/>
        <v>4.0999999999999996</v>
      </c>
      <c r="J52" s="82" t="str">
        <f t="shared" si="9"/>
        <v/>
      </c>
      <c r="K52" s="33" t="str">
        <f t="shared" si="10"/>
        <v/>
      </c>
      <c r="L52" s="33" t="str">
        <f t="shared" si="11"/>
        <v/>
      </c>
      <c r="M52" s="69" t="str">
        <f t="shared" si="12"/>
        <v/>
      </c>
      <c r="N52" s="82" t="str">
        <f t="shared" si="30"/>
        <v/>
      </c>
      <c r="O52" s="33" t="str">
        <f t="shared" si="13"/>
        <v/>
      </c>
      <c r="P52" s="33" t="str">
        <f t="shared" si="14"/>
        <v/>
      </c>
      <c r="Q52" s="69" t="str">
        <f t="shared" si="15"/>
        <v/>
      </c>
      <c r="R52" s="82">
        <f t="shared" si="16"/>
        <v>17.399999999999999</v>
      </c>
      <c r="S52" s="33" t="str">
        <f t="shared" si="17"/>
        <v/>
      </c>
      <c r="T52" s="33" t="str">
        <f t="shared" si="18"/>
        <v/>
      </c>
      <c r="U52" s="69">
        <f t="shared" si="19"/>
        <v>17.399999999999999</v>
      </c>
      <c r="V52" s="82" t="str">
        <f t="shared" si="20"/>
        <v/>
      </c>
      <c r="W52" s="33" t="str">
        <f t="shared" si="21"/>
        <v/>
      </c>
      <c r="X52" s="33" t="str">
        <f t="shared" si="22"/>
        <v/>
      </c>
      <c r="Y52" s="69" t="str">
        <f t="shared" si="23"/>
        <v/>
      </c>
      <c r="Z52" s="82">
        <f t="shared" si="24"/>
        <v>17.399999999999999</v>
      </c>
      <c r="AA52" s="33" t="str">
        <f t="shared" si="25"/>
        <v/>
      </c>
      <c r="AB52" s="33">
        <f t="shared" si="26"/>
        <v>4.0999999999999996</v>
      </c>
      <c r="AC52" s="69">
        <f t="shared" si="27"/>
        <v>21.5</v>
      </c>
      <c r="AD52" s="102" t="str">
        <f t="shared" si="28"/>
        <v/>
      </c>
      <c r="AE52" s="60" t="str">
        <f t="shared" si="29"/>
        <v/>
      </c>
      <c r="AR52" s="28" t="s">
        <v>82</v>
      </c>
      <c r="AS52" s="28" t="s">
        <v>21</v>
      </c>
      <c r="AT52" s="28" t="s">
        <v>35</v>
      </c>
      <c r="AU52" s="88">
        <v>39902</v>
      </c>
      <c r="AV52" s="28"/>
      <c r="AW52" s="28"/>
      <c r="AX52" s="28">
        <v>4.0999999999999996</v>
      </c>
      <c r="AY52" s="28">
        <v>4.0999999999999996</v>
      </c>
      <c r="AZ52" s="28"/>
      <c r="BA52" s="28"/>
      <c r="BB52" s="28"/>
      <c r="BC52" s="28"/>
      <c r="BD52" s="28"/>
      <c r="BE52" s="28"/>
      <c r="BF52" s="28"/>
      <c r="BG52" s="28"/>
      <c r="BH52" s="28">
        <v>17.399999999999999</v>
      </c>
      <c r="BI52" s="28"/>
      <c r="BJ52" s="28"/>
      <c r="BK52" s="28">
        <v>17.399999999999999</v>
      </c>
      <c r="BL52" s="28"/>
      <c r="BM52" s="28"/>
      <c r="BN52" s="28"/>
      <c r="BO52" s="28"/>
      <c r="BP52" s="28">
        <v>17.399999999999999</v>
      </c>
      <c r="BQ52" s="28"/>
      <c r="BR52" s="28">
        <v>4.0999999999999996</v>
      </c>
      <c r="BS52" s="28">
        <v>21.5</v>
      </c>
      <c r="BT52" s="28"/>
      <c r="BU52" s="28" t="s">
        <v>509</v>
      </c>
      <c r="BV52" s="28"/>
      <c r="BX52"/>
    </row>
    <row r="53" spans="2:76" x14ac:dyDescent="0.25">
      <c r="B53" s="59" t="str">
        <f t="shared" si="1"/>
        <v>Crescent Creek</v>
      </c>
      <c r="C53" s="31" t="str">
        <f t="shared" si="2"/>
        <v>USFS</v>
      </c>
      <c r="D53" s="31" t="str">
        <f t="shared" si="3"/>
        <v>OR</v>
      </c>
      <c r="E53" s="100">
        <f t="shared" si="4"/>
        <v>1988</v>
      </c>
      <c r="F53" s="82" t="str">
        <f t="shared" si="5"/>
        <v/>
      </c>
      <c r="G53" s="33" t="str">
        <f t="shared" si="6"/>
        <v/>
      </c>
      <c r="H53" s="33" t="str">
        <f t="shared" si="7"/>
        <v/>
      </c>
      <c r="I53" s="69" t="str">
        <f t="shared" si="8"/>
        <v/>
      </c>
      <c r="J53" s="82" t="str">
        <f t="shared" si="9"/>
        <v/>
      </c>
      <c r="K53" s="33" t="str">
        <f t="shared" si="10"/>
        <v/>
      </c>
      <c r="L53" s="33" t="str">
        <f t="shared" si="11"/>
        <v/>
      </c>
      <c r="M53" s="69" t="str">
        <f t="shared" si="12"/>
        <v/>
      </c>
      <c r="N53" s="82" t="str">
        <f t="shared" ref="N53:N79" si="32">IF(ISBLANK(BD53),"",(BD53))</f>
        <v/>
      </c>
      <c r="O53" s="33" t="str">
        <f t="shared" si="13"/>
        <v/>
      </c>
      <c r="P53" s="33" t="str">
        <f t="shared" si="14"/>
        <v/>
      </c>
      <c r="Q53" s="69" t="str">
        <f t="shared" si="15"/>
        <v/>
      </c>
      <c r="R53" s="82" t="str">
        <f t="shared" si="16"/>
        <v/>
      </c>
      <c r="S53" s="33" t="str">
        <f t="shared" si="17"/>
        <v/>
      </c>
      <c r="T53" s="33">
        <f t="shared" si="18"/>
        <v>10</v>
      </c>
      <c r="U53" s="69">
        <f t="shared" si="19"/>
        <v>10</v>
      </c>
      <c r="V53" s="82" t="str">
        <f t="shared" si="20"/>
        <v/>
      </c>
      <c r="W53" s="33" t="str">
        <f t="shared" si="21"/>
        <v/>
      </c>
      <c r="X53" s="33" t="str">
        <f t="shared" si="22"/>
        <v/>
      </c>
      <c r="Y53" s="69" t="str">
        <f t="shared" si="23"/>
        <v/>
      </c>
      <c r="Z53" s="82" t="str">
        <f t="shared" si="24"/>
        <v/>
      </c>
      <c r="AA53" s="33" t="str">
        <f t="shared" si="25"/>
        <v/>
      </c>
      <c r="AB53" s="33">
        <f t="shared" si="26"/>
        <v>10</v>
      </c>
      <c r="AC53" s="69">
        <f t="shared" si="27"/>
        <v>10</v>
      </c>
      <c r="AD53" s="102" t="str">
        <f t="shared" si="28"/>
        <v/>
      </c>
      <c r="AE53" s="60" t="str">
        <f t="shared" si="29"/>
        <v/>
      </c>
      <c r="AR53" s="28" t="s">
        <v>142</v>
      </c>
      <c r="AS53" s="28" t="s">
        <v>3</v>
      </c>
      <c r="AT53" s="28" t="s">
        <v>65</v>
      </c>
      <c r="AU53" s="88">
        <v>32444</v>
      </c>
      <c r="AV53" s="28"/>
      <c r="AW53" s="28"/>
      <c r="AX53" s="28"/>
      <c r="AY53" s="28"/>
      <c r="AZ53" s="28"/>
      <c r="BA53" s="28"/>
      <c r="BB53" s="28"/>
      <c r="BC53" s="28"/>
      <c r="BD53" s="28"/>
      <c r="BE53" s="28"/>
      <c r="BF53" s="28"/>
      <c r="BG53" s="28"/>
      <c r="BH53" s="28"/>
      <c r="BI53" s="28"/>
      <c r="BJ53" s="28">
        <v>10</v>
      </c>
      <c r="BK53" s="28">
        <v>10</v>
      </c>
      <c r="BL53" s="28"/>
      <c r="BM53" s="28"/>
      <c r="BN53" s="28"/>
      <c r="BO53" s="28"/>
      <c r="BP53" s="28"/>
      <c r="BQ53" s="28"/>
      <c r="BR53" s="28">
        <v>10</v>
      </c>
      <c r="BS53" s="28">
        <v>10</v>
      </c>
      <c r="BT53" s="28"/>
      <c r="BU53" s="28" t="s">
        <v>509</v>
      </c>
      <c r="BV53" s="28"/>
      <c r="BX53"/>
    </row>
    <row r="54" spans="2:76" x14ac:dyDescent="0.25">
      <c r="B54" s="59" t="str">
        <f t="shared" si="1"/>
        <v>Crooked</v>
      </c>
      <c r="C54" s="31" t="str">
        <f t="shared" si="2"/>
        <v>BLM</v>
      </c>
      <c r="D54" s="31" t="str">
        <f t="shared" si="3"/>
        <v>OR</v>
      </c>
      <c r="E54" s="100">
        <f t="shared" si="4"/>
        <v>1988</v>
      </c>
      <c r="F54" s="82" t="str">
        <f t="shared" si="5"/>
        <v/>
      </c>
      <c r="G54" s="33" t="str">
        <f t="shared" si="6"/>
        <v/>
      </c>
      <c r="H54" s="33">
        <f t="shared" si="7"/>
        <v>17.8</v>
      </c>
      <c r="I54" s="69">
        <f t="shared" si="8"/>
        <v>17.8</v>
      </c>
      <c r="J54" s="82" t="str">
        <f t="shared" si="9"/>
        <v/>
      </c>
      <c r="K54" s="33" t="str">
        <f t="shared" si="10"/>
        <v/>
      </c>
      <c r="L54" s="33" t="str">
        <f t="shared" si="11"/>
        <v/>
      </c>
      <c r="M54" s="69" t="str">
        <f t="shared" si="12"/>
        <v/>
      </c>
      <c r="N54" s="82" t="str">
        <f t="shared" si="32"/>
        <v/>
      </c>
      <c r="O54" s="33" t="str">
        <f t="shared" si="13"/>
        <v/>
      </c>
      <c r="P54" s="33" t="str">
        <f t="shared" si="14"/>
        <v/>
      </c>
      <c r="Q54" s="69" t="str">
        <f t="shared" si="15"/>
        <v/>
      </c>
      <c r="R54" s="82" t="str">
        <f t="shared" si="16"/>
        <v/>
      </c>
      <c r="S54" s="33" t="str">
        <f t="shared" si="17"/>
        <v/>
      </c>
      <c r="T54" s="33" t="str">
        <f t="shared" si="18"/>
        <v/>
      </c>
      <c r="U54" s="69" t="str">
        <f t="shared" si="19"/>
        <v/>
      </c>
      <c r="V54" s="82" t="str">
        <f t="shared" si="20"/>
        <v/>
      </c>
      <c r="W54" s="33" t="str">
        <f t="shared" si="21"/>
        <v/>
      </c>
      <c r="X54" s="33" t="str">
        <f t="shared" si="22"/>
        <v/>
      </c>
      <c r="Y54" s="69" t="str">
        <f t="shared" si="23"/>
        <v/>
      </c>
      <c r="Z54" s="82" t="str">
        <f t="shared" si="24"/>
        <v/>
      </c>
      <c r="AA54" s="33" t="str">
        <f t="shared" si="25"/>
        <v/>
      </c>
      <c r="AB54" s="33">
        <f t="shared" si="26"/>
        <v>17.8</v>
      </c>
      <c r="AC54" s="69">
        <f t="shared" si="27"/>
        <v>17.8</v>
      </c>
      <c r="AD54" s="102" t="str">
        <f t="shared" si="28"/>
        <v/>
      </c>
      <c r="AE54" s="60" t="str">
        <f t="shared" si="29"/>
        <v/>
      </c>
      <c r="AR54" s="28" t="s">
        <v>385</v>
      </c>
      <c r="AS54" s="28" t="s">
        <v>1</v>
      </c>
      <c r="AT54" s="28" t="s">
        <v>65</v>
      </c>
      <c r="AU54" s="88">
        <v>32444</v>
      </c>
      <c r="AV54" s="28"/>
      <c r="AW54" s="28"/>
      <c r="AX54" s="28">
        <v>17.8</v>
      </c>
      <c r="AY54" s="28">
        <v>17.8</v>
      </c>
      <c r="AZ54" s="28"/>
      <c r="BA54" s="28"/>
      <c r="BB54" s="28"/>
      <c r="BC54" s="28"/>
      <c r="BD54" s="28"/>
      <c r="BE54" s="28"/>
      <c r="BF54" s="28"/>
      <c r="BG54" s="28"/>
      <c r="BH54" s="28"/>
      <c r="BI54" s="28"/>
      <c r="BJ54" s="28"/>
      <c r="BK54" s="28"/>
      <c r="BL54" s="28"/>
      <c r="BM54" s="28"/>
      <c r="BN54" s="28"/>
      <c r="BO54" s="28"/>
      <c r="BP54" s="28"/>
      <c r="BQ54" s="28"/>
      <c r="BR54" s="28">
        <v>17.8</v>
      </c>
      <c r="BS54" s="28">
        <v>17.8</v>
      </c>
      <c r="BT54" s="28"/>
      <c r="BU54" s="28" t="s">
        <v>509</v>
      </c>
      <c r="BV54" s="28"/>
      <c r="BX54"/>
    </row>
    <row r="55" spans="2:76" x14ac:dyDescent="0.25">
      <c r="B55" s="59" t="str">
        <f t="shared" si="1"/>
        <v>Deep Creek</v>
      </c>
      <c r="C55" s="31" t="str">
        <f t="shared" si="2"/>
        <v>BLM</v>
      </c>
      <c r="D55" s="31" t="str">
        <f t="shared" si="3"/>
        <v>ID</v>
      </c>
      <c r="E55" s="100">
        <f t="shared" si="4"/>
        <v>2009</v>
      </c>
      <c r="F55" s="82">
        <f t="shared" si="5"/>
        <v>13.1</v>
      </c>
      <c r="G55" s="33" t="str">
        <f t="shared" si="6"/>
        <v/>
      </c>
      <c r="H55" s="33" t="str">
        <f t="shared" si="7"/>
        <v/>
      </c>
      <c r="I55" s="69">
        <f t="shared" si="8"/>
        <v>13.1</v>
      </c>
      <c r="J55" s="82" t="str">
        <f t="shared" si="9"/>
        <v/>
      </c>
      <c r="K55" s="33" t="str">
        <f t="shared" si="10"/>
        <v/>
      </c>
      <c r="L55" s="33" t="str">
        <f t="shared" si="11"/>
        <v/>
      </c>
      <c r="M55" s="69" t="str">
        <f t="shared" si="12"/>
        <v/>
      </c>
      <c r="N55" s="82" t="str">
        <f t="shared" si="32"/>
        <v/>
      </c>
      <c r="O55" s="33" t="str">
        <f t="shared" si="13"/>
        <v/>
      </c>
      <c r="P55" s="33" t="str">
        <f t="shared" si="14"/>
        <v/>
      </c>
      <c r="Q55" s="69" t="str">
        <f t="shared" si="15"/>
        <v/>
      </c>
      <c r="R55" s="82" t="str">
        <f t="shared" si="16"/>
        <v/>
      </c>
      <c r="S55" s="33" t="str">
        <f t="shared" si="17"/>
        <v/>
      </c>
      <c r="T55" s="33" t="str">
        <f t="shared" si="18"/>
        <v/>
      </c>
      <c r="U55" s="69" t="str">
        <f t="shared" si="19"/>
        <v/>
      </c>
      <c r="V55" s="82" t="str">
        <f t="shared" si="20"/>
        <v/>
      </c>
      <c r="W55" s="33" t="str">
        <f t="shared" si="21"/>
        <v/>
      </c>
      <c r="X55" s="33" t="str">
        <f t="shared" si="22"/>
        <v/>
      </c>
      <c r="Y55" s="69" t="str">
        <f t="shared" si="23"/>
        <v/>
      </c>
      <c r="Z55" s="82">
        <f t="shared" si="24"/>
        <v>13.1</v>
      </c>
      <c r="AA55" s="33" t="str">
        <f t="shared" si="25"/>
        <v/>
      </c>
      <c r="AB55" s="33" t="str">
        <f t="shared" si="26"/>
        <v/>
      </c>
      <c r="AC55" s="69">
        <f t="shared" si="27"/>
        <v>13.1</v>
      </c>
      <c r="AD55" s="102" t="str">
        <f t="shared" si="28"/>
        <v/>
      </c>
      <c r="AE55" s="60" t="str">
        <f t="shared" si="29"/>
        <v/>
      </c>
      <c r="AR55" s="28" t="s">
        <v>100</v>
      </c>
      <c r="AS55" s="28" t="s">
        <v>1</v>
      </c>
      <c r="AT55" s="28" t="s">
        <v>43</v>
      </c>
      <c r="AU55" s="88">
        <v>39902</v>
      </c>
      <c r="AV55" s="28">
        <v>13.1</v>
      </c>
      <c r="AW55" s="28"/>
      <c r="AX55" s="28"/>
      <c r="AY55" s="28">
        <v>13.1</v>
      </c>
      <c r="AZ55" s="28"/>
      <c r="BA55" s="28"/>
      <c r="BB55" s="28"/>
      <c r="BC55" s="28"/>
      <c r="BD55" s="28"/>
      <c r="BE55" s="28"/>
      <c r="BF55" s="28"/>
      <c r="BG55" s="28"/>
      <c r="BH55" s="28"/>
      <c r="BI55" s="28"/>
      <c r="BJ55" s="28"/>
      <c r="BK55" s="28"/>
      <c r="BL55" s="28"/>
      <c r="BM55" s="28"/>
      <c r="BN55" s="28"/>
      <c r="BO55" s="28"/>
      <c r="BP55" s="28">
        <v>13.1</v>
      </c>
      <c r="BQ55" s="28"/>
      <c r="BR55" s="28"/>
      <c r="BS55" s="28">
        <v>13.1</v>
      </c>
      <c r="BT55" s="28"/>
      <c r="BU55" s="28" t="s">
        <v>509</v>
      </c>
      <c r="BV55" s="28"/>
      <c r="BX55"/>
    </row>
    <row r="56" spans="2:76" x14ac:dyDescent="0.25">
      <c r="B56" s="59" t="str">
        <f t="shared" si="1"/>
        <v>Delaware (Upper)</v>
      </c>
      <c r="C56" s="31" t="str">
        <f t="shared" si="2"/>
        <v>NPS</v>
      </c>
      <c r="D56" s="31" t="str">
        <f t="shared" si="3"/>
        <v>NY/PA</v>
      </c>
      <c r="E56" s="100">
        <f t="shared" si="4"/>
        <v>1978</v>
      </c>
      <c r="F56" s="82" t="str">
        <f t="shared" si="5"/>
        <v/>
      </c>
      <c r="G56" s="33" t="str">
        <f t="shared" si="6"/>
        <v/>
      </c>
      <c r="H56" s="33" t="str">
        <f t="shared" si="7"/>
        <v/>
      </c>
      <c r="I56" s="69" t="str">
        <f t="shared" si="8"/>
        <v/>
      </c>
      <c r="J56" s="82" t="str">
        <f t="shared" si="9"/>
        <v/>
      </c>
      <c r="K56" s="33" t="str">
        <f t="shared" si="10"/>
        <v/>
      </c>
      <c r="L56" s="33" t="str">
        <f t="shared" si="11"/>
        <v/>
      </c>
      <c r="M56" s="69" t="str">
        <f t="shared" si="12"/>
        <v/>
      </c>
      <c r="N56" s="82" t="str">
        <f t="shared" si="32"/>
        <v/>
      </c>
      <c r="O56" s="33">
        <f t="shared" si="13"/>
        <v>83.5</v>
      </c>
      <c r="P56" s="33">
        <f t="shared" si="14"/>
        <v>97.199999999999989</v>
      </c>
      <c r="Q56" s="69">
        <f t="shared" si="15"/>
        <v>180.7</v>
      </c>
      <c r="R56" s="82" t="str">
        <f t="shared" si="16"/>
        <v/>
      </c>
      <c r="S56" s="33" t="str">
        <f t="shared" si="17"/>
        <v/>
      </c>
      <c r="T56" s="33" t="str">
        <f t="shared" si="18"/>
        <v/>
      </c>
      <c r="U56" s="69" t="str">
        <f t="shared" si="19"/>
        <v/>
      </c>
      <c r="V56" s="82" t="str">
        <f t="shared" si="20"/>
        <v/>
      </c>
      <c r="W56" s="33" t="str">
        <f t="shared" si="21"/>
        <v/>
      </c>
      <c r="X56" s="33" t="str">
        <f t="shared" si="22"/>
        <v/>
      </c>
      <c r="Y56" s="69" t="str">
        <f t="shared" si="23"/>
        <v/>
      </c>
      <c r="Z56" s="82" t="str">
        <f t="shared" si="24"/>
        <v/>
      </c>
      <c r="AA56" s="33">
        <f t="shared" si="25"/>
        <v>83.5</v>
      </c>
      <c r="AB56" s="33">
        <f t="shared" si="26"/>
        <v>97.199999999999989</v>
      </c>
      <c r="AC56" s="69">
        <f t="shared" si="27"/>
        <v>180.7</v>
      </c>
      <c r="AD56" s="102" t="str">
        <f t="shared" si="28"/>
        <v/>
      </c>
      <c r="AE56" s="60" t="str">
        <f t="shared" si="29"/>
        <v/>
      </c>
      <c r="AR56" s="28" t="s">
        <v>338</v>
      </c>
      <c r="AS56" s="28" t="s">
        <v>2</v>
      </c>
      <c r="AT56" s="28" t="s">
        <v>487</v>
      </c>
      <c r="AU56" s="88">
        <v>28804</v>
      </c>
      <c r="AV56" s="28"/>
      <c r="AW56" s="28"/>
      <c r="AX56" s="28"/>
      <c r="AY56" s="28"/>
      <c r="AZ56" s="28"/>
      <c r="BA56" s="28"/>
      <c r="BB56" s="28"/>
      <c r="BC56" s="28"/>
      <c r="BD56" s="28"/>
      <c r="BE56" s="28">
        <v>83.5</v>
      </c>
      <c r="BF56" s="28">
        <v>97.199999999999989</v>
      </c>
      <c r="BG56" s="28">
        <v>180.7</v>
      </c>
      <c r="BH56" s="28"/>
      <c r="BI56" s="28"/>
      <c r="BJ56" s="28"/>
      <c r="BK56" s="28"/>
      <c r="BL56" s="28"/>
      <c r="BM56" s="28"/>
      <c r="BN56" s="28"/>
      <c r="BO56" s="28"/>
      <c r="BP56" s="28"/>
      <c r="BQ56" s="28">
        <v>83.5</v>
      </c>
      <c r="BR56" s="28">
        <v>97.199999999999989</v>
      </c>
      <c r="BS56" s="28">
        <v>180.7</v>
      </c>
      <c r="BT56" s="28"/>
      <c r="BU56" s="28" t="s">
        <v>509</v>
      </c>
      <c r="BV56" s="28"/>
      <c r="BX56"/>
    </row>
    <row r="57" spans="2:76" x14ac:dyDescent="0.25">
      <c r="B57" s="59" t="str">
        <f t="shared" si="1"/>
        <v>Delta</v>
      </c>
      <c r="C57" s="31" t="str">
        <f t="shared" si="2"/>
        <v>BLM</v>
      </c>
      <c r="D57" s="31" t="str">
        <f t="shared" si="3"/>
        <v>AK</v>
      </c>
      <c r="E57" s="100">
        <f t="shared" si="4"/>
        <v>1980</v>
      </c>
      <c r="F57" s="82">
        <f t="shared" si="5"/>
        <v>20</v>
      </c>
      <c r="G57" s="33">
        <f t="shared" si="6"/>
        <v>24</v>
      </c>
      <c r="H57" s="33">
        <f t="shared" si="7"/>
        <v>18</v>
      </c>
      <c r="I57" s="69">
        <f t="shared" si="8"/>
        <v>62</v>
      </c>
      <c r="J57" s="82" t="str">
        <f t="shared" si="9"/>
        <v/>
      </c>
      <c r="K57" s="33" t="str">
        <f t="shared" si="10"/>
        <v/>
      </c>
      <c r="L57" s="33" t="str">
        <f t="shared" si="11"/>
        <v/>
      </c>
      <c r="M57" s="69" t="str">
        <f t="shared" si="12"/>
        <v/>
      </c>
      <c r="N57" s="82" t="str">
        <f t="shared" si="32"/>
        <v/>
      </c>
      <c r="O57" s="33" t="str">
        <f t="shared" si="13"/>
        <v/>
      </c>
      <c r="P57" s="33" t="str">
        <f t="shared" si="14"/>
        <v/>
      </c>
      <c r="Q57" s="69" t="str">
        <f t="shared" si="15"/>
        <v/>
      </c>
      <c r="R57" s="82" t="str">
        <f t="shared" si="16"/>
        <v/>
      </c>
      <c r="S57" s="33" t="str">
        <f t="shared" si="17"/>
        <v/>
      </c>
      <c r="T57" s="33" t="str">
        <f t="shared" si="18"/>
        <v/>
      </c>
      <c r="U57" s="69" t="str">
        <f t="shared" si="19"/>
        <v/>
      </c>
      <c r="V57" s="82" t="str">
        <f t="shared" si="20"/>
        <v/>
      </c>
      <c r="W57" s="33" t="str">
        <f t="shared" si="21"/>
        <v/>
      </c>
      <c r="X57" s="33" t="str">
        <f t="shared" si="22"/>
        <v/>
      </c>
      <c r="Y57" s="69" t="str">
        <f t="shared" si="23"/>
        <v/>
      </c>
      <c r="Z57" s="82">
        <f t="shared" si="24"/>
        <v>20</v>
      </c>
      <c r="AA57" s="33">
        <f t="shared" si="25"/>
        <v>24</v>
      </c>
      <c r="AB57" s="33">
        <f t="shared" si="26"/>
        <v>18</v>
      </c>
      <c r="AC57" s="69">
        <f t="shared" si="27"/>
        <v>62</v>
      </c>
      <c r="AD57" s="102" t="str">
        <f t="shared" si="28"/>
        <v/>
      </c>
      <c r="AE57" s="60" t="str">
        <f t="shared" si="29"/>
        <v/>
      </c>
      <c r="AR57" s="28" t="s">
        <v>365</v>
      </c>
      <c r="AS57" s="28" t="s">
        <v>1</v>
      </c>
      <c r="AT57" s="28" t="s">
        <v>31</v>
      </c>
      <c r="AU57" s="88">
        <v>29557</v>
      </c>
      <c r="AV57" s="28">
        <v>20</v>
      </c>
      <c r="AW57" s="28">
        <v>24</v>
      </c>
      <c r="AX57" s="28">
        <v>18</v>
      </c>
      <c r="AY57" s="28">
        <v>62</v>
      </c>
      <c r="AZ57" s="28"/>
      <c r="BA57" s="28"/>
      <c r="BB57" s="28"/>
      <c r="BC57" s="28"/>
      <c r="BD57" s="28"/>
      <c r="BE57" s="28"/>
      <c r="BF57" s="28"/>
      <c r="BG57" s="28"/>
      <c r="BH57" s="28"/>
      <c r="BI57" s="28"/>
      <c r="BJ57" s="28"/>
      <c r="BK57" s="28"/>
      <c r="BL57" s="28"/>
      <c r="BM57" s="28"/>
      <c r="BN57" s="28"/>
      <c r="BO57" s="28"/>
      <c r="BP57" s="28">
        <v>20</v>
      </c>
      <c r="BQ57" s="28">
        <v>24</v>
      </c>
      <c r="BR57" s="28">
        <v>18</v>
      </c>
      <c r="BS57" s="28">
        <v>62</v>
      </c>
      <c r="BT57" s="28"/>
      <c r="BU57" s="28" t="s">
        <v>509</v>
      </c>
      <c r="BV57" s="28"/>
      <c r="BX57"/>
    </row>
    <row r="58" spans="2:76" x14ac:dyDescent="0.25">
      <c r="B58" s="59" t="str">
        <f t="shared" si="1"/>
        <v>Deschutes</v>
      </c>
      <c r="C58" s="31" t="str">
        <f t="shared" si="2"/>
        <v>BLM/USFS</v>
      </c>
      <c r="D58" s="31" t="str">
        <f t="shared" si="3"/>
        <v>OR</v>
      </c>
      <c r="E58" s="100">
        <f t="shared" si="4"/>
        <v>1988</v>
      </c>
      <c r="F58" s="82" t="str">
        <f t="shared" si="5"/>
        <v/>
      </c>
      <c r="G58" s="33">
        <f t="shared" si="6"/>
        <v>20</v>
      </c>
      <c r="H58" s="33">
        <f t="shared" si="7"/>
        <v>100</v>
      </c>
      <c r="I58" s="69">
        <f t="shared" si="8"/>
        <v>120</v>
      </c>
      <c r="J58" s="82" t="str">
        <f t="shared" si="9"/>
        <v/>
      </c>
      <c r="K58" s="33" t="str">
        <f t="shared" si="10"/>
        <v/>
      </c>
      <c r="L58" s="33" t="str">
        <f t="shared" si="11"/>
        <v/>
      </c>
      <c r="M58" s="69" t="str">
        <f t="shared" si="12"/>
        <v/>
      </c>
      <c r="N58" s="82" t="str">
        <f t="shared" si="32"/>
        <v/>
      </c>
      <c r="O58" s="33" t="str">
        <f t="shared" si="13"/>
        <v/>
      </c>
      <c r="P58" s="33" t="str">
        <f t="shared" si="14"/>
        <v/>
      </c>
      <c r="Q58" s="69" t="str">
        <f t="shared" si="15"/>
        <v/>
      </c>
      <c r="R58" s="82" t="str">
        <f t="shared" si="16"/>
        <v/>
      </c>
      <c r="S58" s="33">
        <f t="shared" si="17"/>
        <v>11</v>
      </c>
      <c r="T58" s="33">
        <f t="shared" si="18"/>
        <v>43.4</v>
      </c>
      <c r="U58" s="69">
        <f t="shared" si="19"/>
        <v>54.4</v>
      </c>
      <c r="V58" s="82" t="str">
        <f t="shared" si="20"/>
        <v/>
      </c>
      <c r="W58" s="33" t="str">
        <f t="shared" si="21"/>
        <v/>
      </c>
      <c r="X58" s="33" t="str">
        <f t="shared" si="22"/>
        <v/>
      </c>
      <c r="Y58" s="69" t="str">
        <f t="shared" si="23"/>
        <v/>
      </c>
      <c r="Z58" s="82" t="str">
        <f t="shared" si="24"/>
        <v/>
      </c>
      <c r="AA58" s="33">
        <f t="shared" si="25"/>
        <v>31</v>
      </c>
      <c r="AB58" s="33">
        <f t="shared" si="26"/>
        <v>143.4</v>
      </c>
      <c r="AC58" s="69">
        <f t="shared" si="27"/>
        <v>174.4</v>
      </c>
      <c r="AD58" s="102" t="str">
        <f t="shared" si="28"/>
        <v/>
      </c>
      <c r="AE58" s="60" t="str">
        <f t="shared" si="29"/>
        <v/>
      </c>
      <c r="AR58" s="28" t="s">
        <v>386</v>
      </c>
      <c r="AS58" s="28" t="s">
        <v>21</v>
      </c>
      <c r="AT58" s="28" t="s">
        <v>65</v>
      </c>
      <c r="AU58" s="88">
        <v>32444</v>
      </c>
      <c r="AV58" s="28"/>
      <c r="AW58" s="28">
        <v>20</v>
      </c>
      <c r="AX58" s="28">
        <v>100</v>
      </c>
      <c r="AY58" s="28">
        <v>120</v>
      </c>
      <c r="AZ58" s="28"/>
      <c r="BA58" s="28"/>
      <c r="BB58" s="28"/>
      <c r="BC58" s="28"/>
      <c r="BD58" s="28"/>
      <c r="BE58" s="28"/>
      <c r="BF58" s="28"/>
      <c r="BG58" s="28"/>
      <c r="BH58" s="28"/>
      <c r="BI58" s="28">
        <v>11</v>
      </c>
      <c r="BJ58" s="28">
        <v>43.4</v>
      </c>
      <c r="BK58" s="28">
        <v>54.4</v>
      </c>
      <c r="BL58" s="28"/>
      <c r="BM58" s="28"/>
      <c r="BN58" s="28"/>
      <c r="BO58" s="28"/>
      <c r="BP58" s="28"/>
      <c r="BQ58" s="28">
        <v>31</v>
      </c>
      <c r="BR58" s="28">
        <v>143.4</v>
      </c>
      <c r="BS58" s="28">
        <v>174.4</v>
      </c>
      <c r="BT58" s="28"/>
      <c r="BU58" s="28" t="s">
        <v>509</v>
      </c>
      <c r="BV58" s="28"/>
      <c r="BX58"/>
    </row>
    <row r="59" spans="2:76" x14ac:dyDescent="0.25">
      <c r="B59" s="59" t="str">
        <f t="shared" si="1"/>
        <v>Dickshooter Creek</v>
      </c>
      <c r="C59" s="31" t="str">
        <f t="shared" si="2"/>
        <v>BLM</v>
      </c>
      <c r="D59" s="31" t="str">
        <f t="shared" si="3"/>
        <v>ID</v>
      </c>
      <c r="E59" s="100">
        <f t="shared" si="4"/>
        <v>2009</v>
      </c>
      <c r="F59" s="82">
        <f t="shared" si="5"/>
        <v>9.3000000000000007</v>
      </c>
      <c r="G59" s="33" t="str">
        <f t="shared" si="6"/>
        <v/>
      </c>
      <c r="H59" s="33" t="str">
        <f t="shared" si="7"/>
        <v/>
      </c>
      <c r="I59" s="69">
        <f t="shared" si="8"/>
        <v>9.3000000000000007</v>
      </c>
      <c r="J59" s="82" t="str">
        <f t="shared" si="9"/>
        <v/>
      </c>
      <c r="K59" s="33" t="str">
        <f t="shared" si="10"/>
        <v/>
      </c>
      <c r="L59" s="33" t="str">
        <f t="shared" si="11"/>
        <v/>
      </c>
      <c r="M59" s="69" t="str">
        <f t="shared" si="12"/>
        <v/>
      </c>
      <c r="N59" s="82" t="str">
        <f t="shared" si="32"/>
        <v/>
      </c>
      <c r="O59" s="33" t="str">
        <f t="shared" si="13"/>
        <v/>
      </c>
      <c r="P59" s="33" t="str">
        <f t="shared" si="14"/>
        <v/>
      </c>
      <c r="Q59" s="69" t="str">
        <f t="shared" si="15"/>
        <v/>
      </c>
      <c r="R59" s="82" t="str">
        <f t="shared" si="16"/>
        <v/>
      </c>
      <c r="S59" s="33" t="str">
        <f t="shared" si="17"/>
        <v/>
      </c>
      <c r="T59" s="33" t="str">
        <f t="shared" si="18"/>
        <v/>
      </c>
      <c r="U59" s="69" t="str">
        <f t="shared" si="19"/>
        <v/>
      </c>
      <c r="V59" s="82" t="str">
        <f t="shared" si="20"/>
        <v/>
      </c>
      <c r="W59" s="33" t="str">
        <f t="shared" si="21"/>
        <v/>
      </c>
      <c r="X59" s="33" t="str">
        <f t="shared" si="22"/>
        <v/>
      </c>
      <c r="Y59" s="69" t="str">
        <f t="shared" si="23"/>
        <v/>
      </c>
      <c r="Z59" s="82">
        <f t="shared" si="24"/>
        <v>9.3000000000000007</v>
      </c>
      <c r="AA59" s="33" t="str">
        <f t="shared" si="25"/>
        <v/>
      </c>
      <c r="AB59" s="33" t="str">
        <f t="shared" si="26"/>
        <v/>
      </c>
      <c r="AC59" s="69">
        <f t="shared" si="27"/>
        <v>9.3000000000000007</v>
      </c>
      <c r="AD59" s="102" t="str">
        <f t="shared" si="28"/>
        <v/>
      </c>
      <c r="AE59" s="60" t="str">
        <f t="shared" si="29"/>
        <v/>
      </c>
      <c r="AR59" s="28" t="s">
        <v>101</v>
      </c>
      <c r="AS59" s="28" t="s">
        <v>1</v>
      </c>
      <c r="AT59" s="28" t="s">
        <v>43</v>
      </c>
      <c r="AU59" s="88">
        <v>39902</v>
      </c>
      <c r="AV59" s="28">
        <v>9.3000000000000007</v>
      </c>
      <c r="AW59" s="28"/>
      <c r="AX59" s="28"/>
      <c r="AY59" s="28">
        <v>9.3000000000000007</v>
      </c>
      <c r="AZ59" s="28"/>
      <c r="BA59" s="28"/>
      <c r="BB59" s="28"/>
      <c r="BC59" s="28"/>
      <c r="BD59" s="28"/>
      <c r="BE59" s="28"/>
      <c r="BF59" s="28"/>
      <c r="BG59" s="28"/>
      <c r="BH59" s="28"/>
      <c r="BI59" s="28"/>
      <c r="BJ59" s="28"/>
      <c r="BK59" s="28"/>
      <c r="BL59" s="28"/>
      <c r="BM59" s="28"/>
      <c r="BN59" s="28"/>
      <c r="BO59" s="28"/>
      <c r="BP59" s="28">
        <v>9.3000000000000007</v>
      </c>
      <c r="BQ59" s="28"/>
      <c r="BR59" s="28"/>
      <c r="BS59" s="28">
        <v>9.3000000000000007</v>
      </c>
      <c r="BT59" s="28"/>
      <c r="BU59" s="28" t="s">
        <v>509</v>
      </c>
      <c r="BV59" s="28"/>
      <c r="BX59"/>
    </row>
    <row r="60" spans="2:76" x14ac:dyDescent="0.25">
      <c r="B60" s="59" t="str">
        <f t="shared" si="1"/>
        <v>Donner und Blitzen</v>
      </c>
      <c r="C60" s="31" t="str">
        <f t="shared" si="2"/>
        <v>BLM</v>
      </c>
      <c r="D60" s="31" t="str">
        <f t="shared" si="3"/>
        <v>OR</v>
      </c>
      <c r="E60" s="100">
        <f t="shared" si="4"/>
        <v>1988</v>
      </c>
      <c r="F60" s="82">
        <f t="shared" si="5"/>
        <v>87.5</v>
      </c>
      <c r="G60" s="33" t="str">
        <f t="shared" si="6"/>
        <v/>
      </c>
      <c r="H60" s="33" t="str">
        <f t="shared" si="7"/>
        <v/>
      </c>
      <c r="I60" s="69">
        <f t="shared" si="8"/>
        <v>87.5</v>
      </c>
      <c r="J60" s="82" t="str">
        <f t="shared" si="9"/>
        <v/>
      </c>
      <c r="K60" s="33" t="str">
        <f t="shared" si="10"/>
        <v/>
      </c>
      <c r="L60" s="33" t="str">
        <f t="shared" si="11"/>
        <v/>
      </c>
      <c r="M60" s="69" t="str">
        <f t="shared" si="12"/>
        <v/>
      </c>
      <c r="N60" s="82" t="str">
        <f t="shared" si="32"/>
        <v/>
      </c>
      <c r="O60" s="33" t="str">
        <f t="shared" si="13"/>
        <v/>
      </c>
      <c r="P60" s="33" t="str">
        <f t="shared" si="14"/>
        <v/>
      </c>
      <c r="Q60" s="69" t="str">
        <f t="shared" si="15"/>
        <v/>
      </c>
      <c r="R60" s="82" t="str">
        <f t="shared" si="16"/>
        <v/>
      </c>
      <c r="S60" s="33" t="str">
        <f t="shared" si="17"/>
        <v/>
      </c>
      <c r="T60" s="33" t="str">
        <f t="shared" si="18"/>
        <v/>
      </c>
      <c r="U60" s="69" t="str">
        <f t="shared" si="19"/>
        <v/>
      </c>
      <c r="V60" s="82" t="str">
        <f t="shared" si="20"/>
        <v/>
      </c>
      <c r="W60" s="33" t="str">
        <f t="shared" si="21"/>
        <v/>
      </c>
      <c r="X60" s="33" t="str">
        <f t="shared" si="22"/>
        <v/>
      </c>
      <c r="Y60" s="69" t="str">
        <f t="shared" si="23"/>
        <v/>
      </c>
      <c r="Z60" s="82">
        <f t="shared" si="24"/>
        <v>87.5</v>
      </c>
      <c r="AA60" s="33" t="str">
        <f t="shared" si="25"/>
        <v/>
      </c>
      <c r="AB60" s="33" t="str">
        <f t="shared" si="26"/>
        <v/>
      </c>
      <c r="AC60" s="69">
        <f t="shared" si="27"/>
        <v>87.5</v>
      </c>
      <c r="AD60" s="102" t="str">
        <f t="shared" si="28"/>
        <v/>
      </c>
      <c r="AE60" s="60" t="str">
        <f t="shared" si="29"/>
        <v/>
      </c>
      <c r="AR60" s="28" t="s">
        <v>387</v>
      </c>
      <c r="AS60" s="28" t="s">
        <v>1</v>
      </c>
      <c r="AT60" s="28" t="s">
        <v>65</v>
      </c>
      <c r="AU60" s="88">
        <v>32444</v>
      </c>
      <c r="AV60" s="28">
        <v>87.5</v>
      </c>
      <c r="AW60" s="28"/>
      <c r="AX60" s="28"/>
      <c r="AY60" s="28">
        <v>87.5</v>
      </c>
      <c r="AZ60" s="28"/>
      <c r="BA60" s="28"/>
      <c r="BB60" s="28"/>
      <c r="BC60" s="28"/>
      <c r="BD60" s="28"/>
      <c r="BE60" s="28"/>
      <c r="BF60" s="28"/>
      <c r="BG60" s="28"/>
      <c r="BH60" s="28"/>
      <c r="BI60" s="28"/>
      <c r="BJ60" s="28"/>
      <c r="BK60" s="28"/>
      <c r="BL60" s="28"/>
      <c r="BM60" s="28"/>
      <c r="BN60" s="28"/>
      <c r="BO60" s="28"/>
      <c r="BP60" s="28">
        <v>87.5</v>
      </c>
      <c r="BQ60" s="28"/>
      <c r="BR60" s="28"/>
      <c r="BS60" s="28">
        <v>87.5</v>
      </c>
      <c r="BT60" s="28"/>
      <c r="BU60" s="28" t="s">
        <v>509</v>
      </c>
      <c r="BV60" s="28"/>
      <c r="BX60"/>
    </row>
    <row r="61" spans="2:76" x14ac:dyDescent="0.25">
      <c r="B61" s="59" t="str">
        <f t="shared" si="1"/>
        <v>Duncan Creek</v>
      </c>
      <c r="C61" s="31" t="str">
        <f t="shared" si="2"/>
        <v>BLM</v>
      </c>
      <c r="D61" s="31" t="str">
        <f t="shared" si="3"/>
        <v>ID</v>
      </c>
      <c r="E61" s="100">
        <f t="shared" si="4"/>
        <v>2009</v>
      </c>
      <c r="F61" s="82">
        <f t="shared" si="5"/>
        <v>0.9</v>
      </c>
      <c r="G61" s="33" t="str">
        <f t="shared" si="6"/>
        <v/>
      </c>
      <c r="H61" s="33" t="str">
        <f t="shared" si="7"/>
        <v/>
      </c>
      <c r="I61" s="69">
        <f t="shared" si="8"/>
        <v>0.9</v>
      </c>
      <c r="J61" s="82" t="str">
        <f t="shared" si="9"/>
        <v/>
      </c>
      <c r="K61" s="33" t="str">
        <f t="shared" si="10"/>
        <v/>
      </c>
      <c r="L61" s="33" t="str">
        <f t="shared" si="11"/>
        <v/>
      </c>
      <c r="M61" s="69" t="str">
        <f t="shared" si="12"/>
        <v/>
      </c>
      <c r="N61" s="82" t="str">
        <f t="shared" si="32"/>
        <v/>
      </c>
      <c r="O61" s="33" t="str">
        <f t="shared" si="13"/>
        <v/>
      </c>
      <c r="P61" s="33" t="str">
        <f t="shared" si="14"/>
        <v/>
      </c>
      <c r="Q61" s="69" t="str">
        <f t="shared" si="15"/>
        <v/>
      </c>
      <c r="R61" s="82" t="str">
        <f t="shared" si="16"/>
        <v/>
      </c>
      <c r="S61" s="33" t="str">
        <f t="shared" si="17"/>
        <v/>
      </c>
      <c r="T61" s="33" t="str">
        <f t="shared" si="18"/>
        <v/>
      </c>
      <c r="U61" s="69" t="str">
        <f t="shared" si="19"/>
        <v/>
      </c>
      <c r="V61" s="82" t="str">
        <f t="shared" si="20"/>
        <v/>
      </c>
      <c r="W61" s="33" t="str">
        <f t="shared" si="21"/>
        <v/>
      </c>
      <c r="X61" s="33" t="str">
        <f t="shared" si="22"/>
        <v/>
      </c>
      <c r="Y61" s="69" t="str">
        <f t="shared" si="23"/>
        <v/>
      </c>
      <c r="Z61" s="82">
        <f t="shared" si="24"/>
        <v>0.9</v>
      </c>
      <c r="AA61" s="33" t="str">
        <f t="shared" si="25"/>
        <v/>
      </c>
      <c r="AB61" s="33" t="str">
        <f t="shared" si="26"/>
        <v/>
      </c>
      <c r="AC61" s="69">
        <f t="shared" si="27"/>
        <v>0.9</v>
      </c>
      <c r="AD61" s="102" t="str">
        <f t="shared" si="28"/>
        <v/>
      </c>
      <c r="AE61" s="60" t="str">
        <f t="shared" si="29"/>
        <v/>
      </c>
      <c r="AR61" s="28" t="s">
        <v>102</v>
      </c>
      <c r="AS61" s="28" t="s">
        <v>1</v>
      </c>
      <c r="AT61" s="28" t="s">
        <v>43</v>
      </c>
      <c r="AU61" s="88">
        <v>39902</v>
      </c>
      <c r="AV61" s="28">
        <v>0.9</v>
      </c>
      <c r="AW61" s="28"/>
      <c r="AX61" s="28"/>
      <c r="AY61" s="28">
        <v>0.9</v>
      </c>
      <c r="AZ61" s="28"/>
      <c r="BA61" s="28"/>
      <c r="BB61" s="28"/>
      <c r="BC61" s="28"/>
      <c r="BD61" s="28"/>
      <c r="BE61" s="28"/>
      <c r="BF61" s="28"/>
      <c r="BG61" s="28"/>
      <c r="BH61" s="28"/>
      <c r="BI61" s="28"/>
      <c r="BJ61" s="28"/>
      <c r="BK61" s="28"/>
      <c r="BL61" s="28"/>
      <c r="BM61" s="28"/>
      <c r="BN61" s="28"/>
      <c r="BO61" s="28"/>
      <c r="BP61" s="28">
        <v>0.9</v>
      </c>
      <c r="BQ61" s="28"/>
      <c r="BR61" s="28"/>
      <c r="BS61" s="28">
        <v>0.9</v>
      </c>
      <c r="BT61" s="28"/>
      <c r="BU61" s="28" t="s">
        <v>509</v>
      </c>
      <c r="BV61" s="28"/>
      <c r="BX61"/>
    </row>
    <row r="62" spans="2:76" x14ac:dyDescent="0.25">
      <c r="B62" s="59" t="str">
        <f t="shared" si="1"/>
        <v>Eagle Creek</v>
      </c>
      <c r="C62" s="31" t="str">
        <f t="shared" si="2"/>
        <v>USFS</v>
      </c>
      <c r="D62" s="31" t="str">
        <f t="shared" si="3"/>
        <v>OR</v>
      </c>
      <c r="E62" s="100">
        <f t="shared" si="4"/>
        <v>2009</v>
      </c>
      <c r="F62" s="82" t="str">
        <f t="shared" si="5"/>
        <v/>
      </c>
      <c r="G62" s="33" t="str">
        <f t="shared" si="6"/>
        <v/>
      </c>
      <c r="H62" s="33" t="str">
        <f t="shared" si="7"/>
        <v/>
      </c>
      <c r="I62" s="69" t="str">
        <f t="shared" si="8"/>
        <v/>
      </c>
      <c r="J62" s="82" t="str">
        <f t="shared" si="9"/>
        <v/>
      </c>
      <c r="K62" s="33" t="str">
        <f t="shared" si="10"/>
        <v/>
      </c>
      <c r="L62" s="33" t="str">
        <f t="shared" si="11"/>
        <v/>
      </c>
      <c r="M62" s="69" t="str">
        <f t="shared" si="12"/>
        <v/>
      </c>
      <c r="N62" s="82" t="str">
        <f t="shared" si="32"/>
        <v/>
      </c>
      <c r="O62" s="33" t="str">
        <f t="shared" si="13"/>
        <v/>
      </c>
      <c r="P62" s="33" t="str">
        <f t="shared" si="14"/>
        <v/>
      </c>
      <c r="Q62" s="69" t="str">
        <f t="shared" si="15"/>
        <v/>
      </c>
      <c r="R62" s="82">
        <f t="shared" si="16"/>
        <v>8.3000000000000007</v>
      </c>
      <c r="S62" s="33" t="str">
        <f t="shared" si="17"/>
        <v/>
      </c>
      <c r="T62" s="33" t="str">
        <f t="shared" si="18"/>
        <v/>
      </c>
      <c r="U62" s="69">
        <f t="shared" si="19"/>
        <v>8.3000000000000007</v>
      </c>
      <c r="V62" s="82" t="str">
        <f t="shared" si="20"/>
        <v/>
      </c>
      <c r="W62" s="33" t="str">
        <f t="shared" si="21"/>
        <v/>
      </c>
      <c r="X62" s="33" t="str">
        <f t="shared" si="22"/>
        <v/>
      </c>
      <c r="Y62" s="69" t="str">
        <f t="shared" si="23"/>
        <v/>
      </c>
      <c r="Z62" s="82">
        <f t="shared" si="24"/>
        <v>8.3000000000000007</v>
      </c>
      <c r="AA62" s="33" t="str">
        <f t="shared" si="25"/>
        <v/>
      </c>
      <c r="AB62" s="33" t="str">
        <f t="shared" si="26"/>
        <v/>
      </c>
      <c r="AC62" s="69">
        <f t="shared" si="27"/>
        <v>8.3000000000000007</v>
      </c>
      <c r="AD62" s="102" t="str">
        <f t="shared" si="28"/>
        <v/>
      </c>
      <c r="AE62" s="60" t="str">
        <f t="shared" si="29"/>
        <v/>
      </c>
      <c r="AR62" s="28" t="s">
        <v>488</v>
      </c>
      <c r="AS62" s="28" t="s">
        <v>3</v>
      </c>
      <c r="AT62" s="28" t="s">
        <v>65</v>
      </c>
      <c r="AU62" s="88">
        <v>39902</v>
      </c>
      <c r="AV62" s="28"/>
      <c r="AW62" s="28"/>
      <c r="AX62" s="28"/>
      <c r="AY62" s="28"/>
      <c r="AZ62" s="28"/>
      <c r="BA62" s="28"/>
      <c r="BB62" s="28"/>
      <c r="BC62" s="28"/>
      <c r="BD62" s="28"/>
      <c r="BE62" s="28"/>
      <c r="BF62" s="28"/>
      <c r="BG62" s="28"/>
      <c r="BH62" s="28">
        <v>8.3000000000000007</v>
      </c>
      <c r="BI62" s="28"/>
      <c r="BJ62" s="28"/>
      <c r="BK62" s="28">
        <v>8.3000000000000007</v>
      </c>
      <c r="BL62" s="28"/>
      <c r="BM62" s="28"/>
      <c r="BN62" s="28"/>
      <c r="BO62" s="28"/>
      <c r="BP62" s="28">
        <v>8.3000000000000007</v>
      </c>
      <c r="BQ62" s="28"/>
      <c r="BR62" s="28"/>
      <c r="BS62" s="28">
        <v>8.3000000000000007</v>
      </c>
      <c r="BT62" s="28"/>
      <c r="BU62" s="28" t="s">
        <v>509</v>
      </c>
      <c r="BV62" s="28"/>
      <c r="BX62"/>
    </row>
    <row r="63" spans="2:76" x14ac:dyDescent="0.25">
      <c r="B63" s="59" t="str">
        <f t="shared" si="1"/>
        <v xml:space="preserve">Eagle Creek </v>
      </c>
      <c r="C63" s="31" t="str">
        <f t="shared" si="2"/>
        <v>USFS</v>
      </c>
      <c r="D63" s="31" t="str">
        <f t="shared" si="3"/>
        <v>OR</v>
      </c>
      <c r="E63" s="100">
        <f t="shared" si="4"/>
        <v>1988</v>
      </c>
      <c r="F63" s="82" t="str">
        <f t="shared" si="5"/>
        <v/>
      </c>
      <c r="G63" s="33" t="str">
        <f t="shared" si="6"/>
        <v/>
      </c>
      <c r="H63" s="33" t="str">
        <f t="shared" si="7"/>
        <v/>
      </c>
      <c r="I63" s="69" t="str">
        <f t="shared" si="8"/>
        <v/>
      </c>
      <c r="J63" s="82" t="str">
        <f t="shared" si="9"/>
        <v/>
      </c>
      <c r="K63" s="33" t="str">
        <f t="shared" si="10"/>
        <v/>
      </c>
      <c r="L63" s="33" t="str">
        <f t="shared" si="11"/>
        <v/>
      </c>
      <c r="M63" s="69" t="str">
        <f t="shared" si="12"/>
        <v/>
      </c>
      <c r="N63" s="82" t="str">
        <f t="shared" si="32"/>
        <v/>
      </c>
      <c r="O63" s="33" t="str">
        <f t="shared" si="13"/>
        <v/>
      </c>
      <c r="P63" s="33" t="str">
        <f t="shared" si="14"/>
        <v/>
      </c>
      <c r="Q63" s="69" t="str">
        <f t="shared" si="15"/>
        <v/>
      </c>
      <c r="R63" s="82">
        <f t="shared" si="16"/>
        <v>4.5</v>
      </c>
      <c r="S63" s="33">
        <f t="shared" si="17"/>
        <v>6</v>
      </c>
      <c r="T63" s="33">
        <f t="shared" si="18"/>
        <v>18.399999999999999</v>
      </c>
      <c r="U63" s="69">
        <f t="shared" si="19"/>
        <v>28.9</v>
      </c>
      <c r="V63" s="82" t="str">
        <f t="shared" si="20"/>
        <v/>
      </c>
      <c r="W63" s="33" t="str">
        <f t="shared" si="21"/>
        <v/>
      </c>
      <c r="X63" s="33" t="str">
        <f t="shared" si="22"/>
        <v/>
      </c>
      <c r="Y63" s="69" t="str">
        <f t="shared" si="23"/>
        <v/>
      </c>
      <c r="Z63" s="82">
        <f t="shared" si="24"/>
        <v>4.5</v>
      </c>
      <c r="AA63" s="33">
        <f t="shared" si="25"/>
        <v>6</v>
      </c>
      <c r="AB63" s="33">
        <f t="shared" si="26"/>
        <v>18.399999999999999</v>
      </c>
      <c r="AC63" s="69">
        <f t="shared" si="27"/>
        <v>28.9</v>
      </c>
      <c r="AD63" s="102" t="str">
        <f t="shared" si="28"/>
        <v/>
      </c>
      <c r="AE63" s="60" t="str">
        <f t="shared" si="29"/>
        <v/>
      </c>
      <c r="AR63" s="28" t="s">
        <v>595</v>
      </c>
      <c r="AS63" s="28" t="s">
        <v>3</v>
      </c>
      <c r="AT63" s="28" t="s">
        <v>65</v>
      </c>
      <c r="AU63" s="88">
        <v>32444</v>
      </c>
      <c r="AV63" s="28"/>
      <c r="AW63" s="28"/>
      <c r="AX63" s="28"/>
      <c r="AY63" s="28"/>
      <c r="AZ63" s="28"/>
      <c r="BA63" s="28"/>
      <c r="BB63" s="28"/>
      <c r="BC63" s="28"/>
      <c r="BD63" s="28"/>
      <c r="BE63" s="28"/>
      <c r="BF63" s="28"/>
      <c r="BG63" s="28"/>
      <c r="BH63" s="28">
        <v>4.5</v>
      </c>
      <c r="BI63" s="28">
        <v>6</v>
      </c>
      <c r="BJ63" s="28">
        <v>18.399999999999999</v>
      </c>
      <c r="BK63" s="28">
        <v>28.9</v>
      </c>
      <c r="BL63" s="28"/>
      <c r="BM63" s="28"/>
      <c r="BN63" s="28"/>
      <c r="BO63" s="28"/>
      <c r="BP63" s="28">
        <v>4.5</v>
      </c>
      <c r="BQ63" s="28">
        <v>6</v>
      </c>
      <c r="BR63" s="28">
        <v>18.399999999999999</v>
      </c>
      <c r="BS63" s="28">
        <v>28.9</v>
      </c>
      <c r="BT63" s="28"/>
      <c r="BU63" s="28" t="s">
        <v>509</v>
      </c>
      <c r="BV63" s="28"/>
      <c r="BX63"/>
    </row>
    <row r="64" spans="2:76" x14ac:dyDescent="0.25">
      <c r="B64" s="59" t="str">
        <f t="shared" si="1"/>
        <v>East Branch Tahquamenon</v>
      </c>
      <c r="C64" s="31" t="str">
        <f t="shared" si="2"/>
        <v>USFS</v>
      </c>
      <c r="D64" s="31" t="str">
        <f t="shared" si="3"/>
        <v>MI</v>
      </c>
      <c r="E64" s="100">
        <f t="shared" si="4"/>
        <v>1992</v>
      </c>
      <c r="F64" s="82" t="str">
        <f t="shared" si="5"/>
        <v/>
      </c>
      <c r="G64" s="33" t="str">
        <f t="shared" si="6"/>
        <v/>
      </c>
      <c r="H64" s="33" t="str">
        <f t="shared" si="7"/>
        <v/>
      </c>
      <c r="I64" s="69" t="str">
        <f t="shared" si="8"/>
        <v/>
      </c>
      <c r="J64" s="82" t="str">
        <f t="shared" si="9"/>
        <v/>
      </c>
      <c r="K64" s="33" t="str">
        <f t="shared" si="10"/>
        <v/>
      </c>
      <c r="L64" s="33" t="str">
        <f t="shared" si="11"/>
        <v/>
      </c>
      <c r="M64" s="69" t="str">
        <f t="shared" si="12"/>
        <v/>
      </c>
      <c r="N64" s="82" t="str">
        <f t="shared" si="32"/>
        <v/>
      </c>
      <c r="O64" s="33" t="str">
        <f t="shared" si="13"/>
        <v/>
      </c>
      <c r="P64" s="33" t="str">
        <f t="shared" si="14"/>
        <v/>
      </c>
      <c r="Q64" s="69" t="str">
        <f t="shared" si="15"/>
        <v/>
      </c>
      <c r="R64" s="82">
        <f t="shared" si="16"/>
        <v>3.2</v>
      </c>
      <c r="S64" s="33" t="str">
        <f t="shared" si="17"/>
        <v/>
      </c>
      <c r="T64" s="33">
        <f t="shared" si="18"/>
        <v>10</v>
      </c>
      <c r="U64" s="69">
        <f t="shared" si="19"/>
        <v>13.2</v>
      </c>
      <c r="V64" s="82" t="str">
        <f t="shared" si="20"/>
        <v/>
      </c>
      <c r="W64" s="33" t="str">
        <f t="shared" si="21"/>
        <v/>
      </c>
      <c r="X64" s="33" t="str">
        <f t="shared" si="22"/>
        <v/>
      </c>
      <c r="Y64" s="69" t="str">
        <f t="shared" si="23"/>
        <v/>
      </c>
      <c r="Z64" s="82">
        <f t="shared" si="24"/>
        <v>3.2</v>
      </c>
      <c r="AA64" s="33" t="str">
        <f t="shared" si="25"/>
        <v/>
      </c>
      <c r="AB64" s="33">
        <f t="shared" si="26"/>
        <v>10</v>
      </c>
      <c r="AC64" s="69">
        <f t="shared" si="27"/>
        <v>13.2</v>
      </c>
      <c r="AD64" s="102" t="str">
        <f t="shared" si="28"/>
        <v/>
      </c>
      <c r="AE64" s="60" t="str">
        <f t="shared" si="29"/>
        <v/>
      </c>
      <c r="AR64" s="28" t="s">
        <v>420</v>
      </c>
      <c r="AS64" s="28" t="s">
        <v>3</v>
      </c>
      <c r="AT64" s="28" t="s">
        <v>50</v>
      </c>
      <c r="AU64" s="88">
        <v>33666</v>
      </c>
      <c r="AV64" s="28"/>
      <c r="AW64" s="28"/>
      <c r="AX64" s="28"/>
      <c r="AY64" s="28"/>
      <c r="AZ64" s="28"/>
      <c r="BA64" s="28"/>
      <c r="BB64" s="28"/>
      <c r="BC64" s="28"/>
      <c r="BD64" s="28"/>
      <c r="BE64" s="28"/>
      <c r="BF64" s="28"/>
      <c r="BG64" s="28"/>
      <c r="BH64" s="28">
        <v>3.2</v>
      </c>
      <c r="BI64" s="28"/>
      <c r="BJ64" s="28">
        <v>10</v>
      </c>
      <c r="BK64" s="28">
        <v>13.2</v>
      </c>
      <c r="BL64" s="28"/>
      <c r="BM64" s="28"/>
      <c r="BN64" s="28"/>
      <c r="BO64" s="28"/>
      <c r="BP64" s="28">
        <v>3.2</v>
      </c>
      <c r="BQ64" s="28"/>
      <c r="BR64" s="28">
        <v>10</v>
      </c>
      <c r="BS64" s="28">
        <v>13.2</v>
      </c>
      <c r="BT64" s="28"/>
      <c r="BU64" s="28" t="s">
        <v>509</v>
      </c>
      <c r="BV64" s="28"/>
      <c r="BX64"/>
    </row>
    <row r="65" spans="2:76" x14ac:dyDescent="0.25">
      <c r="B65" s="59" t="str">
        <f t="shared" si="1"/>
        <v>East Fork Hood</v>
      </c>
      <c r="C65" s="31" t="str">
        <f t="shared" si="2"/>
        <v>USFS</v>
      </c>
      <c r="D65" s="31" t="str">
        <f t="shared" si="3"/>
        <v>OR</v>
      </c>
      <c r="E65" s="100">
        <f t="shared" si="4"/>
        <v>2009</v>
      </c>
      <c r="F65" s="82" t="str">
        <f t="shared" si="5"/>
        <v/>
      </c>
      <c r="G65" s="33" t="str">
        <f t="shared" si="6"/>
        <v/>
      </c>
      <c r="H65" s="33" t="str">
        <f t="shared" si="7"/>
        <v/>
      </c>
      <c r="I65" s="69" t="str">
        <f t="shared" si="8"/>
        <v/>
      </c>
      <c r="J65" s="82" t="str">
        <f t="shared" si="9"/>
        <v/>
      </c>
      <c r="K65" s="33" t="str">
        <f t="shared" si="10"/>
        <v/>
      </c>
      <c r="L65" s="33" t="str">
        <f t="shared" si="11"/>
        <v/>
      </c>
      <c r="M65" s="69" t="str">
        <f t="shared" si="12"/>
        <v/>
      </c>
      <c r="N65" s="82" t="str">
        <f t="shared" si="32"/>
        <v/>
      </c>
      <c r="O65" s="33" t="str">
        <f t="shared" si="13"/>
        <v/>
      </c>
      <c r="P65" s="33" t="str">
        <f t="shared" si="14"/>
        <v/>
      </c>
      <c r="Q65" s="69" t="str">
        <f t="shared" si="15"/>
        <v/>
      </c>
      <c r="R65" s="82" t="str">
        <f t="shared" si="16"/>
        <v/>
      </c>
      <c r="S65" s="33" t="str">
        <f t="shared" si="17"/>
        <v/>
      </c>
      <c r="T65" s="33">
        <f t="shared" si="18"/>
        <v>13.5</v>
      </c>
      <c r="U65" s="69">
        <f t="shared" si="19"/>
        <v>13.5</v>
      </c>
      <c r="V65" s="82" t="str">
        <f t="shared" si="20"/>
        <v/>
      </c>
      <c r="W65" s="33" t="str">
        <f t="shared" si="21"/>
        <v/>
      </c>
      <c r="X65" s="33" t="str">
        <f t="shared" si="22"/>
        <v/>
      </c>
      <c r="Y65" s="69" t="str">
        <f t="shared" si="23"/>
        <v/>
      </c>
      <c r="Z65" s="82" t="str">
        <f t="shared" si="24"/>
        <v/>
      </c>
      <c r="AA65" s="33" t="str">
        <f t="shared" si="25"/>
        <v/>
      </c>
      <c r="AB65" s="33">
        <f t="shared" si="26"/>
        <v>13.5</v>
      </c>
      <c r="AC65" s="69">
        <f t="shared" si="27"/>
        <v>13.5</v>
      </c>
      <c r="AD65" s="102" t="str">
        <f t="shared" si="28"/>
        <v/>
      </c>
      <c r="AE65" s="60" t="str">
        <f t="shared" si="29"/>
        <v/>
      </c>
      <c r="AR65" s="28" t="s">
        <v>455</v>
      </c>
      <c r="AS65" s="28" t="s">
        <v>3</v>
      </c>
      <c r="AT65" s="28" t="s">
        <v>65</v>
      </c>
      <c r="AU65" s="88">
        <v>39902</v>
      </c>
      <c r="AV65" s="28"/>
      <c r="AW65" s="28"/>
      <c r="AX65" s="28"/>
      <c r="AY65" s="28"/>
      <c r="AZ65" s="28"/>
      <c r="BA65" s="28"/>
      <c r="BB65" s="28"/>
      <c r="BC65" s="28"/>
      <c r="BD65" s="28"/>
      <c r="BE65" s="28"/>
      <c r="BF65" s="28"/>
      <c r="BG65" s="28"/>
      <c r="BH65" s="28"/>
      <c r="BI65" s="28"/>
      <c r="BJ65" s="28">
        <v>13.5</v>
      </c>
      <c r="BK65" s="28">
        <v>13.5</v>
      </c>
      <c r="BL65" s="28"/>
      <c r="BM65" s="28"/>
      <c r="BN65" s="28"/>
      <c r="BO65" s="28"/>
      <c r="BP65" s="28"/>
      <c r="BQ65" s="28"/>
      <c r="BR65" s="28">
        <v>13.5</v>
      </c>
      <c r="BS65" s="28">
        <v>13.5</v>
      </c>
      <c r="BT65" s="28"/>
      <c r="BU65" s="28" t="s">
        <v>509</v>
      </c>
      <c r="BV65" s="28"/>
      <c r="BX65"/>
    </row>
    <row r="66" spans="2:76" x14ac:dyDescent="0.25">
      <c r="B66" s="59" t="str">
        <f t="shared" si="1"/>
        <v>East Fork Jemez</v>
      </c>
      <c r="C66" s="31" t="str">
        <f t="shared" si="2"/>
        <v>USFS</v>
      </c>
      <c r="D66" s="31" t="str">
        <f t="shared" si="3"/>
        <v xml:space="preserve">NM </v>
      </c>
      <c r="E66" s="100">
        <f t="shared" si="4"/>
        <v>1990</v>
      </c>
      <c r="F66" s="82" t="str">
        <f t="shared" si="5"/>
        <v/>
      </c>
      <c r="G66" s="33" t="str">
        <f t="shared" si="6"/>
        <v/>
      </c>
      <c r="H66" s="33" t="str">
        <f t="shared" si="7"/>
        <v/>
      </c>
      <c r="I66" s="69" t="str">
        <f t="shared" si="8"/>
        <v/>
      </c>
      <c r="J66" s="82" t="str">
        <f t="shared" si="9"/>
        <v/>
      </c>
      <c r="K66" s="33" t="str">
        <f t="shared" si="10"/>
        <v/>
      </c>
      <c r="L66" s="33" t="str">
        <f t="shared" si="11"/>
        <v/>
      </c>
      <c r="M66" s="69" t="str">
        <f t="shared" si="12"/>
        <v/>
      </c>
      <c r="N66" s="82" t="str">
        <f t="shared" si="32"/>
        <v/>
      </c>
      <c r="O66" s="33" t="str">
        <f t="shared" si="13"/>
        <v/>
      </c>
      <c r="P66" s="33" t="str">
        <f t="shared" si="14"/>
        <v/>
      </c>
      <c r="Q66" s="69" t="str">
        <f t="shared" si="15"/>
        <v/>
      </c>
      <c r="R66" s="82">
        <f t="shared" si="16"/>
        <v>4</v>
      </c>
      <c r="S66" s="33">
        <f t="shared" si="17"/>
        <v>5</v>
      </c>
      <c r="T66" s="33">
        <f t="shared" si="18"/>
        <v>2</v>
      </c>
      <c r="U66" s="69">
        <f t="shared" si="19"/>
        <v>11</v>
      </c>
      <c r="V66" s="82" t="str">
        <f t="shared" si="20"/>
        <v/>
      </c>
      <c r="W66" s="33" t="str">
        <f t="shared" si="21"/>
        <v/>
      </c>
      <c r="X66" s="33" t="str">
        <f t="shared" si="22"/>
        <v/>
      </c>
      <c r="Y66" s="69" t="str">
        <f t="shared" si="23"/>
        <v/>
      </c>
      <c r="Z66" s="82">
        <f t="shared" si="24"/>
        <v>4</v>
      </c>
      <c r="AA66" s="33">
        <f t="shared" si="25"/>
        <v>5</v>
      </c>
      <c r="AB66" s="33">
        <f t="shared" si="26"/>
        <v>2</v>
      </c>
      <c r="AC66" s="69">
        <f t="shared" si="27"/>
        <v>11</v>
      </c>
      <c r="AD66" s="102" t="str">
        <f t="shared" si="28"/>
        <v/>
      </c>
      <c r="AE66" s="60" t="str">
        <f t="shared" si="29"/>
        <v/>
      </c>
      <c r="AR66" s="28" t="s">
        <v>413</v>
      </c>
      <c r="AS66" s="28" t="s">
        <v>3</v>
      </c>
      <c r="AT66" s="28" t="s">
        <v>414</v>
      </c>
      <c r="AU66" s="88">
        <v>33030</v>
      </c>
      <c r="AV66" s="28"/>
      <c r="AW66" s="28"/>
      <c r="AX66" s="28"/>
      <c r="AY66" s="28"/>
      <c r="AZ66" s="28"/>
      <c r="BA66" s="28"/>
      <c r="BB66" s="28"/>
      <c r="BC66" s="28"/>
      <c r="BD66" s="28"/>
      <c r="BE66" s="28"/>
      <c r="BF66" s="28"/>
      <c r="BG66" s="28"/>
      <c r="BH66" s="28">
        <v>4</v>
      </c>
      <c r="BI66" s="28">
        <v>5</v>
      </c>
      <c r="BJ66" s="28">
        <v>2</v>
      </c>
      <c r="BK66" s="28">
        <v>11</v>
      </c>
      <c r="BL66" s="28"/>
      <c r="BM66" s="28"/>
      <c r="BN66" s="28"/>
      <c r="BO66" s="28"/>
      <c r="BP66" s="28">
        <v>4</v>
      </c>
      <c r="BQ66" s="28">
        <v>5</v>
      </c>
      <c r="BR66" s="28">
        <v>2</v>
      </c>
      <c r="BS66" s="28">
        <v>11</v>
      </c>
      <c r="BT66" s="28"/>
      <c r="BU66" s="28" t="s">
        <v>509</v>
      </c>
      <c r="BV66" s="28"/>
      <c r="BX66"/>
    </row>
    <row r="67" spans="2:76" x14ac:dyDescent="0.25">
      <c r="B67" s="59" t="str">
        <f t="shared" si="1"/>
        <v>Eel</v>
      </c>
      <c r="C67" s="31" t="str">
        <f t="shared" si="2"/>
        <v>State</v>
      </c>
      <c r="D67" s="31" t="str">
        <f t="shared" si="3"/>
        <v>CA</v>
      </c>
      <c r="E67" s="100">
        <f t="shared" si="4"/>
        <v>1981</v>
      </c>
      <c r="F67" s="82">
        <f t="shared" si="5"/>
        <v>21</v>
      </c>
      <c r="G67" s="33">
        <f t="shared" si="6"/>
        <v>4.5</v>
      </c>
      <c r="H67" s="33">
        <f t="shared" si="7"/>
        <v>6.5</v>
      </c>
      <c r="I67" s="69">
        <f t="shared" si="8"/>
        <v>32</v>
      </c>
      <c r="J67" s="82" t="str">
        <f t="shared" si="9"/>
        <v/>
      </c>
      <c r="K67" s="33" t="str">
        <f t="shared" si="10"/>
        <v/>
      </c>
      <c r="L67" s="33" t="str">
        <f t="shared" si="11"/>
        <v/>
      </c>
      <c r="M67" s="69" t="str">
        <f t="shared" si="12"/>
        <v/>
      </c>
      <c r="N67" s="82" t="str">
        <f t="shared" si="32"/>
        <v/>
      </c>
      <c r="O67" s="33" t="str">
        <f t="shared" si="13"/>
        <v/>
      </c>
      <c r="P67" s="33" t="str">
        <f t="shared" si="14"/>
        <v/>
      </c>
      <c r="Q67" s="69" t="str">
        <f t="shared" si="15"/>
        <v/>
      </c>
      <c r="R67" s="82">
        <f t="shared" si="16"/>
        <v>35</v>
      </c>
      <c r="S67" s="33" t="str">
        <f t="shared" si="17"/>
        <v/>
      </c>
      <c r="T67" s="33" t="str">
        <f t="shared" si="18"/>
        <v/>
      </c>
      <c r="U67" s="69">
        <f t="shared" si="19"/>
        <v>35</v>
      </c>
      <c r="V67" s="82">
        <f t="shared" si="20"/>
        <v>41</v>
      </c>
      <c r="W67" s="33">
        <f t="shared" si="21"/>
        <v>23.5</v>
      </c>
      <c r="X67" s="33">
        <f t="shared" si="22"/>
        <v>266.5</v>
      </c>
      <c r="Y67" s="69">
        <f t="shared" si="23"/>
        <v>331</v>
      </c>
      <c r="Z67" s="82">
        <f t="shared" si="24"/>
        <v>97</v>
      </c>
      <c r="AA67" s="33">
        <f t="shared" si="25"/>
        <v>28</v>
      </c>
      <c r="AB67" s="33">
        <f t="shared" si="26"/>
        <v>273</v>
      </c>
      <c r="AC67" s="69">
        <f t="shared" si="27"/>
        <v>398</v>
      </c>
      <c r="AD67" s="102" t="str">
        <f t="shared" si="28"/>
        <v>Yes</v>
      </c>
      <c r="AE67" s="60" t="str">
        <f t="shared" si="29"/>
        <v>BLM/USFS</v>
      </c>
      <c r="AR67" s="28" t="s">
        <v>373</v>
      </c>
      <c r="AS67" s="28" t="s">
        <v>4</v>
      </c>
      <c r="AT67" s="28" t="s">
        <v>35</v>
      </c>
      <c r="AU67" s="88">
        <v>29605</v>
      </c>
      <c r="AV67" s="28">
        <v>21</v>
      </c>
      <c r="AW67" s="28">
        <v>4.5</v>
      </c>
      <c r="AX67" s="28">
        <v>6.5</v>
      </c>
      <c r="AY67" s="28">
        <v>32</v>
      </c>
      <c r="AZ67" s="28"/>
      <c r="BA67" s="28"/>
      <c r="BB67" s="28"/>
      <c r="BC67" s="28"/>
      <c r="BD67" s="28"/>
      <c r="BE67" s="28"/>
      <c r="BF67" s="28"/>
      <c r="BG67" s="28"/>
      <c r="BH67" s="28">
        <v>35</v>
      </c>
      <c r="BI67" s="28"/>
      <c r="BJ67" s="28"/>
      <c r="BK67" s="28">
        <v>35</v>
      </c>
      <c r="BL67" s="28">
        <v>41</v>
      </c>
      <c r="BM67" s="28">
        <v>23.5</v>
      </c>
      <c r="BN67" s="28">
        <v>266.5</v>
      </c>
      <c r="BO67" s="28">
        <v>331</v>
      </c>
      <c r="BP67" s="28">
        <v>97</v>
      </c>
      <c r="BQ67" s="28">
        <v>28</v>
      </c>
      <c r="BR67" s="28">
        <v>273</v>
      </c>
      <c r="BS67" s="28">
        <v>398</v>
      </c>
      <c r="BT67" s="28" t="s">
        <v>510</v>
      </c>
      <c r="BU67" s="28" t="s">
        <v>21</v>
      </c>
      <c r="BV67" s="28" t="s">
        <v>774</v>
      </c>
      <c r="BX67"/>
    </row>
    <row r="68" spans="2:76" x14ac:dyDescent="0.25">
      <c r="B68" s="59" t="str">
        <f t="shared" si="1"/>
        <v>Eightmile</v>
      </c>
      <c r="C68" s="31" t="str">
        <f t="shared" si="2"/>
        <v>NPS</v>
      </c>
      <c r="D68" s="31" t="str">
        <f t="shared" si="3"/>
        <v>CT</v>
      </c>
      <c r="E68" s="100">
        <f t="shared" si="4"/>
        <v>2008</v>
      </c>
      <c r="F68" s="82" t="str">
        <f t="shared" si="5"/>
        <v/>
      </c>
      <c r="G68" s="33" t="str">
        <f t="shared" si="6"/>
        <v/>
      </c>
      <c r="H68" s="33" t="str">
        <f t="shared" si="7"/>
        <v/>
      </c>
      <c r="I68" s="69" t="str">
        <f t="shared" si="8"/>
        <v/>
      </c>
      <c r="J68" s="82" t="str">
        <f t="shared" si="9"/>
        <v/>
      </c>
      <c r="K68" s="33" t="str">
        <f t="shared" si="10"/>
        <v/>
      </c>
      <c r="L68" s="33" t="str">
        <f t="shared" si="11"/>
        <v/>
      </c>
      <c r="M68" s="69" t="str">
        <f t="shared" si="12"/>
        <v/>
      </c>
      <c r="N68" s="82" t="str">
        <f t="shared" si="32"/>
        <v/>
      </c>
      <c r="O68" s="33">
        <f t="shared" si="13"/>
        <v>25.3</v>
      </c>
      <c r="P68" s="33" t="str">
        <f t="shared" si="14"/>
        <v/>
      </c>
      <c r="Q68" s="69">
        <f t="shared" si="15"/>
        <v>25.3</v>
      </c>
      <c r="R68" s="82" t="str">
        <f t="shared" si="16"/>
        <v/>
      </c>
      <c r="S68" s="33" t="str">
        <f t="shared" si="17"/>
        <v/>
      </c>
      <c r="T68" s="33" t="str">
        <f t="shared" si="18"/>
        <v/>
      </c>
      <c r="U68" s="69" t="str">
        <f t="shared" si="19"/>
        <v/>
      </c>
      <c r="V68" s="82" t="str">
        <f t="shared" si="20"/>
        <v/>
      </c>
      <c r="W68" s="33" t="str">
        <f t="shared" si="21"/>
        <v/>
      </c>
      <c r="X68" s="33" t="str">
        <f t="shared" si="22"/>
        <v/>
      </c>
      <c r="Y68" s="69" t="str">
        <f t="shared" si="23"/>
        <v/>
      </c>
      <c r="Z68" s="82" t="str">
        <f t="shared" si="24"/>
        <v/>
      </c>
      <c r="AA68" s="33">
        <f t="shared" si="25"/>
        <v>25.3</v>
      </c>
      <c r="AB68" s="33" t="str">
        <f t="shared" si="26"/>
        <v/>
      </c>
      <c r="AC68" s="69">
        <f t="shared" si="27"/>
        <v>25.3</v>
      </c>
      <c r="AD68" s="102" t="str">
        <f t="shared" si="28"/>
        <v/>
      </c>
      <c r="AE68" s="60" t="str">
        <f t="shared" si="29"/>
        <v/>
      </c>
      <c r="AR68" s="28" t="s">
        <v>450</v>
      </c>
      <c r="AS68" s="28" t="s">
        <v>2</v>
      </c>
      <c r="AT68" s="28" t="s">
        <v>38</v>
      </c>
      <c r="AU68" s="88">
        <v>39576</v>
      </c>
      <c r="AV68" s="28"/>
      <c r="AW68" s="28"/>
      <c r="AX68" s="28"/>
      <c r="AY68" s="28"/>
      <c r="AZ68" s="28"/>
      <c r="BA68" s="28"/>
      <c r="BB68" s="28"/>
      <c r="BC68" s="28"/>
      <c r="BD68" s="28"/>
      <c r="BE68" s="28">
        <v>25.3</v>
      </c>
      <c r="BF68" s="28"/>
      <c r="BG68" s="28">
        <v>25.3</v>
      </c>
      <c r="BH68" s="28"/>
      <c r="BI68" s="28"/>
      <c r="BJ68" s="28"/>
      <c r="BK68" s="28"/>
      <c r="BL68" s="28"/>
      <c r="BM68" s="28"/>
      <c r="BN68" s="28"/>
      <c r="BO68" s="28"/>
      <c r="BP68" s="28"/>
      <c r="BQ68" s="28">
        <v>25.3</v>
      </c>
      <c r="BR68" s="28"/>
      <c r="BS68" s="28">
        <v>25.3</v>
      </c>
      <c r="BT68" s="28"/>
      <c r="BU68" s="28" t="s">
        <v>509</v>
      </c>
      <c r="BV68" s="28"/>
      <c r="BX68"/>
    </row>
    <row r="69" spans="2:76" x14ac:dyDescent="0.25">
      <c r="B69" s="59" t="str">
        <f t="shared" si="1"/>
        <v>Eleven Point</v>
      </c>
      <c r="C69" s="31" t="str">
        <f t="shared" si="2"/>
        <v>USFS</v>
      </c>
      <c r="D69" s="31" t="str">
        <f t="shared" si="3"/>
        <v>MO</v>
      </c>
      <c r="E69" s="100">
        <f t="shared" si="4"/>
        <v>1968</v>
      </c>
      <c r="F69" s="82" t="str">
        <f t="shared" si="5"/>
        <v/>
      </c>
      <c r="G69" s="33" t="str">
        <f t="shared" si="6"/>
        <v/>
      </c>
      <c r="H69" s="33" t="str">
        <f t="shared" si="7"/>
        <v/>
      </c>
      <c r="I69" s="69" t="str">
        <f t="shared" si="8"/>
        <v/>
      </c>
      <c r="J69" s="82" t="str">
        <f t="shared" si="9"/>
        <v/>
      </c>
      <c r="K69" s="33" t="str">
        <f t="shared" si="10"/>
        <v/>
      </c>
      <c r="L69" s="33" t="str">
        <f t="shared" si="11"/>
        <v/>
      </c>
      <c r="M69" s="69" t="str">
        <f t="shared" si="12"/>
        <v/>
      </c>
      <c r="N69" s="82" t="str">
        <f t="shared" si="32"/>
        <v/>
      </c>
      <c r="O69" s="33" t="str">
        <f t="shared" si="13"/>
        <v/>
      </c>
      <c r="P69" s="33" t="str">
        <f t="shared" si="14"/>
        <v/>
      </c>
      <c r="Q69" s="69" t="str">
        <f t="shared" si="15"/>
        <v/>
      </c>
      <c r="R69" s="82" t="str">
        <f t="shared" si="16"/>
        <v/>
      </c>
      <c r="S69" s="33">
        <f t="shared" si="17"/>
        <v>44.4</v>
      </c>
      <c r="T69" s="33" t="str">
        <f t="shared" si="18"/>
        <v/>
      </c>
      <c r="U69" s="69">
        <f t="shared" si="19"/>
        <v>44.4</v>
      </c>
      <c r="V69" s="82" t="str">
        <f t="shared" si="20"/>
        <v/>
      </c>
      <c r="W69" s="33" t="str">
        <f t="shared" si="21"/>
        <v/>
      </c>
      <c r="X69" s="33" t="str">
        <f t="shared" si="22"/>
        <v/>
      </c>
      <c r="Y69" s="69" t="str">
        <f t="shared" si="23"/>
        <v/>
      </c>
      <c r="Z69" s="82" t="str">
        <f t="shared" si="24"/>
        <v/>
      </c>
      <c r="AA69" s="33">
        <f t="shared" si="25"/>
        <v>44.4</v>
      </c>
      <c r="AB69" s="33" t="str">
        <f t="shared" si="26"/>
        <v/>
      </c>
      <c r="AC69" s="69">
        <f t="shared" si="27"/>
        <v>44.4</v>
      </c>
      <c r="AD69" s="102" t="str">
        <f t="shared" si="28"/>
        <v/>
      </c>
      <c r="AE69" s="60" t="str">
        <f t="shared" si="29"/>
        <v/>
      </c>
      <c r="AR69" s="28" t="s">
        <v>325</v>
      </c>
      <c r="AS69" s="28" t="s">
        <v>3</v>
      </c>
      <c r="AT69" s="28" t="s">
        <v>53</v>
      </c>
      <c r="AU69" s="88">
        <v>25113</v>
      </c>
      <c r="AV69" s="28"/>
      <c r="AW69" s="28"/>
      <c r="AX69" s="28"/>
      <c r="AY69" s="28"/>
      <c r="AZ69" s="28"/>
      <c r="BA69" s="28"/>
      <c r="BB69" s="28"/>
      <c r="BC69" s="28"/>
      <c r="BD69" s="28"/>
      <c r="BE69" s="28"/>
      <c r="BF69" s="28"/>
      <c r="BG69" s="28"/>
      <c r="BH69" s="28"/>
      <c r="BI69" s="28">
        <v>44.4</v>
      </c>
      <c r="BJ69" s="28"/>
      <c r="BK69" s="28">
        <v>44.4</v>
      </c>
      <c r="BL69" s="28"/>
      <c r="BM69" s="28"/>
      <c r="BN69" s="28"/>
      <c r="BO69" s="28"/>
      <c r="BP69" s="28"/>
      <c r="BQ69" s="28">
        <v>44.4</v>
      </c>
      <c r="BR69" s="28"/>
      <c r="BS69" s="28">
        <v>44.4</v>
      </c>
      <c r="BT69" s="28"/>
      <c r="BU69" s="28" t="s">
        <v>509</v>
      </c>
      <c r="BV69" s="28"/>
      <c r="BX69"/>
    </row>
    <row r="70" spans="2:76" x14ac:dyDescent="0.25">
      <c r="B70" s="59" t="str">
        <f t="shared" si="1"/>
        <v>Elk</v>
      </c>
      <c r="C70" s="31" t="str">
        <f t="shared" si="2"/>
        <v>USFS</v>
      </c>
      <c r="D70" s="31" t="str">
        <f t="shared" si="3"/>
        <v>OR</v>
      </c>
      <c r="E70" s="100">
        <f t="shared" si="4"/>
        <v>1988</v>
      </c>
      <c r="F70" s="82" t="str">
        <f t="shared" si="5"/>
        <v/>
      </c>
      <c r="G70" s="33" t="str">
        <f t="shared" si="6"/>
        <v/>
      </c>
      <c r="H70" s="33" t="str">
        <f t="shared" si="7"/>
        <v/>
      </c>
      <c r="I70" s="69" t="str">
        <f t="shared" si="8"/>
        <v/>
      </c>
      <c r="J70" s="82" t="str">
        <f t="shared" si="9"/>
        <v/>
      </c>
      <c r="K70" s="33" t="str">
        <f t="shared" si="10"/>
        <v/>
      </c>
      <c r="L70" s="33" t="str">
        <f t="shared" si="11"/>
        <v/>
      </c>
      <c r="M70" s="69" t="str">
        <f t="shared" si="12"/>
        <v/>
      </c>
      <c r="N70" s="82" t="str">
        <f t="shared" si="32"/>
        <v/>
      </c>
      <c r="O70" s="33" t="str">
        <f t="shared" si="13"/>
        <v/>
      </c>
      <c r="P70" s="33" t="str">
        <f t="shared" si="14"/>
        <v/>
      </c>
      <c r="Q70" s="69" t="str">
        <f t="shared" si="15"/>
        <v/>
      </c>
      <c r="R70" s="82">
        <f t="shared" si="16"/>
        <v>9.6999999999999993</v>
      </c>
      <c r="S70" s="33">
        <f t="shared" si="17"/>
        <v>1.5</v>
      </c>
      <c r="T70" s="33">
        <f t="shared" si="18"/>
        <v>17</v>
      </c>
      <c r="U70" s="69">
        <f t="shared" si="19"/>
        <v>28.2</v>
      </c>
      <c r="V70" s="82" t="str">
        <f t="shared" si="20"/>
        <v/>
      </c>
      <c r="W70" s="33" t="str">
        <f t="shared" si="21"/>
        <v/>
      </c>
      <c r="X70" s="33" t="str">
        <f t="shared" si="22"/>
        <v/>
      </c>
      <c r="Y70" s="69" t="str">
        <f t="shared" si="23"/>
        <v/>
      </c>
      <c r="Z70" s="82">
        <f t="shared" si="24"/>
        <v>9.6999999999999993</v>
      </c>
      <c r="AA70" s="33">
        <f t="shared" si="25"/>
        <v>1.5</v>
      </c>
      <c r="AB70" s="33">
        <f t="shared" si="26"/>
        <v>17</v>
      </c>
      <c r="AC70" s="69">
        <f t="shared" si="27"/>
        <v>28.2</v>
      </c>
      <c r="AD70" s="102" t="str">
        <f t="shared" si="28"/>
        <v/>
      </c>
      <c r="AE70" s="60" t="str">
        <f t="shared" si="29"/>
        <v/>
      </c>
      <c r="AR70" s="28" t="s">
        <v>201</v>
      </c>
      <c r="AS70" s="28" t="s">
        <v>3</v>
      </c>
      <c r="AT70" s="28" t="s">
        <v>65</v>
      </c>
      <c r="AU70" s="88">
        <v>32444</v>
      </c>
      <c r="AV70" s="28"/>
      <c r="AW70" s="28"/>
      <c r="AX70" s="28"/>
      <c r="AY70" s="28"/>
      <c r="AZ70" s="28"/>
      <c r="BA70" s="28"/>
      <c r="BB70" s="28"/>
      <c r="BC70" s="28"/>
      <c r="BD70" s="28"/>
      <c r="BE70" s="28"/>
      <c r="BF70" s="28"/>
      <c r="BG70" s="28"/>
      <c r="BH70" s="28">
        <v>9.6999999999999993</v>
      </c>
      <c r="BI70" s="28">
        <v>1.5</v>
      </c>
      <c r="BJ70" s="28">
        <v>17</v>
      </c>
      <c r="BK70" s="28">
        <v>28.2</v>
      </c>
      <c r="BL70" s="28"/>
      <c r="BM70" s="28"/>
      <c r="BN70" s="28"/>
      <c r="BO70" s="28"/>
      <c r="BP70" s="28">
        <v>9.6999999999999993</v>
      </c>
      <c r="BQ70" s="28">
        <v>1.5</v>
      </c>
      <c r="BR70" s="28">
        <v>17</v>
      </c>
      <c r="BS70" s="28">
        <v>28.2</v>
      </c>
      <c r="BT70" s="28"/>
      <c r="BU70" s="28" t="s">
        <v>509</v>
      </c>
      <c r="BV70" s="28"/>
      <c r="BX70"/>
    </row>
    <row r="71" spans="2:76" x14ac:dyDescent="0.25">
      <c r="B71" s="59" t="str">
        <f t="shared" si="1"/>
        <v>Elkhorn Creek</v>
      </c>
      <c r="C71" s="31" t="str">
        <f t="shared" si="2"/>
        <v>BLM/USFS</v>
      </c>
      <c r="D71" s="31" t="str">
        <f t="shared" si="3"/>
        <v>OR</v>
      </c>
      <c r="E71" s="100">
        <f t="shared" si="4"/>
        <v>1996</v>
      </c>
      <c r="F71" s="82" t="str">
        <f t="shared" si="5"/>
        <v/>
      </c>
      <c r="G71" s="33">
        <f t="shared" si="6"/>
        <v>0.6</v>
      </c>
      <c r="H71" s="33" t="str">
        <f t="shared" si="7"/>
        <v/>
      </c>
      <c r="I71" s="69">
        <f t="shared" si="8"/>
        <v>0.6</v>
      </c>
      <c r="J71" s="82" t="str">
        <f t="shared" si="9"/>
        <v/>
      </c>
      <c r="K71" s="33" t="str">
        <f t="shared" si="10"/>
        <v/>
      </c>
      <c r="L71" s="33" t="str">
        <f t="shared" si="11"/>
        <v/>
      </c>
      <c r="M71" s="69" t="str">
        <f t="shared" si="12"/>
        <v/>
      </c>
      <c r="N71" s="82" t="str">
        <f t="shared" si="32"/>
        <v/>
      </c>
      <c r="O71" s="33" t="str">
        <f t="shared" si="13"/>
        <v/>
      </c>
      <c r="P71" s="33" t="str">
        <f t="shared" si="14"/>
        <v/>
      </c>
      <c r="Q71" s="69" t="str">
        <f t="shared" si="15"/>
        <v/>
      </c>
      <c r="R71" s="82">
        <f t="shared" si="16"/>
        <v>5.8</v>
      </c>
      <c r="S71" s="33" t="str">
        <f t="shared" si="17"/>
        <v/>
      </c>
      <c r="T71" s="33" t="str">
        <f t="shared" si="18"/>
        <v/>
      </c>
      <c r="U71" s="69">
        <f t="shared" si="19"/>
        <v>5.8</v>
      </c>
      <c r="V71" s="82" t="str">
        <f t="shared" si="20"/>
        <v/>
      </c>
      <c r="W71" s="33" t="str">
        <f t="shared" si="21"/>
        <v/>
      </c>
      <c r="X71" s="33" t="str">
        <f t="shared" si="22"/>
        <v/>
      </c>
      <c r="Y71" s="69" t="str">
        <f t="shared" si="23"/>
        <v/>
      </c>
      <c r="Z71" s="82">
        <f t="shared" si="24"/>
        <v>5.8</v>
      </c>
      <c r="AA71" s="33">
        <f t="shared" si="25"/>
        <v>0.6</v>
      </c>
      <c r="AB71" s="33" t="str">
        <f t="shared" si="26"/>
        <v/>
      </c>
      <c r="AC71" s="69">
        <f t="shared" si="27"/>
        <v>6.3999999999999995</v>
      </c>
      <c r="AD71" s="102" t="str">
        <f t="shared" si="28"/>
        <v/>
      </c>
      <c r="AE71" s="60" t="str">
        <f t="shared" si="29"/>
        <v/>
      </c>
      <c r="AR71" s="28" t="s">
        <v>143</v>
      </c>
      <c r="AS71" s="28" t="s">
        <v>21</v>
      </c>
      <c r="AT71" s="28" t="s">
        <v>65</v>
      </c>
      <c r="AU71" s="88">
        <v>35338</v>
      </c>
      <c r="AV71" s="28"/>
      <c r="AW71" s="28">
        <v>0.6</v>
      </c>
      <c r="AX71" s="28"/>
      <c r="AY71" s="28">
        <v>0.6</v>
      </c>
      <c r="AZ71" s="28"/>
      <c r="BA71" s="28"/>
      <c r="BB71" s="28"/>
      <c r="BC71" s="28"/>
      <c r="BD71" s="28"/>
      <c r="BE71" s="28"/>
      <c r="BF71" s="28"/>
      <c r="BG71" s="28"/>
      <c r="BH71" s="28">
        <v>5.8</v>
      </c>
      <c r="BI71" s="28"/>
      <c r="BJ71" s="28"/>
      <c r="BK71" s="28">
        <v>5.8</v>
      </c>
      <c r="BL71" s="28"/>
      <c r="BM71" s="28"/>
      <c r="BN71" s="28"/>
      <c r="BO71" s="28"/>
      <c r="BP71" s="28">
        <v>5.8</v>
      </c>
      <c r="BQ71" s="28">
        <v>0.6</v>
      </c>
      <c r="BR71" s="28"/>
      <c r="BS71" s="28">
        <v>6.3999999999999995</v>
      </c>
      <c r="BT71" s="28"/>
      <c r="BU71" s="28" t="s">
        <v>509</v>
      </c>
      <c r="BV71" s="28"/>
      <c r="BX71"/>
    </row>
    <row r="72" spans="2:76" x14ac:dyDescent="0.25">
      <c r="B72" s="59" t="str">
        <f t="shared" si="1"/>
        <v>Feather</v>
      </c>
      <c r="C72" s="31" t="str">
        <f t="shared" si="2"/>
        <v>USFS</v>
      </c>
      <c r="D72" s="31" t="str">
        <f t="shared" si="3"/>
        <v>CA</v>
      </c>
      <c r="E72" s="100">
        <f t="shared" si="4"/>
        <v>1968</v>
      </c>
      <c r="F72" s="82" t="str">
        <f t="shared" si="5"/>
        <v/>
      </c>
      <c r="G72" s="33" t="str">
        <f t="shared" si="6"/>
        <v/>
      </c>
      <c r="H72" s="33" t="str">
        <f t="shared" si="7"/>
        <v/>
      </c>
      <c r="I72" s="69" t="str">
        <f t="shared" si="8"/>
        <v/>
      </c>
      <c r="J72" s="82" t="str">
        <f t="shared" si="9"/>
        <v/>
      </c>
      <c r="K72" s="33" t="str">
        <f t="shared" si="10"/>
        <v/>
      </c>
      <c r="L72" s="33" t="str">
        <f t="shared" si="11"/>
        <v/>
      </c>
      <c r="M72" s="69" t="str">
        <f t="shared" si="12"/>
        <v/>
      </c>
      <c r="N72" s="82" t="str">
        <f t="shared" si="32"/>
        <v/>
      </c>
      <c r="O72" s="33" t="str">
        <f t="shared" si="13"/>
        <v/>
      </c>
      <c r="P72" s="33" t="str">
        <f t="shared" si="14"/>
        <v/>
      </c>
      <c r="Q72" s="69" t="str">
        <f t="shared" si="15"/>
        <v/>
      </c>
      <c r="R72" s="82">
        <f t="shared" si="16"/>
        <v>32.9</v>
      </c>
      <c r="S72" s="33">
        <f t="shared" si="17"/>
        <v>9.6999999999999993</v>
      </c>
      <c r="T72" s="33">
        <f t="shared" si="18"/>
        <v>35</v>
      </c>
      <c r="U72" s="69">
        <f t="shared" si="19"/>
        <v>77.599999999999994</v>
      </c>
      <c r="V72" s="82" t="str">
        <f t="shared" si="20"/>
        <v/>
      </c>
      <c r="W72" s="33" t="str">
        <f t="shared" si="21"/>
        <v/>
      </c>
      <c r="X72" s="33" t="str">
        <f t="shared" si="22"/>
        <v/>
      </c>
      <c r="Y72" s="69" t="str">
        <f t="shared" si="23"/>
        <v/>
      </c>
      <c r="Z72" s="82">
        <f t="shared" si="24"/>
        <v>32.9</v>
      </c>
      <c r="AA72" s="33">
        <f t="shared" si="25"/>
        <v>9.6999999999999993</v>
      </c>
      <c r="AB72" s="33">
        <f t="shared" si="26"/>
        <v>35</v>
      </c>
      <c r="AC72" s="69">
        <f t="shared" si="27"/>
        <v>77.599999999999994</v>
      </c>
      <c r="AD72" s="102" t="str">
        <f t="shared" si="28"/>
        <v/>
      </c>
      <c r="AE72" s="60" t="str">
        <f t="shared" si="29"/>
        <v/>
      </c>
      <c r="AR72" s="28" t="s">
        <v>326</v>
      </c>
      <c r="AS72" s="28" t="s">
        <v>3</v>
      </c>
      <c r="AT72" s="28" t="s">
        <v>35</v>
      </c>
      <c r="AU72" s="88">
        <v>25113</v>
      </c>
      <c r="AV72" s="28"/>
      <c r="AW72" s="28"/>
      <c r="AX72" s="28"/>
      <c r="AY72" s="28"/>
      <c r="AZ72" s="28"/>
      <c r="BA72" s="28"/>
      <c r="BB72" s="28"/>
      <c r="BC72" s="28"/>
      <c r="BD72" s="28"/>
      <c r="BE72" s="28"/>
      <c r="BF72" s="28"/>
      <c r="BG72" s="28"/>
      <c r="BH72" s="28">
        <v>32.9</v>
      </c>
      <c r="BI72" s="28">
        <v>9.6999999999999993</v>
      </c>
      <c r="BJ72" s="28">
        <v>35</v>
      </c>
      <c r="BK72" s="28">
        <v>77.599999999999994</v>
      </c>
      <c r="BL72" s="28"/>
      <c r="BM72" s="28"/>
      <c r="BN72" s="28"/>
      <c r="BO72" s="28"/>
      <c r="BP72" s="28">
        <v>32.9</v>
      </c>
      <c r="BQ72" s="28">
        <v>9.6999999999999993</v>
      </c>
      <c r="BR72" s="28">
        <v>35</v>
      </c>
      <c r="BS72" s="28">
        <v>77.599999999999994</v>
      </c>
      <c r="BT72" s="28"/>
      <c r="BU72" s="28" t="s">
        <v>509</v>
      </c>
      <c r="BV72" s="28"/>
      <c r="BX72"/>
    </row>
    <row r="73" spans="2:76" x14ac:dyDescent="0.25">
      <c r="B73" s="59" t="str">
        <f t="shared" si="1"/>
        <v>Fifteenmile Creek</v>
      </c>
      <c r="C73" s="31" t="str">
        <f t="shared" si="2"/>
        <v>USFS</v>
      </c>
      <c r="D73" s="31" t="str">
        <f t="shared" si="3"/>
        <v>OR</v>
      </c>
      <c r="E73" s="100">
        <f t="shared" si="4"/>
        <v>2009</v>
      </c>
      <c r="F73" s="82" t="str">
        <f t="shared" si="5"/>
        <v/>
      </c>
      <c r="G73" s="33" t="str">
        <f t="shared" si="6"/>
        <v/>
      </c>
      <c r="H73" s="33" t="str">
        <f t="shared" si="7"/>
        <v/>
      </c>
      <c r="I73" s="69" t="str">
        <f t="shared" si="8"/>
        <v/>
      </c>
      <c r="J73" s="82" t="str">
        <f t="shared" si="9"/>
        <v/>
      </c>
      <c r="K73" s="33" t="str">
        <f t="shared" si="10"/>
        <v/>
      </c>
      <c r="L73" s="33" t="str">
        <f t="shared" si="11"/>
        <v/>
      </c>
      <c r="M73" s="69" t="str">
        <f t="shared" si="12"/>
        <v/>
      </c>
      <c r="N73" s="82" t="str">
        <f t="shared" si="32"/>
        <v/>
      </c>
      <c r="O73" s="33" t="str">
        <f t="shared" si="13"/>
        <v/>
      </c>
      <c r="P73" s="33" t="str">
        <f t="shared" si="14"/>
        <v/>
      </c>
      <c r="Q73" s="69" t="str">
        <f t="shared" si="15"/>
        <v/>
      </c>
      <c r="R73" s="82">
        <f t="shared" si="16"/>
        <v>10.5</v>
      </c>
      <c r="S73" s="33">
        <f t="shared" si="17"/>
        <v>0.6</v>
      </c>
      <c r="T73" s="33" t="str">
        <f t="shared" si="18"/>
        <v/>
      </c>
      <c r="U73" s="69">
        <f t="shared" si="19"/>
        <v>11.1</v>
      </c>
      <c r="V73" s="82" t="str">
        <f t="shared" si="20"/>
        <v/>
      </c>
      <c r="W73" s="33" t="str">
        <f t="shared" si="21"/>
        <v/>
      </c>
      <c r="X73" s="33" t="str">
        <f t="shared" si="22"/>
        <v/>
      </c>
      <c r="Y73" s="69" t="str">
        <f t="shared" si="23"/>
        <v/>
      </c>
      <c r="Z73" s="82">
        <f t="shared" si="24"/>
        <v>10.5</v>
      </c>
      <c r="AA73" s="33">
        <f t="shared" si="25"/>
        <v>0.6</v>
      </c>
      <c r="AB73" s="33" t="str">
        <f t="shared" si="26"/>
        <v/>
      </c>
      <c r="AC73" s="69">
        <f t="shared" si="27"/>
        <v>11.1</v>
      </c>
      <c r="AD73" s="102" t="str">
        <f t="shared" si="28"/>
        <v/>
      </c>
      <c r="AE73" s="60" t="str">
        <f t="shared" si="29"/>
        <v/>
      </c>
      <c r="AR73" s="28" t="s">
        <v>454</v>
      </c>
      <c r="AS73" s="28" t="s">
        <v>3</v>
      </c>
      <c r="AT73" s="28" t="s">
        <v>65</v>
      </c>
      <c r="AU73" s="88">
        <v>39902</v>
      </c>
      <c r="AV73" s="28"/>
      <c r="AW73" s="28"/>
      <c r="AX73" s="28"/>
      <c r="AY73" s="28"/>
      <c r="AZ73" s="28"/>
      <c r="BA73" s="28"/>
      <c r="BB73" s="28"/>
      <c r="BC73" s="28"/>
      <c r="BD73" s="28"/>
      <c r="BE73" s="28"/>
      <c r="BF73" s="28"/>
      <c r="BG73" s="28"/>
      <c r="BH73" s="28">
        <v>10.5</v>
      </c>
      <c r="BI73" s="28">
        <v>0.6</v>
      </c>
      <c r="BJ73" s="28"/>
      <c r="BK73" s="28">
        <v>11.1</v>
      </c>
      <c r="BL73" s="28"/>
      <c r="BM73" s="28"/>
      <c r="BN73" s="28"/>
      <c r="BO73" s="28"/>
      <c r="BP73" s="28">
        <v>10.5</v>
      </c>
      <c r="BQ73" s="28">
        <v>0.6</v>
      </c>
      <c r="BR73" s="28"/>
      <c r="BS73" s="28">
        <v>11.1</v>
      </c>
      <c r="BT73" s="28"/>
      <c r="BU73" s="28" t="s">
        <v>509</v>
      </c>
      <c r="BV73" s="28"/>
      <c r="BX73"/>
    </row>
    <row r="74" spans="2:76" x14ac:dyDescent="0.25">
      <c r="B74" s="59" t="str">
        <f t="shared" si="1"/>
        <v>Fish Creek</v>
      </c>
      <c r="C74" s="31" t="str">
        <f t="shared" si="2"/>
        <v>USFS</v>
      </c>
      <c r="D74" s="31" t="str">
        <f t="shared" si="3"/>
        <v>OR</v>
      </c>
      <c r="E74" s="100">
        <f t="shared" si="4"/>
        <v>2009</v>
      </c>
      <c r="F74" s="82" t="str">
        <f t="shared" si="5"/>
        <v/>
      </c>
      <c r="G74" s="33" t="str">
        <f t="shared" si="6"/>
        <v/>
      </c>
      <c r="H74" s="33" t="str">
        <f t="shared" si="7"/>
        <v/>
      </c>
      <c r="I74" s="69" t="str">
        <f t="shared" si="8"/>
        <v/>
      </c>
      <c r="J74" s="82" t="str">
        <f t="shared" si="9"/>
        <v/>
      </c>
      <c r="K74" s="33" t="str">
        <f t="shared" si="10"/>
        <v/>
      </c>
      <c r="L74" s="33" t="str">
        <f t="shared" si="11"/>
        <v/>
      </c>
      <c r="M74" s="69" t="str">
        <f t="shared" si="12"/>
        <v/>
      </c>
      <c r="N74" s="82" t="str">
        <f t="shared" si="32"/>
        <v/>
      </c>
      <c r="O74" s="33" t="str">
        <f t="shared" si="13"/>
        <v/>
      </c>
      <c r="P74" s="33" t="str">
        <f t="shared" si="14"/>
        <v/>
      </c>
      <c r="Q74" s="69" t="str">
        <f t="shared" si="15"/>
        <v/>
      </c>
      <c r="R74" s="82" t="str">
        <f t="shared" si="16"/>
        <v/>
      </c>
      <c r="S74" s="33" t="str">
        <f t="shared" si="17"/>
        <v/>
      </c>
      <c r="T74" s="33">
        <f t="shared" si="18"/>
        <v>13.5</v>
      </c>
      <c r="U74" s="69">
        <f t="shared" si="19"/>
        <v>13.5</v>
      </c>
      <c r="V74" s="82" t="str">
        <f t="shared" si="20"/>
        <v/>
      </c>
      <c r="W74" s="33" t="str">
        <f t="shared" si="21"/>
        <v/>
      </c>
      <c r="X74" s="33" t="str">
        <f t="shared" si="22"/>
        <v/>
      </c>
      <c r="Y74" s="69" t="str">
        <f t="shared" si="23"/>
        <v/>
      </c>
      <c r="Z74" s="82" t="str">
        <f t="shared" si="24"/>
        <v/>
      </c>
      <c r="AA74" s="33" t="str">
        <f t="shared" si="25"/>
        <v/>
      </c>
      <c r="AB74" s="33">
        <f t="shared" si="26"/>
        <v>13.5</v>
      </c>
      <c r="AC74" s="69">
        <f t="shared" si="27"/>
        <v>13.5</v>
      </c>
      <c r="AD74" s="102" t="str">
        <f t="shared" si="28"/>
        <v/>
      </c>
      <c r="AE74" s="60" t="str">
        <f t="shared" si="29"/>
        <v/>
      </c>
      <c r="AR74" s="28" t="s">
        <v>144</v>
      </c>
      <c r="AS74" s="28" t="s">
        <v>3</v>
      </c>
      <c r="AT74" s="28" t="s">
        <v>65</v>
      </c>
      <c r="AU74" s="88">
        <v>39902</v>
      </c>
      <c r="AV74" s="28"/>
      <c r="AW74" s="28"/>
      <c r="AX74" s="28"/>
      <c r="AY74" s="28"/>
      <c r="AZ74" s="28"/>
      <c r="BA74" s="28"/>
      <c r="BB74" s="28"/>
      <c r="BC74" s="28"/>
      <c r="BD74" s="28"/>
      <c r="BE74" s="28"/>
      <c r="BF74" s="28"/>
      <c r="BG74" s="28"/>
      <c r="BH74" s="28"/>
      <c r="BI74" s="28"/>
      <c r="BJ74" s="28">
        <v>13.5</v>
      </c>
      <c r="BK74" s="28">
        <v>13.5</v>
      </c>
      <c r="BL74" s="28"/>
      <c r="BM74" s="28"/>
      <c r="BN74" s="28"/>
      <c r="BO74" s="28"/>
      <c r="BP74" s="28"/>
      <c r="BQ74" s="28"/>
      <c r="BR74" s="28">
        <v>13.5</v>
      </c>
      <c r="BS74" s="28">
        <v>13.5</v>
      </c>
      <c r="BT74" s="28"/>
      <c r="BU74" s="28" t="s">
        <v>509</v>
      </c>
      <c r="BV74" s="28"/>
      <c r="BX74"/>
    </row>
    <row r="75" spans="2:76" x14ac:dyDescent="0.25">
      <c r="B75" s="59" t="str">
        <f t="shared" si="1"/>
        <v>Flathead</v>
      </c>
      <c r="C75" s="31" t="str">
        <f t="shared" si="2"/>
        <v>NPS/USFS</v>
      </c>
      <c r="D75" s="31" t="str">
        <f t="shared" si="3"/>
        <v>MT</v>
      </c>
      <c r="E75" s="100">
        <f t="shared" si="4"/>
        <v>1976</v>
      </c>
      <c r="F75" s="82" t="str">
        <f t="shared" si="5"/>
        <v/>
      </c>
      <c r="G75" s="33" t="str">
        <f t="shared" si="6"/>
        <v/>
      </c>
      <c r="H75" s="33" t="str">
        <f t="shared" si="7"/>
        <v/>
      </c>
      <c r="I75" s="69" t="str">
        <f t="shared" si="8"/>
        <v/>
      </c>
      <c r="J75" s="82" t="str">
        <f t="shared" si="9"/>
        <v/>
      </c>
      <c r="K75" s="33" t="str">
        <f t="shared" si="10"/>
        <v/>
      </c>
      <c r="L75" s="33" t="str">
        <f t="shared" si="11"/>
        <v/>
      </c>
      <c r="M75" s="69" t="str">
        <f t="shared" si="12"/>
        <v/>
      </c>
      <c r="N75" s="82" t="str">
        <f t="shared" si="32"/>
        <v/>
      </c>
      <c r="O75" s="33">
        <f t="shared" si="13"/>
        <v>20.3</v>
      </c>
      <c r="P75" s="33">
        <f t="shared" si="14"/>
        <v>31.3</v>
      </c>
      <c r="Q75" s="69">
        <f t="shared" si="15"/>
        <v>51.6</v>
      </c>
      <c r="R75" s="82">
        <f t="shared" si="16"/>
        <v>97.9</v>
      </c>
      <c r="S75" s="33">
        <f t="shared" si="17"/>
        <v>20.399999999999999</v>
      </c>
      <c r="T75" s="33">
        <f t="shared" si="18"/>
        <v>49.1</v>
      </c>
      <c r="U75" s="69">
        <f t="shared" si="19"/>
        <v>167.4</v>
      </c>
      <c r="V75" s="82" t="str">
        <f t="shared" si="20"/>
        <v/>
      </c>
      <c r="W75" s="33" t="str">
        <f t="shared" si="21"/>
        <v/>
      </c>
      <c r="X75" s="33" t="str">
        <f t="shared" si="22"/>
        <v/>
      </c>
      <c r="Y75" s="69" t="str">
        <f t="shared" si="23"/>
        <v/>
      </c>
      <c r="Z75" s="82">
        <f t="shared" si="24"/>
        <v>97.9</v>
      </c>
      <c r="AA75" s="33">
        <f t="shared" si="25"/>
        <v>40.700000000000003</v>
      </c>
      <c r="AB75" s="33">
        <f t="shared" si="26"/>
        <v>80.400000000000006</v>
      </c>
      <c r="AC75" s="69">
        <f t="shared" si="27"/>
        <v>219.00000000000003</v>
      </c>
      <c r="AD75" s="102" t="str">
        <f t="shared" si="28"/>
        <v/>
      </c>
      <c r="AE75" s="60" t="str">
        <f t="shared" si="29"/>
        <v/>
      </c>
      <c r="AR75" s="28" t="s">
        <v>177</v>
      </c>
      <c r="AS75" s="28" t="s">
        <v>23</v>
      </c>
      <c r="AT75" s="28" t="s">
        <v>54</v>
      </c>
      <c r="AU75" s="88">
        <v>28045</v>
      </c>
      <c r="AV75" s="28"/>
      <c r="AW75" s="28"/>
      <c r="AX75" s="28"/>
      <c r="AY75" s="28"/>
      <c r="AZ75" s="28"/>
      <c r="BA75" s="28"/>
      <c r="BB75" s="28"/>
      <c r="BC75" s="28"/>
      <c r="BD75" s="28"/>
      <c r="BE75" s="28">
        <v>20.3</v>
      </c>
      <c r="BF75" s="28">
        <v>31.3</v>
      </c>
      <c r="BG75" s="28">
        <v>51.6</v>
      </c>
      <c r="BH75" s="28">
        <v>97.9</v>
      </c>
      <c r="BI75" s="28">
        <v>20.399999999999999</v>
      </c>
      <c r="BJ75" s="28">
        <v>49.1</v>
      </c>
      <c r="BK75" s="28">
        <v>167.4</v>
      </c>
      <c r="BL75" s="28"/>
      <c r="BM75" s="28"/>
      <c r="BN75" s="28"/>
      <c r="BO75" s="28"/>
      <c r="BP75" s="28">
        <v>97.9</v>
      </c>
      <c r="BQ75" s="28">
        <v>40.700000000000003</v>
      </c>
      <c r="BR75" s="28">
        <v>80.400000000000006</v>
      </c>
      <c r="BS75" s="28">
        <v>219.00000000000003</v>
      </c>
      <c r="BT75" s="28"/>
      <c r="BU75" s="28" t="s">
        <v>509</v>
      </c>
      <c r="BV75" s="28"/>
      <c r="BX75"/>
    </row>
    <row r="76" spans="2:76" x14ac:dyDescent="0.25">
      <c r="B76" s="59" t="str">
        <f t="shared" si="1"/>
        <v>Fortymile</v>
      </c>
      <c r="C76" s="31" t="str">
        <f t="shared" si="2"/>
        <v>BLM</v>
      </c>
      <c r="D76" s="31" t="str">
        <f t="shared" si="3"/>
        <v>AK</v>
      </c>
      <c r="E76" s="100">
        <f t="shared" si="4"/>
        <v>1980</v>
      </c>
      <c r="F76" s="82">
        <f t="shared" si="5"/>
        <v>179</v>
      </c>
      <c r="G76" s="33">
        <f t="shared" si="6"/>
        <v>203</v>
      </c>
      <c r="H76" s="33">
        <f t="shared" si="7"/>
        <v>10</v>
      </c>
      <c r="I76" s="69">
        <f t="shared" si="8"/>
        <v>392</v>
      </c>
      <c r="J76" s="82" t="str">
        <f t="shared" si="9"/>
        <v/>
      </c>
      <c r="K76" s="33" t="str">
        <f t="shared" si="10"/>
        <v/>
      </c>
      <c r="L76" s="33" t="str">
        <f t="shared" si="11"/>
        <v/>
      </c>
      <c r="M76" s="69" t="str">
        <f t="shared" si="12"/>
        <v/>
      </c>
      <c r="N76" s="82" t="str">
        <f t="shared" si="32"/>
        <v/>
      </c>
      <c r="O76" s="33" t="str">
        <f t="shared" si="13"/>
        <v/>
      </c>
      <c r="P76" s="33" t="str">
        <f t="shared" si="14"/>
        <v/>
      </c>
      <c r="Q76" s="69" t="str">
        <f t="shared" si="15"/>
        <v/>
      </c>
      <c r="R76" s="82" t="str">
        <f t="shared" si="16"/>
        <v/>
      </c>
      <c r="S76" s="33" t="str">
        <f t="shared" si="17"/>
        <v/>
      </c>
      <c r="T76" s="33" t="str">
        <f t="shared" si="18"/>
        <v/>
      </c>
      <c r="U76" s="69" t="str">
        <f t="shared" si="19"/>
        <v/>
      </c>
      <c r="V76" s="82" t="str">
        <f t="shared" si="20"/>
        <v/>
      </c>
      <c r="W76" s="33" t="str">
        <f t="shared" si="21"/>
        <v/>
      </c>
      <c r="X76" s="33" t="str">
        <f t="shared" si="22"/>
        <v/>
      </c>
      <c r="Y76" s="69" t="str">
        <f t="shared" si="23"/>
        <v/>
      </c>
      <c r="Z76" s="82">
        <f t="shared" si="24"/>
        <v>179</v>
      </c>
      <c r="AA76" s="33">
        <f t="shared" si="25"/>
        <v>203</v>
      </c>
      <c r="AB76" s="33">
        <f t="shared" si="26"/>
        <v>10</v>
      </c>
      <c r="AC76" s="69">
        <f t="shared" si="27"/>
        <v>392</v>
      </c>
      <c r="AD76" s="102" t="str">
        <f t="shared" si="28"/>
        <v/>
      </c>
      <c r="AE76" s="60" t="str">
        <f t="shared" si="29"/>
        <v/>
      </c>
      <c r="AR76" s="28" t="s">
        <v>366</v>
      </c>
      <c r="AS76" s="28" t="s">
        <v>1</v>
      </c>
      <c r="AT76" s="28" t="s">
        <v>31</v>
      </c>
      <c r="AU76" s="88">
        <v>29557</v>
      </c>
      <c r="AV76" s="28">
        <v>179</v>
      </c>
      <c r="AW76" s="28">
        <v>203</v>
      </c>
      <c r="AX76" s="28">
        <v>10</v>
      </c>
      <c r="AY76" s="28">
        <v>392</v>
      </c>
      <c r="AZ76" s="28"/>
      <c r="BA76" s="28"/>
      <c r="BB76" s="28"/>
      <c r="BC76" s="28"/>
      <c r="BD76" s="28"/>
      <c r="BE76" s="28"/>
      <c r="BF76" s="28"/>
      <c r="BG76" s="28"/>
      <c r="BH76" s="28"/>
      <c r="BI76" s="28"/>
      <c r="BJ76" s="28"/>
      <c r="BK76" s="28"/>
      <c r="BL76" s="28"/>
      <c r="BM76" s="28"/>
      <c r="BN76" s="28"/>
      <c r="BO76" s="28"/>
      <c r="BP76" s="28">
        <v>179</v>
      </c>
      <c r="BQ76" s="28">
        <v>203</v>
      </c>
      <c r="BR76" s="28">
        <v>10</v>
      </c>
      <c r="BS76" s="28">
        <v>392</v>
      </c>
      <c r="BT76" s="28"/>
      <c r="BU76" s="28" t="s">
        <v>509</v>
      </c>
      <c r="BV76" s="28"/>
      <c r="BX76"/>
    </row>
    <row r="77" spans="2:76" x14ac:dyDescent="0.25">
      <c r="B77" s="59" t="str">
        <f t="shared" si="1"/>
        <v>Fossil Creek</v>
      </c>
      <c r="C77" s="31" t="str">
        <f t="shared" si="2"/>
        <v>USFS</v>
      </c>
      <c r="D77" s="31" t="str">
        <f t="shared" si="3"/>
        <v>AZ</v>
      </c>
      <c r="E77" s="100">
        <f t="shared" si="4"/>
        <v>2009</v>
      </c>
      <c r="F77" s="82" t="str">
        <f t="shared" si="5"/>
        <v/>
      </c>
      <c r="G77" s="33" t="str">
        <f t="shared" si="6"/>
        <v/>
      </c>
      <c r="H77" s="33" t="str">
        <f t="shared" si="7"/>
        <v/>
      </c>
      <c r="I77" s="69" t="str">
        <f t="shared" si="8"/>
        <v/>
      </c>
      <c r="J77" s="82" t="str">
        <f t="shared" si="9"/>
        <v/>
      </c>
      <c r="K77" s="33" t="str">
        <f t="shared" si="10"/>
        <v/>
      </c>
      <c r="L77" s="33" t="str">
        <f t="shared" si="11"/>
        <v/>
      </c>
      <c r="M77" s="69" t="str">
        <f t="shared" si="12"/>
        <v/>
      </c>
      <c r="N77" s="82" t="str">
        <f t="shared" si="32"/>
        <v/>
      </c>
      <c r="O77" s="33" t="str">
        <f t="shared" si="13"/>
        <v/>
      </c>
      <c r="P77" s="33" t="str">
        <f t="shared" si="14"/>
        <v/>
      </c>
      <c r="Q77" s="69" t="str">
        <f t="shared" si="15"/>
        <v/>
      </c>
      <c r="R77" s="82">
        <f t="shared" si="16"/>
        <v>9.3000000000000007</v>
      </c>
      <c r="S77" s="33" t="str">
        <f t="shared" si="17"/>
        <v/>
      </c>
      <c r="T77" s="33">
        <f t="shared" si="18"/>
        <v>7.5</v>
      </c>
      <c r="U77" s="69">
        <f t="shared" si="19"/>
        <v>16.8</v>
      </c>
      <c r="V77" s="82" t="str">
        <f t="shared" si="20"/>
        <v/>
      </c>
      <c r="W77" s="33" t="str">
        <f t="shared" si="21"/>
        <v/>
      </c>
      <c r="X77" s="33" t="str">
        <f t="shared" si="22"/>
        <v/>
      </c>
      <c r="Y77" s="69" t="str">
        <f t="shared" si="23"/>
        <v/>
      </c>
      <c r="Z77" s="82">
        <f t="shared" si="24"/>
        <v>9.3000000000000007</v>
      </c>
      <c r="AA77" s="33" t="str">
        <f t="shared" si="25"/>
        <v/>
      </c>
      <c r="AB77" s="33">
        <f t="shared" si="26"/>
        <v>7.5</v>
      </c>
      <c r="AC77" s="69">
        <f t="shared" si="27"/>
        <v>16.8</v>
      </c>
      <c r="AD77" s="102" t="str">
        <f t="shared" si="28"/>
        <v/>
      </c>
      <c r="AE77" s="60" t="str">
        <f t="shared" si="29"/>
        <v/>
      </c>
      <c r="AR77" s="28" t="s">
        <v>66</v>
      </c>
      <c r="AS77" s="28" t="s">
        <v>3</v>
      </c>
      <c r="AT77" s="28" t="s">
        <v>32</v>
      </c>
      <c r="AU77" s="88">
        <v>39902</v>
      </c>
      <c r="AV77" s="28"/>
      <c r="AW77" s="28"/>
      <c r="AX77" s="28"/>
      <c r="AY77" s="28"/>
      <c r="AZ77" s="28"/>
      <c r="BA77" s="28"/>
      <c r="BB77" s="28"/>
      <c r="BC77" s="28"/>
      <c r="BD77" s="28"/>
      <c r="BE77" s="28"/>
      <c r="BF77" s="28"/>
      <c r="BG77" s="28"/>
      <c r="BH77" s="28">
        <v>9.3000000000000007</v>
      </c>
      <c r="BI77" s="28"/>
      <c r="BJ77" s="28">
        <v>7.5</v>
      </c>
      <c r="BK77" s="28">
        <v>16.8</v>
      </c>
      <c r="BL77" s="28"/>
      <c r="BM77" s="28"/>
      <c r="BN77" s="28"/>
      <c r="BO77" s="28"/>
      <c r="BP77" s="28">
        <v>9.3000000000000007</v>
      </c>
      <c r="BQ77" s="28"/>
      <c r="BR77" s="28">
        <v>7.5</v>
      </c>
      <c r="BS77" s="28">
        <v>16.8</v>
      </c>
      <c r="BT77" s="28"/>
      <c r="BU77" s="28" t="s">
        <v>509</v>
      </c>
      <c r="BV77" s="28"/>
      <c r="BX77"/>
    </row>
    <row r="78" spans="2:76" x14ac:dyDescent="0.25">
      <c r="B78" s="59" t="str">
        <f t="shared" si="1"/>
        <v>Fuller Mill Creek</v>
      </c>
      <c r="C78" s="31" t="str">
        <f t="shared" si="2"/>
        <v>USFS</v>
      </c>
      <c r="D78" s="31" t="str">
        <f t="shared" si="3"/>
        <v>CA</v>
      </c>
      <c r="E78" s="100">
        <f t="shared" si="4"/>
        <v>2009</v>
      </c>
      <c r="F78" s="82" t="str">
        <f t="shared" si="5"/>
        <v/>
      </c>
      <c r="G78" s="33" t="str">
        <f t="shared" si="6"/>
        <v/>
      </c>
      <c r="H78" s="33" t="str">
        <f t="shared" si="7"/>
        <v/>
      </c>
      <c r="I78" s="69" t="str">
        <f t="shared" si="8"/>
        <v/>
      </c>
      <c r="J78" s="82" t="str">
        <f t="shared" si="9"/>
        <v/>
      </c>
      <c r="K78" s="33" t="str">
        <f t="shared" si="10"/>
        <v/>
      </c>
      <c r="L78" s="33" t="str">
        <f t="shared" si="11"/>
        <v/>
      </c>
      <c r="M78" s="69" t="str">
        <f t="shared" si="12"/>
        <v/>
      </c>
      <c r="N78" s="82" t="str">
        <f t="shared" si="32"/>
        <v/>
      </c>
      <c r="O78" s="33" t="str">
        <f t="shared" si="13"/>
        <v/>
      </c>
      <c r="P78" s="33" t="str">
        <f t="shared" si="14"/>
        <v/>
      </c>
      <c r="Q78" s="69" t="str">
        <f t="shared" si="15"/>
        <v/>
      </c>
      <c r="R78" s="82" t="str">
        <f t="shared" si="16"/>
        <v/>
      </c>
      <c r="S78" s="33">
        <f t="shared" si="17"/>
        <v>2.6</v>
      </c>
      <c r="T78" s="33">
        <f t="shared" si="18"/>
        <v>0.9</v>
      </c>
      <c r="U78" s="69">
        <f t="shared" si="19"/>
        <v>3.5</v>
      </c>
      <c r="V78" s="82" t="str">
        <f t="shared" si="20"/>
        <v/>
      </c>
      <c r="W78" s="33" t="str">
        <f t="shared" si="21"/>
        <v/>
      </c>
      <c r="X78" s="33" t="str">
        <f t="shared" si="22"/>
        <v/>
      </c>
      <c r="Y78" s="69" t="str">
        <f t="shared" si="23"/>
        <v/>
      </c>
      <c r="Z78" s="82" t="str">
        <f t="shared" si="24"/>
        <v/>
      </c>
      <c r="AA78" s="33">
        <f t="shared" si="25"/>
        <v>2.6</v>
      </c>
      <c r="AB78" s="33">
        <f t="shared" si="26"/>
        <v>0.9</v>
      </c>
      <c r="AC78" s="69">
        <f t="shared" si="27"/>
        <v>3.5</v>
      </c>
      <c r="AD78" s="102" t="str">
        <f t="shared" si="28"/>
        <v/>
      </c>
      <c r="AE78" s="60" t="str">
        <f t="shared" si="29"/>
        <v/>
      </c>
      <c r="AR78" s="28" t="s">
        <v>83</v>
      </c>
      <c r="AS78" s="28" t="s">
        <v>3</v>
      </c>
      <c r="AT78" s="28" t="s">
        <v>35</v>
      </c>
      <c r="AU78" s="88">
        <v>39902</v>
      </c>
      <c r="AV78" s="28"/>
      <c r="AW78" s="28"/>
      <c r="AX78" s="28"/>
      <c r="AY78" s="28"/>
      <c r="AZ78" s="28"/>
      <c r="BA78" s="28"/>
      <c r="BB78" s="28"/>
      <c r="BC78" s="28"/>
      <c r="BD78" s="28"/>
      <c r="BE78" s="28"/>
      <c r="BF78" s="28"/>
      <c r="BG78" s="28"/>
      <c r="BH78" s="28"/>
      <c r="BI78" s="28">
        <v>2.6</v>
      </c>
      <c r="BJ78" s="28">
        <v>0.9</v>
      </c>
      <c r="BK78" s="28">
        <v>3.5</v>
      </c>
      <c r="BL78" s="28"/>
      <c r="BM78" s="28"/>
      <c r="BN78" s="28"/>
      <c r="BO78" s="28"/>
      <c r="BP78" s="28"/>
      <c r="BQ78" s="28">
        <v>2.6</v>
      </c>
      <c r="BR78" s="28">
        <v>0.9</v>
      </c>
      <c r="BS78" s="28">
        <v>3.5</v>
      </c>
      <c r="BT78" s="28"/>
      <c r="BU78" s="28" t="s">
        <v>509</v>
      </c>
      <c r="BV78" s="28"/>
      <c r="BX78"/>
    </row>
    <row r="79" spans="2:76" x14ac:dyDescent="0.25">
      <c r="B79" s="59" t="str">
        <f t="shared" si="1"/>
        <v>Grande Ronde</v>
      </c>
      <c r="C79" s="31" t="str">
        <f t="shared" si="2"/>
        <v>BLM/USFS</v>
      </c>
      <c r="D79" s="31" t="str">
        <f t="shared" si="3"/>
        <v>OR</v>
      </c>
      <c r="E79" s="100">
        <f t="shared" si="4"/>
        <v>1988</v>
      </c>
      <c r="F79" s="82">
        <f t="shared" si="5"/>
        <v>9</v>
      </c>
      <c r="G79" s="33" t="str">
        <f t="shared" si="6"/>
        <v/>
      </c>
      <c r="H79" s="33">
        <f t="shared" si="7"/>
        <v>15.9</v>
      </c>
      <c r="I79" s="69">
        <f t="shared" si="8"/>
        <v>24.9</v>
      </c>
      <c r="J79" s="82" t="str">
        <f t="shared" si="9"/>
        <v/>
      </c>
      <c r="K79" s="33" t="str">
        <f t="shared" si="10"/>
        <v/>
      </c>
      <c r="L79" s="33" t="str">
        <f t="shared" si="11"/>
        <v/>
      </c>
      <c r="M79" s="69" t="str">
        <f t="shared" si="12"/>
        <v/>
      </c>
      <c r="N79" s="82" t="str">
        <f t="shared" si="32"/>
        <v/>
      </c>
      <c r="O79" s="33" t="str">
        <f t="shared" si="13"/>
        <v/>
      </c>
      <c r="P79" s="33" t="str">
        <f t="shared" si="14"/>
        <v/>
      </c>
      <c r="Q79" s="69" t="str">
        <f t="shared" si="15"/>
        <v/>
      </c>
      <c r="R79" s="82">
        <f t="shared" si="16"/>
        <v>17.399999999999999</v>
      </c>
      <c r="S79" s="33" t="str">
        <f t="shared" si="17"/>
        <v/>
      </c>
      <c r="T79" s="33">
        <f t="shared" si="18"/>
        <v>1.5</v>
      </c>
      <c r="U79" s="69">
        <f t="shared" si="19"/>
        <v>18.899999999999999</v>
      </c>
      <c r="V79" s="82" t="str">
        <f t="shared" si="20"/>
        <v/>
      </c>
      <c r="W79" s="33" t="str">
        <f t="shared" si="21"/>
        <v/>
      </c>
      <c r="X79" s="33" t="str">
        <f t="shared" si="22"/>
        <v/>
      </c>
      <c r="Y79" s="69" t="str">
        <f t="shared" si="23"/>
        <v/>
      </c>
      <c r="Z79" s="82">
        <f t="shared" si="24"/>
        <v>26.4</v>
      </c>
      <c r="AA79" s="33" t="str">
        <f t="shared" si="25"/>
        <v/>
      </c>
      <c r="AB79" s="33">
        <f t="shared" si="26"/>
        <v>17.399999999999999</v>
      </c>
      <c r="AC79" s="69">
        <f t="shared" si="27"/>
        <v>43.8</v>
      </c>
      <c r="AD79" s="102" t="str">
        <f t="shared" si="28"/>
        <v/>
      </c>
      <c r="AE79" s="60" t="str">
        <f t="shared" si="29"/>
        <v/>
      </c>
      <c r="AR79" s="28" t="s">
        <v>389</v>
      </c>
      <c r="AS79" s="28" t="s">
        <v>21</v>
      </c>
      <c r="AT79" s="28" t="s">
        <v>65</v>
      </c>
      <c r="AU79" s="88">
        <v>32444</v>
      </c>
      <c r="AV79" s="28">
        <v>9</v>
      </c>
      <c r="AW79" s="28"/>
      <c r="AX79" s="28">
        <v>15.9</v>
      </c>
      <c r="AY79" s="28">
        <v>24.9</v>
      </c>
      <c r="AZ79" s="28"/>
      <c r="BA79" s="28"/>
      <c r="BB79" s="28"/>
      <c r="BC79" s="28"/>
      <c r="BD79" s="28"/>
      <c r="BE79" s="28"/>
      <c r="BF79" s="28"/>
      <c r="BG79" s="28"/>
      <c r="BH79" s="28">
        <v>17.399999999999999</v>
      </c>
      <c r="BI79" s="28"/>
      <c r="BJ79" s="28">
        <v>1.5</v>
      </c>
      <c r="BK79" s="28">
        <v>18.899999999999999</v>
      </c>
      <c r="BL79" s="28"/>
      <c r="BM79" s="28"/>
      <c r="BN79" s="28"/>
      <c r="BO79" s="28"/>
      <c r="BP79" s="28">
        <v>26.4</v>
      </c>
      <c r="BQ79" s="28"/>
      <c r="BR79" s="28">
        <v>17.399999999999999</v>
      </c>
      <c r="BS79" s="28">
        <v>43.8</v>
      </c>
      <c r="BT79" s="28"/>
      <c r="BU79" s="28" t="s">
        <v>509</v>
      </c>
      <c r="BV79" s="28"/>
      <c r="BX79"/>
    </row>
    <row r="80" spans="2:76" x14ac:dyDescent="0.25">
      <c r="B80" s="59" t="str">
        <f t="shared" ref="B80:B143" si="33">IF(ISBLANK(AR80),"",(AR80))</f>
        <v>Great Egg Harbor</v>
      </c>
      <c r="C80" s="31" t="str">
        <f t="shared" ref="C80:C143" si="34">IF(ISBLANK(AS80),"",(AS80))</f>
        <v>NPS</v>
      </c>
      <c r="D80" s="31" t="str">
        <f t="shared" ref="D80:D143" si="35">IF(ISBLANK(AT80),"",(AT80))</f>
        <v xml:space="preserve">NJ </v>
      </c>
      <c r="E80" s="100">
        <f t="shared" ref="E80:E143" si="36">IF(ISBLANK(AU80),"",YEAR(AU80))</f>
        <v>1992</v>
      </c>
      <c r="F80" s="82" t="str">
        <f t="shared" ref="F80:F143" si="37">IF(ISBLANK(AV80),"",(AV80))</f>
        <v/>
      </c>
      <c r="G80" s="33" t="str">
        <f t="shared" ref="G80:G143" si="38">IF(ISBLANK(AW80),"",(AW80))</f>
        <v/>
      </c>
      <c r="H80" s="33" t="str">
        <f t="shared" ref="H80:H143" si="39">IF(ISBLANK(AX80),"",(AX80))</f>
        <v/>
      </c>
      <c r="I80" s="69" t="str">
        <f t="shared" ref="I80:I143" si="40">IF(ISBLANK(AY80),"",(AY80))</f>
        <v/>
      </c>
      <c r="J80" s="82" t="str">
        <f t="shared" ref="J80:J143" si="41">IF(ISBLANK(AZ80),"",(AZ80))</f>
        <v/>
      </c>
      <c r="K80" s="33" t="str">
        <f t="shared" ref="K80:K143" si="42">IF(ISBLANK(BA80),"",(BA80))</f>
        <v/>
      </c>
      <c r="L80" s="33" t="str">
        <f t="shared" ref="L80:L143" si="43">IF(ISBLANK(BB80),"",(BB80))</f>
        <v/>
      </c>
      <c r="M80" s="69" t="str">
        <f t="shared" ref="M80:M143" si="44">IF(ISBLANK(BC80),"",(BC80))</f>
        <v/>
      </c>
      <c r="N80" s="82" t="str">
        <f t="shared" ref="N80:N143" si="45">IF(ISBLANK(BD80),"",(BD80))</f>
        <v/>
      </c>
      <c r="O80" s="33">
        <f t="shared" ref="O80:O143" si="46">IF(ISBLANK(BE80),"",(BE80))</f>
        <v>30.6</v>
      </c>
      <c r="P80" s="33">
        <f t="shared" ref="P80:P143" si="47">IF(ISBLANK(BF80),"",(BF80))</f>
        <v>98.4</v>
      </c>
      <c r="Q80" s="69">
        <f t="shared" ref="Q80:Q143" si="48">IF(ISBLANK(BG80),"",(BG80))</f>
        <v>129</v>
      </c>
      <c r="R80" s="82" t="str">
        <f t="shared" ref="R80:R143" si="49">IF(ISBLANK(BH80),"",(BH80))</f>
        <v/>
      </c>
      <c r="S80" s="33" t="str">
        <f t="shared" ref="S80:S143" si="50">IF(ISBLANK(BI80),"",(BI80))</f>
        <v/>
      </c>
      <c r="T80" s="33" t="str">
        <f t="shared" ref="T80:T143" si="51">IF(ISBLANK(BJ80),"",(BJ80))</f>
        <v/>
      </c>
      <c r="U80" s="69" t="str">
        <f t="shared" ref="U80:U143" si="52">IF(ISBLANK(BK80),"",(BK80))</f>
        <v/>
      </c>
      <c r="V80" s="82" t="str">
        <f t="shared" ref="V80:V143" si="53">IF(ISBLANK(BL80),"",(BL80))</f>
        <v/>
      </c>
      <c r="W80" s="33" t="str">
        <f t="shared" ref="W80:W143" si="54">IF(ISBLANK(BM80),"",(BM80))</f>
        <v/>
      </c>
      <c r="X80" s="33" t="str">
        <f t="shared" ref="X80:X143" si="55">IF(ISBLANK(BN80),"",(BN80))</f>
        <v/>
      </c>
      <c r="Y80" s="69" t="str">
        <f t="shared" ref="Y80:Y143" si="56">IF(ISBLANK(BO80),"",(BO80))</f>
        <v/>
      </c>
      <c r="Z80" s="82" t="str">
        <f t="shared" ref="Z80:Z143" si="57">IF(ISBLANK(BP80),"",(BP80))</f>
        <v/>
      </c>
      <c r="AA80" s="33">
        <f t="shared" ref="AA80:AA143" si="58">IF(ISBLANK(BQ80),"",(BQ80))</f>
        <v>30.6</v>
      </c>
      <c r="AB80" s="33">
        <f t="shared" ref="AB80:AB143" si="59">IF(ISBLANK(BR80),"",(BR80))</f>
        <v>98.4</v>
      </c>
      <c r="AC80" s="69">
        <f t="shared" ref="AC80:AC143" si="60">IF(ISBLANK(BS80),"",(BS80))</f>
        <v>129</v>
      </c>
      <c r="AD80" s="102" t="str">
        <f t="shared" ref="AD80:AD143" si="61">IF(ISBLANK(BT80),"",(BT80))</f>
        <v/>
      </c>
      <c r="AE80" s="60" t="str">
        <f t="shared" ref="AE80:AE143" si="62">IF(ISBLANK(BU80),"",(BU80))</f>
        <v/>
      </c>
      <c r="AR80" s="28" t="s">
        <v>246</v>
      </c>
      <c r="AS80" s="28" t="s">
        <v>2</v>
      </c>
      <c r="AT80" s="28" t="s">
        <v>429</v>
      </c>
      <c r="AU80" s="88">
        <v>33904</v>
      </c>
      <c r="AV80" s="28"/>
      <c r="AW80" s="28"/>
      <c r="AX80" s="28"/>
      <c r="AY80" s="28"/>
      <c r="AZ80" s="28"/>
      <c r="BA80" s="28"/>
      <c r="BB80" s="28"/>
      <c r="BC80" s="28"/>
      <c r="BD80" s="28"/>
      <c r="BE80" s="28">
        <v>30.6</v>
      </c>
      <c r="BF80" s="28">
        <v>98.4</v>
      </c>
      <c r="BG80" s="28">
        <v>129</v>
      </c>
      <c r="BH80" s="28"/>
      <c r="BI80" s="28"/>
      <c r="BJ80" s="28"/>
      <c r="BK80" s="28"/>
      <c r="BL80" s="28"/>
      <c r="BM80" s="28"/>
      <c r="BN80" s="28"/>
      <c r="BO80" s="28"/>
      <c r="BP80" s="28"/>
      <c r="BQ80" s="28">
        <v>30.6</v>
      </c>
      <c r="BR80" s="28">
        <v>98.4</v>
      </c>
      <c r="BS80" s="28">
        <v>129</v>
      </c>
      <c r="BT80" s="28"/>
      <c r="BU80" s="28" t="s">
        <v>509</v>
      </c>
      <c r="BV80" s="28"/>
      <c r="BX80"/>
    </row>
    <row r="81" spans="2:76" x14ac:dyDescent="0.25">
      <c r="B81" s="59" t="str">
        <f t="shared" si="33"/>
        <v>Gulkana</v>
      </c>
      <c r="C81" s="31" t="str">
        <f t="shared" si="34"/>
        <v>BLM</v>
      </c>
      <c r="D81" s="31" t="str">
        <f t="shared" si="35"/>
        <v>AK</v>
      </c>
      <c r="E81" s="100">
        <f t="shared" si="36"/>
        <v>1980</v>
      </c>
      <c r="F81" s="82">
        <f t="shared" si="37"/>
        <v>181</v>
      </c>
      <c r="G81" s="33" t="str">
        <f t="shared" si="38"/>
        <v/>
      </c>
      <c r="H81" s="33" t="str">
        <f t="shared" si="39"/>
        <v/>
      </c>
      <c r="I81" s="69">
        <f t="shared" si="40"/>
        <v>181</v>
      </c>
      <c r="J81" s="82" t="str">
        <f t="shared" si="41"/>
        <v/>
      </c>
      <c r="K81" s="33" t="str">
        <f t="shared" si="42"/>
        <v/>
      </c>
      <c r="L81" s="33" t="str">
        <f t="shared" si="43"/>
        <v/>
      </c>
      <c r="M81" s="69" t="str">
        <f t="shared" si="44"/>
        <v/>
      </c>
      <c r="N81" s="82" t="str">
        <f t="shared" si="45"/>
        <v/>
      </c>
      <c r="O81" s="33" t="str">
        <f t="shared" si="46"/>
        <v/>
      </c>
      <c r="P81" s="33" t="str">
        <f t="shared" si="47"/>
        <v/>
      </c>
      <c r="Q81" s="69" t="str">
        <f t="shared" si="48"/>
        <v/>
      </c>
      <c r="R81" s="82" t="str">
        <f t="shared" si="49"/>
        <v/>
      </c>
      <c r="S81" s="33" t="str">
        <f t="shared" si="50"/>
        <v/>
      </c>
      <c r="T81" s="33" t="str">
        <f t="shared" si="51"/>
        <v/>
      </c>
      <c r="U81" s="69" t="str">
        <f t="shared" si="52"/>
        <v/>
      </c>
      <c r="V81" s="82" t="str">
        <f t="shared" si="53"/>
        <v/>
      </c>
      <c r="W81" s="33" t="str">
        <f t="shared" si="54"/>
        <v/>
      </c>
      <c r="X81" s="33" t="str">
        <f t="shared" si="55"/>
        <v/>
      </c>
      <c r="Y81" s="69" t="str">
        <f t="shared" si="56"/>
        <v/>
      </c>
      <c r="Z81" s="82">
        <f t="shared" si="57"/>
        <v>181</v>
      </c>
      <c r="AA81" s="33" t="str">
        <f t="shared" si="58"/>
        <v/>
      </c>
      <c r="AB81" s="33" t="str">
        <f t="shared" si="59"/>
        <v/>
      </c>
      <c r="AC81" s="69">
        <f t="shared" si="60"/>
        <v>181</v>
      </c>
      <c r="AD81" s="102" t="str">
        <f t="shared" si="61"/>
        <v/>
      </c>
      <c r="AE81" s="60" t="str">
        <f t="shared" si="62"/>
        <v/>
      </c>
      <c r="AR81" s="28" t="s">
        <v>367</v>
      </c>
      <c r="AS81" s="28" t="s">
        <v>1</v>
      </c>
      <c r="AT81" s="28" t="s">
        <v>31</v>
      </c>
      <c r="AU81" s="88">
        <v>29557</v>
      </c>
      <c r="AV81" s="28">
        <v>181</v>
      </c>
      <c r="AW81" s="28"/>
      <c r="AX81" s="28"/>
      <c r="AY81" s="28">
        <v>181</v>
      </c>
      <c r="AZ81" s="28"/>
      <c r="BA81" s="28"/>
      <c r="BB81" s="28"/>
      <c r="BC81" s="28"/>
      <c r="BD81" s="28"/>
      <c r="BE81" s="28"/>
      <c r="BF81" s="28"/>
      <c r="BG81" s="28"/>
      <c r="BH81" s="28"/>
      <c r="BI81" s="28"/>
      <c r="BJ81" s="28"/>
      <c r="BK81" s="28"/>
      <c r="BL81" s="28"/>
      <c r="BM81" s="28"/>
      <c r="BN81" s="28"/>
      <c r="BO81" s="28"/>
      <c r="BP81" s="28">
        <v>181</v>
      </c>
      <c r="BQ81" s="28"/>
      <c r="BR81" s="28"/>
      <c r="BS81" s="28">
        <v>181</v>
      </c>
      <c r="BT81" s="28"/>
      <c r="BU81" s="28" t="s">
        <v>509</v>
      </c>
      <c r="BV81" s="28"/>
      <c r="BX81"/>
    </row>
    <row r="82" spans="2:76" x14ac:dyDescent="0.25">
      <c r="B82" s="59" t="str">
        <f t="shared" si="33"/>
        <v>Horsepasture</v>
      </c>
      <c r="C82" s="31" t="str">
        <f t="shared" si="34"/>
        <v>USFS</v>
      </c>
      <c r="D82" s="31" t="str">
        <f t="shared" si="35"/>
        <v xml:space="preserve">NC </v>
      </c>
      <c r="E82" s="100">
        <f t="shared" si="36"/>
        <v>1986</v>
      </c>
      <c r="F82" s="82" t="str">
        <f t="shared" si="37"/>
        <v/>
      </c>
      <c r="G82" s="33" t="str">
        <f t="shared" si="38"/>
        <v/>
      </c>
      <c r="H82" s="33" t="str">
        <f t="shared" si="39"/>
        <v/>
      </c>
      <c r="I82" s="69" t="str">
        <f t="shared" si="40"/>
        <v/>
      </c>
      <c r="J82" s="82" t="str">
        <f t="shared" si="41"/>
        <v/>
      </c>
      <c r="K82" s="33" t="str">
        <f t="shared" si="42"/>
        <v/>
      </c>
      <c r="L82" s="33" t="str">
        <f t="shared" si="43"/>
        <v/>
      </c>
      <c r="M82" s="69" t="str">
        <f t="shared" si="44"/>
        <v/>
      </c>
      <c r="N82" s="82" t="str">
        <f t="shared" si="45"/>
        <v/>
      </c>
      <c r="O82" s="33" t="str">
        <f t="shared" si="46"/>
        <v/>
      </c>
      <c r="P82" s="33" t="str">
        <f t="shared" si="47"/>
        <v/>
      </c>
      <c r="Q82" s="69" t="str">
        <f t="shared" si="48"/>
        <v/>
      </c>
      <c r="R82" s="82" t="str">
        <f t="shared" si="49"/>
        <v/>
      </c>
      <c r="S82" s="33">
        <f t="shared" si="50"/>
        <v>3.6</v>
      </c>
      <c r="T82" s="33">
        <f t="shared" si="51"/>
        <v>0.6</v>
      </c>
      <c r="U82" s="69">
        <f t="shared" si="52"/>
        <v>4.2</v>
      </c>
      <c r="V82" s="82" t="str">
        <f t="shared" si="53"/>
        <v/>
      </c>
      <c r="W82" s="33" t="str">
        <f t="shared" si="54"/>
        <v/>
      </c>
      <c r="X82" s="33" t="str">
        <f t="shared" si="55"/>
        <v/>
      </c>
      <c r="Y82" s="69" t="str">
        <f t="shared" si="56"/>
        <v/>
      </c>
      <c r="Z82" s="82" t="str">
        <f t="shared" si="57"/>
        <v/>
      </c>
      <c r="AA82" s="33">
        <f t="shared" si="58"/>
        <v>3.6</v>
      </c>
      <c r="AB82" s="33">
        <f t="shared" si="59"/>
        <v>0.6</v>
      </c>
      <c r="AC82" s="69">
        <f t="shared" si="60"/>
        <v>4.2</v>
      </c>
      <c r="AD82" s="102" t="str">
        <f t="shared" si="61"/>
        <v/>
      </c>
      <c r="AE82" s="60" t="str">
        <f t="shared" si="62"/>
        <v/>
      </c>
      <c r="AR82" s="28" t="s">
        <v>242</v>
      </c>
      <c r="AS82" s="28" t="s">
        <v>3</v>
      </c>
      <c r="AT82" s="28" t="s">
        <v>377</v>
      </c>
      <c r="AU82" s="88">
        <v>31712</v>
      </c>
      <c r="AV82" s="28"/>
      <c r="AW82" s="28"/>
      <c r="AX82" s="28"/>
      <c r="AY82" s="28"/>
      <c r="AZ82" s="28"/>
      <c r="BA82" s="28"/>
      <c r="BB82" s="28"/>
      <c r="BC82" s="28"/>
      <c r="BD82" s="28"/>
      <c r="BE82" s="28"/>
      <c r="BF82" s="28"/>
      <c r="BG82" s="28"/>
      <c r="BH82" s="28"/>
      <c r="BI82" s="28">
        <v>3.6</v>
      </c>
      <c r="BJ82" s="28">
        <v>0.6</v>
      </c>
      <c r="BK82" s="28">
        <v>4.2</v>
      </c>
      <c r="BL82" s="28"/>
      <c r="BM82" s="28"/>
      <c r="BN82" s="28"/>
      <c r="BO82" s="28"/>
      <c r="BP82" s="28"/>
      <c r="BQ82" s="28">
        <v>3.6</v>
      </c>
      <c r="BR82" s="28">
        <v>0.6</v>
      </c>
      <c r="BS82" s="28">
        <v>4.2</v>
      </c>
      <c r="BT82" s="28"/>
      <c r="BU82" s="28" t="s">
        <v>509</v>
      </c>
      <c r="BV82" s="28"/>
      <c r="BX82"/>
    </row>
    <row r="83" spans="2:76" x14ac:dyDescent="0.25">
      <c r="B83" s="59" t="str">
        <f t="shared" si="33"/>
        <v>Hurricane Creek</v>
      </c>
      <c r="C83" s="31" t="str">
        <f t="shared" si="34"/>
        <v>USFS</v>
      </c>
      <c r="D83" s="31" t="str">
        <f t="shared" si="35"/>
        <v>AR</v>
      </c>
      <c r="E83" s="100">
        <f t="shared" si="36"/>
        <v>1992</v>
      </c>
      <c r="F83" s="82" t="str">
        <f t="shared" si="37"/>
        <v/>
      </c>
      <c r="G83" s="33" t="str">
        <f t="shared" si="38"/>
        <v/>
      </c>
      <c r="H83" s="33" t="str">
        <f t="shared" si="39"/>
        <v/>
      </c>
      <c r="I83" s="69" t="str">
        <f t="shared" si="40"/>
        <v/>
      </c>
      <c r="J83" s="82" t="str">
        <f t="shared" si="41"/>
        <v/>
      </c>
      <c r="K83" s="33" t="str">
        <f t="shared" si="42"/>
        <v/>
      </c>
      <c r="L83" s="33" t="str">
        <f t="shared" si="43"/>
        <v/>
      </c>
      <c r="M83" s="69" t="str">
        <f t="shared" si="44"/>
        <v/>
      </c>
      <c r="N83" s="82" t="str">
        <f t="shared" si="45"/>
        <v/>
      </c>
      <c r="O83" s="33" t="str">
        <f t="shared" si="46"/>
        <v/>
      </c>
      <c r="P83" s="33" t="str">
        <f t="shared" si="47"/>
        <v/>
      </c>
      <c r="Q83" s="69" t="str">
        <f t="shared" si="48"/>
        <v/>
      </c>
      <c r="R83" s="82">
        <f t="shared" si="49"/>
        <v>2.4</v>
      </c>
      <c r="S83" s="33">
        <f t="shared" si="50"/>
        <v>13.1</v>
      </c>
      <c r="T83" s="33" t="str">
        <f t="shared" si="51"/>
        <v/>
      </c>
      <c r="U83" s="69">
        <f t="shared" si="52"/>
        <v>15.5</v>
      </c>
      <c r="V83" s="82" t="str">
        <f t="shared" si="53"/>
        <v/>
      </c>
      <c r="W83" s="33" t="str">
        <f t="shared" si="54"/>
        <v/>
      </c>
      <c r="X83" s="33" t="str">
        <f t="shared" si="55"/>
        <v/>
      </c>
      <c r="Y83" s="69" t="str">
        <f t="shared" si="56"/>
        <v/>
      </c>
      <c r="Z83" s="82">
        <f t="shared" si="57"/>
        <v>2.4</v>
      </c>
      <c r="AA83" s="33">
        <f t="shared" si="58"/>
        <v>13.1</v>
      </c>
      <c r="AB83" s="33" t="str">
        <f t="shared" si="59"/>
        <v/>
      </c>
      <c r="AC83" s="69">
        <f t="shared" si="60"/>
        <v>15.5</v>
      </c>
      <c r="AD83" s="102" t="str">
        <f t="shared" si="61"/>
        <v/>
      </c>
      <c r="AE83" s="60" t="str">
        <f t="shared" si="62"/>
        <v/>
      </c>
      <c r="AR83" s="28" t="s">
        <v>77</v>
      </c>
      <c r="AS83" s="28" t="s">
        <v>3</v>
      </c>
      <c r="AT83" s="28" t="s">
        <v>33</v>
      </c>
      <c r="AU83" s="88">
        <v>33716</v>
      </c>
      <c r="AV83" s="28"/>
      <c r="AW83" s="28"/>
      <c r="AX83" s="28"/>
      <c r="AY83" s="28"/>
      <c r="AZ83" s="28"/>
      <c r="BA83" s="28"/>
      <c r="BB83" s="28"/>
      <c r="BC83" s="28"/>
      <c r="BD83" s="28"/>
      <c r="BE83" s="28"/>
      <c r="BF83" s="28"/>
      <c r="BG83" s="28"/>
      <c r="BH83" s="28">
        <v>2.4</v>
      </c>
      <c r="BI83" s="28">
        <v>13.1</v>
      </c>
      <c r="BJ83" s="28"/>
      <c r="BK83" s="28">
        <v>15.5</v>
      </c>
      <c r="BL83" s="28"/>
      <c r="BM83" s="28"/>
      <c r="BN83" s="28"/>
      <c r="BO83" s="28"/>
      <c r="BP83" s="28">
        <v>2.4</v>
      </c>
      <c r="BQ83" s="28">
        <v>13.1</v>
      </c>
      <c r="BR83" s="28"/>
      <c r="BS83" s="28">
        <v>15.5</v>
      </c>
      <c r="BT83" s="28"/>
      <c r="BU83" s="28" t="s">
        <v>509</v>
      </c>
      <c r="BV83" s="28"/>
      <c r="BX83"/>
    </row>
    <row r="84" spans="2:76" x14ac:dyDescent="0.25">
      <c r="B84" s="59" t="str">
        <f t="shared" si="33"/>
        <v>Illabot Creek</v>
      </c>
      <c r="C84" s="31" t="str">
        <f t="shared" si="34"/>
        <v>USFS</v>
      </c>
      <c r="D84" s="31" t="str">
        <f t="shared" si="35"/>
        <v>WA</v>
      </c>
      <c r="E84" s="100">
        <f t="shared" si="36"/>
        <v>2014</v>
      </c>
      <c r="F84" s="82" t="str">
        <f t="shared" si="37"/>
        <v/>
      </c>
      <c r="G84" s="33" t="str">
        <f t="shared" si="38"/>
        <v/>
      </c>
      <c r="H84" s="33" t="str">
        <f t="shared" si="39"/>
        <v/>
      </c>
      <c r="I84" s="69" t="str">
        <f t="shared" si="40"/>
        <v/>
      </c>
      <c r="J84" s="82" t="str">
        <f t="shared" si="41"/>
        <v/>
      </c>
      <c r="K84" s="33" t="str">
        <f t="shared" si="42"/>
        <v/>
      </c>
      <c r="L84" s="33" t="str">
        <f t="shared" si="43"/>
        <v/>
      </c>
      <c r="M84" s="69" t="str">
        <f t="shared" si="44"/>
        <v/>
      </c>
      <c r="N84" s="82" t="str">
        <f t="shared" si="45"/>
        <v/>
      </c>
      <c r="O84" s="33" t="str">
        <f t="shared" si="46"/>
        <v/>
      </c>
      <c r="P84" s="33" t="str">
        <f t="shared" si="47"/>
        <v/>
      </c>
      <c r="Q84" s="69" t="str">
        <f t="shared" si="48"/>
        <v/>
      </c>
      <c r="R84" s="82">
        <f t="shared" si="49"/>
        <v>4.3</v>
      </c>
      <c r="S84" s="33" t="str">
        <f t="shared" si="50"/>
        <v/>
      </c>
      <c r="T84" s="33">
        <f t="shared" si="51"/>
        <v>10</v>
      </c>
      <c r="U84" s="69">
        <f t="shared" si="52"/>
        <v>14.3</v>
      </c>
      <c r="V84" s="82" t="str">
        <f t="shared" si="53"/>
        <v/>
      </c>
      <c r="W84" s="33" t="str">
        <f t="shared" si="54"/>
        <v/>
      </c>
      <c r="X84" s="33" t="str">
        <f t="shared" si="55"/>
        <v/>
      </c>
      <c r="Y84" s="69" t="str">
        <f t="shared" si="56"/>
        <v/>
      </c>
      <c r="Z84" s="82">
        <f t="shared" si="57"/>
        <v>4.3</v>
      </c>
      <c r="AA84" s="33" t="str">
        <f t="shared" si="58"/>
        <v/>
      </c>
      <c r="AB84" s="33">
        <f t="shared" si="59"/>
        <v>10</v>
      </c>
      <c r="AC84" s="69">
        <f t="shared" si="60"/>
        <v>14.3</v>
      </c>
      <c r="AD84" s="102" t="str">
        <f t="shared" si="61"/>
        <v/>
      </c>
      <c r="AE84" s="60" t="str">
        <f t="shared" si="62"/>
        <v/>
      </c>
      <c r="AR84" s="28" t="s">
        <v>466</v>
      </c>
      <c r="AS84" s="28" t="s">
        <v>3</v>
      </c>
      <c r="AT84" s="28" t="s">
        <v>73</v>
      </c>
      <c r="AU84" s="88">
        <v>41992</v>
      </c>
      <c r="AV84" s="28"/>
      <c r="AW84" s="28"/>
      <c r="AX84" s="28"/>
      <c r="AY84" s="28"/>
      <c r="AZ84" s="28"/>
      <c r="BA84" s="28"/>
      <c r="BB84" s="28"/>
      <c r="BC84" s="28"/>
      <c r="BD84" s="28"/>
      <c r="BE84" s="28"/>
      <c r="BF84" s="28"/>
      <c r="BG84" s="28"/>
      <c r="BH84" s="28">
        <v>4.3</v>
      </c>
      <c r="BI84" s="28"/>
      <c r="BJ84" s="28">
        <v>10</v>
      </c>
      <c r="BK84" s="28">
        <v>14.3</v>
      </c>
      <c r="BL84" s="28"/>
      <c r="BM84" s="28"/>
      <c r="BN84" s="28"/>
      <c r="BO84" s="28"/>
      <c r="BP84" s="28">
        <v>4.3</v>
      </c>
      <c r="BQ84" s="28"/>
      <c r="BR84" s="28">
        <v>10</v>
      </c>
      <c r="BS84" s="28">
        <v>14.3</v>
      </c>
      <c r="BT84" s="28"/>
      <c r="BU84" s="28" t="s">
        <v>509</v>
      </c>
      <c r="BV84" s="28"/>
      <c r="BX84"/>
    </row>
    <row r="85" spans="2:76" x14ac:dyDescent="0.25">
      <c r="B85" s="59" t="str">
        <f t="shared" si="33"/>
        <v>Illinois</v>
      </c>
      <c r="C85" s="31" t="str">
        <f t="shared" si="34"/>
        <v>USFS</v>
      </c>
      <c r="D85" s="31" t="str">
        <f t="shared" si="35"/>
        <v>OR</v>
      </c>
      <c r="E85" s="100">
        <f t="shared" si="36"/>
        <v>1984</v>
      </c>
      <c r="F85" s="82" t="str">
        <f t="shared" si="37"/>
        <v/>
      </c>
      <c r="G85" s="33" t="str">
        <f t="shared" si="38"/>
        <v/>
      </c>
      <c r="H85" s="33" t="str">
        <f t="shared" si="39"/>
        <v/>
      </c>
      <c r="I85" s="69" t="str">
        <f t="shared" si="40"/>
        <v/>
      </c>
      <c r="J85" s="82" t="str">
        <f t="shared" si="41"/>
        <v/>
      </c>
      <c r="K85" s="33" t="str">
        <f t="shared" si="42"/>
        <v/>
      </c>
      <c r="L85" s="33" t="str">
        <f t="shared" si="43"/>
        <v/>
      </c>
      <c r="M85" s="69" t="str">
        <f t="shared" si="44"/>
        <v/>
      </c>
      <c r="N85" s="82" t="str">
        <f t="shared" si="45"/>
        <v/>
      </c>
      <c r="O85" s="33" t="str">
        <f t="shared" si="46"/>
        <v/>
      </c>
      <c r="P85" s="33" t="str">
        <f t="shared" si="47"/>
        <v/>
      </c>
      <c r="Q85" s="69" t="str">
        <f t="shared" si="48"/>
        <v/>
      </c>
      <c r="R85" s="82">
        <f t="shared" si="49"/>
        <v>28.7</v>
      </c>
      <c r="S85" s="33">
        <f t="shared" si="50"/>
        <v>17.899999999999999</v>
      </c>
      <c r="T85" s="33">
        <f t="shared" si="51"/>
        <v>3.8</v>
      </c>
      <c r="U85" s="69">
        <f t="shared" si="52"/>
        <v>50.399999999999991</v>
      </c>
      <c r="V85" s="82" t="str">
        <f t="shared" si="53"/>
        <v/>
      </c>
      <c r="W85" s="33" t="str">
        <f t="shared" si="54"/>
        <v/>
      </c>
      <c r="X85" s="33" t="str">
        <f t="shared" si="55"/>
        <v/>
      </c>
      <c r="Y85" s="69" t="str">
        <f t="shared" si="56"/>
        <v/>
      </c>
      <c r="Z85" s="82">
        <f t="shared" si="57"/>
        <v>28.7</v>
      </c>
      <c r="AA85" s="33">
        <f t="shared" si="58"/>
        <v>17.899999999999999</v>
      </c>
      <c r="AB85" s="33">
        <f t="shared" si="59"/>
        <v>3.8</v>
      </c>
      <c r="AC85" s="69">
        <f t="shared" si="60"/>
        <v>50.399999999999991</v>
      </c>
      <c r="AD85" s="102" t="str">
        <f t="shared" si="61"/>
        <v/>
      </c>
      <c r="AE85" s="60" t="str">
        <f t="shared" si="62"/>
        <v/>
      </c>
      <c r="AR85" s="28" t="s">
        <v>109</v>
      </c>
      <c r="AS85" s="28" t="s">
        <v>3</v>
      </c>
      <c r="AT85" s="28" t="s">
        <v>65</v>
      </c>
      <c r="AU85" s="88">
        <v>30974</v>
      </c>
      <c r="AV85" s="28"/>
      <c r="AW85" s="28"/>
      <c r="AX85" s="28"/>
      <c r="AY85" s="28"/>
      <c r="AZ85" s="28"/>
      <c r="BA85" s="28"/>
      <c r="BB85" s="28"/>
      <c r="BC85" s="28"/>
      <c r="BD85" s="28"/>
      <c r="BE85" s="28"/>
      <c r="BF85" s="28"/>
      <c r="BG85" s="28"/>
      <c r="BH85" s="28">
        <v>28.7</v>
      </c>
      <c r="BI85" s="28">
        <v>17.899999999999999</v>
      </c>
      <c r="BJ85" s="28">
        <v>3.8</v>
      </c>
      <c r="BK85" s="28">
        <v>50.399999999999991</v>
      </c>
      <c r="BL85" s="28"/>
      <c r="BM85" s="28"/>
      <c r="BN85" s="28"/>
      <c r="BO85" s="28"/>
      <c r="BP85" s="28">
        <v>28.7</v>
      </c>
      <c r="BQ85" s="28">
        <v>17.899999999999999</v>
      </c>
      <c r="BR85" s="28">
        <v>3.8</v>
      </c>
      <c r="BS85" s="28">
        <v>50.399999999999991</v>
      </c>
      <c r="BT85" s="28"/>
      <c r="BU85" s="28" t="s">
        <v>509</v>
      </c>
      <c r="BV85" s="28"/>
      <c r="BX85"/>
    </row>
    <row r="86" spans="2:76" x14ac:dyDescent="0.25">
      <c r="B86" s="59" t="str">
        <f t="shared" si="33"/>
        <v>Imnaha</v>
      </c>
      <c r="C86" s="31" t="str">
        <f t="shared" si="34"/>
        <v>USFS</v>
      </c>
      <c r="D86" s="31" t="str">
        <f t="shared" si="35"/>
        <v>OR</v>
      </c>
      <c r="E86" s="100">
        <f t="shared" si="36"/>
        <v>1988</v>
      </c>
      <c r="F86" s="82" t="str">
        <f t="shared" si="37"/>
        <v/>
      </c>
      <c r="G86" s="33" t="str">
        <f t="shared" si="38"/>
        <v/>
      </c>
      <c r="H86" s="33" t="str">
        <f t="shared" si="39"/>
        <v/>
      </c>
      <c r="I86" s="69" t="str">
        <f t="shared" si="40"/>
        <v/>
      </c>
      <c r="J86" s="82" t="str">
        <f t="shared" si="41"/>
        <v/>
      </c>
      <c r="K86" s="33" t="str">
        <f t="shared" si="42"/>
        <v/>
      </c>
      <c r="L86" s="33" t="str">
        <f t="shared" si="43"/>
        <v/>
      </c>
      <c r="M86" s="69" t="str">
        <f t="shared" si="44"/>
        <v/>
      </c>
      <c r="N86" s="82" t="str">
        <f t="shared" si="45"/>
        <v/>
      </c>
      <c r="O86" s="33" t="str">
        <f t="shared" si="46"/>
        <v/>
      </c>
      <c r="P86" s="33" t="str">
        <f t="shared" si="47"/>
        <v/>
      </c>
      <c r="Q86" s="69" t="str">
        <f t="shared" si="48"/>
        <v/>
      </c>
      <c r="R86" s="82">
        <f t="shared" si="49"/>
        <v>15</v>
      </c>
      <c r="S86" s="33">
        <f t="shared" si="50"/>
        <v>4</v>
      </c>
      <c r="T86" s="33">
        <f t="shared" si="51"/>
        <v>58</v>
      </c>
      <c r="U86" s="69">
        <f t="shared" si="52"/>
        <v>77</v>
      </c>
      <c r="V86" s="82" t="str">
        <f t="shared" si="53"/>
        <v/>
      </c>
      <c r="W86" s="33" t="str">
        <f t="shared" si="54"/>
        <v/>
      </c>
      <c r="X86" s="33" t="str">
        <f t="shared" si="55"/>
        <v/>
      </c>
      <c r="Y86" s="69" t="str">
        <f t="shared" si="56"/>
        <v/>
      </c>
      <c r="Z86" s="82">
        <f t="shared" si="57"/>
        <v>15</v>
      </c>
      <c r="AA86" s="33">
        <f t="shared" si="58"/>
        <v>4</v>
      </c>
      <c r="AB86" s="33">
        <f t="shared" si="59"/>
        <v>58</v>
      </c>
      <c r="AC86" s="69">
        <f t="shared" si="60"/>
        <v>77</v>
      </c>
      <c r="AD86" s="102" t="str">
        <f t="shared" si="61"/>
        <v/>
      </c>
      <c r="AE86" s="60" t="str">
        <f t="shared" si="62"/>
        <v/>
      </c>
      <c r="AR86" s="28" t="s">
        <v>390</v>
      </c>
      <c r="AS86" s="28" t="s">
        <v>3</v>
      </c>
      <c r="AT86" s="28" t="s">
        <v>65</v>
      </c>
      <c r="AU86" s="88">
        <v>32444</v>
      </c>
      <c r="AV86" s="28"/>
      <c r="AW86" s="28"/>
      <c r="AX86" s="28"/>
      <c r="AY86" s="28"/>
      <c r="AZ86" s="28"/>
      <c r="BA86" s="28"/>
      <c r="BB86" s="28"/>
      <c r="BC86" s="28"/>
      <c r="BD86" s="28"/>
      <c r="BE86" s="28"/>
      <c r="BF86" s="28"/>
      <c r="BG86" s="28"/>
      <c r="BH86" s="28">
        <v>15</v>
      </c>
      <c r="BI86" s="28">
        <v>4</v>
      </c>
      <c r="BJ86" s="28">
        <v>58</v>
      </c>
      <c r="BK86" s="28">
        <v>77</v>
      </c>
      <c r="BL86" s="28"/>
      <c r="BM86" s="28"/>
      <c r="BN86" s="28"/>
      <c r="BO86" s="28"/>
      <c r="BP86" s="28">
        <v>15</v>
      </c>
      <c r="BQ86" s="28">
        <v>4</v>
      </c>
      <c r="BR86" s="28">
        <v>58</v>
      </c>
      <c r="BS86" s="28">
        <v>77</v>
      </c>
      <c r="BT86" s="28"/>
      <c r="BU86" s="28" t="s">
        <v>509</v>
      </c>
      <c r="BV86" s="28"/>
      <c r="BX86"/>
    </row>
    <row r="87" spans="2:76" x14ac:dyDescent="0.25">
      <c r="B87" s="59" t="str">
        <f t="shared" si="33"/>
        <v>Indian</v>
      </c>
      <c r="C87" s="31" t="str">
        <f t="shared" si="34"/>
        <v>USFS</v>
      </c>
      <c r="D87" s="31" t="str">
        <f t="shared" si="35"/>
        <v>MI</v>
      </c>
      <c r="E87" s="100">
        <f t="shared" si="36"/>
        <v>1992</v>
      </c>
      <c r="F87" s="82" t="str">
        <f t="shared" si="37"/>
        <v/>
      </c>
      <c r="G87" s="33" t="str">
        <f t="shared" si="38"/>
        <v/>
      </c>
      <c r="H87" s="33" t="str">
        <f t="shared" si="39"/>
        <v/>
      </c>
      <c r="I87" s="69" t="str">
        <f t="shared" si="40"/>
        <v/>
      </c>
      <c r="J87" s="82" t="str">
        <f t="shared" si="41"/>
        <v/>
      </c>
      <c r="K87" s="33" t="str">
        <f t="shared" si="42"/>
        <v/>
      </c>
      <c r="L87" s="33" t="str">
        <f t="shared" si="43"/>
        <v/>
      </c>
      <c r="M87" s="69" t="str">
        <f t="shared" si="44"/>
        <v/>
      </c>
      <c r="N87" s="82" t="str">
        <f t="shared" si="45"/>
        <v/>
      </c>
      <c r="O87" s="33" t="str">
        <f t="shared" si="46"/>
        <v/>
      </c>
      <c r="P87" s="33" t="str">
        <f t="shared" si="47"/>
        <v/>
      </c>
      <c r="Q87" s="69" t="str">
        <f t="shared" si="48"/>
        <v/>
      </c>
      <c r="R87" s="82" t="str">
        <f t="shared" si="49"/>
        <v/>
      </c>
      <c r="S87" s="33">
        <f t="shared" si="50"/>
        <v>12</v>
      </c>
      <c r="T87" s="33">
        <f t="shared" si="51"/>
        <v>39</v>
      </c>
      <c r="U87" s="69">
        <f t="shared" si="52"/>
        <v>51</v>
      </c>
      <c r="V87" s="82" t="str">
        <f t="shared" si="53"/>
        <v/>
      </c>
      <c r="W87" s="33" t="str">
        <f t="shared" si="54"/>
        <v/>
      </c>
      <c r="X87" s="33" t="str">
        <f t="shared" si="55"/>
        <v/>
      </c>
      <c r="Y87" s="69" t="str">
        <f t="shared" si="56"/>
        <v/>
      </c>
      <c r="Z87" s="82" t="str">
        <f t="shared" si="57"/>
        <v/>
      </c>
      <c r="AA87" s="33">
        <f t="shared" si="58"/>
        <v>12</v>
      </c>
      <c r="AB87" s="33">
        <f t="shared" si="59"/>
        <v>39</v>
      </c>
      <c r="AC87" s="69">
        <f t="shared" si="60"/>
        <v>51</v>
      </c>
      <c r="AD87" s="102" t="str">
        <f t="shared" si="61"/>
        <v/>
      </c>
      <c r="AE87" s="60" t="str">
        <f t="shared" si="62"/>
        <v/>
      </c>
      <c r="AR87" s="28" t="s">
        <v>418</v>
      </c>
      <c r="AS87" s="28" t="s">
        <v>3</v>
      </c>
      <c r="AT87" s="28" t="s">
        <v>50</v>
      </c>
      <c r="AU87" s="88">
        <v>33666</v>
      </c>
      <c r="AV87" s="28"/>
      <c r="AW87" s="28"/>
      <c r="AX87" s="28"/>
      <c r="AY87" s="28"/>
      <c r="AZ87" s="28"/>
      <c r="BA87" s="28"/>
      <c r="BB87" s="28"/>
      <c r="BC87" s="28"/>
      <c r="BD87" s="28"/>
      <c r="BE87" s="28"/>
      <c r="BF87" s="28"/>
      <c r="BG87" s="28"/>
      <c r="BH87" s="28"/>
      <c r="BI87" s="28">
        <v>12</v>
      </c>
      <c r="BJ87" s="28">
        <v>39</v>
      </c>
      <c r="BK87" s="28">
        <v>51</v>
      </c>
      <c r="BL87" s="28"/>
      <c r="BM87" s="28"/>
      <c r="BN87" s="28"/>
      <c r="BO87" s="28"/>
      <c r="BP87" s="28"/>
      <c r="BQ87" s="28">
        <v>12</v>
      </c>
      <c r="BR87" s="28">
        <v>39</v>
      </c>
      <c r="BS87" s="28">
        <v>51</v>
      </c>
      <c r="BT87" s="28"/>
      <c r="BU87" s="28" t="s">
        <v>509</v>
      </c>
      <c r="BV87" s="28"/>
      <c r="BX87"/>
    </row>
    <row r="88" spans="2:76" x14ac:dyDescent="0.25">
      <c r="B88" s="59" t="str">
        <f t="shared" si="33"/>
        <v>Ivishak</v>
      </c>
      <c r="C88" s="31" t="str">
        <f t="shared" si="34"/>
        <v>FWS</v>
      </c>
      <c r="D88" s="31" t="str">
        <f t="shared" si="35"/>
        <v>AK</v>
      </c>
      <c r="E88" s="100">
        <f t="shared" si="36"/>
        <v>1980</v>
      </c>
      <c r="F88" s="82" t="str">
        <f t="shared" si="37"/>
        <v/>
      </c>
      <c r="G88" s="33" t="str">
        <f t="shared" si="38"/>
        <v/>
      </c>
      <c r="H88" s="33" t="str">
        <f t="shared" si="39"/>
        <v/>
      </c>
      <c r="I88" s="69" t="str">
        <f t="shared" si="40"/>
        <v/>
      </c>
      <c r="J88" s="82">
        <f t="shared" si="41"/>
        <v>80</v>
      </c>
      <c r="K88" s="33" t="str">
        <f t="shared" si="42"/>
        <v/>
      </c>
      <c r="L88" s="33" t="str">
        <f t="shared" si="43"/>
        <v/>
      </c>
      <c r="M88" s="69">
        <f t="shared" si="44"/>
        <v>80</v>
      </c>
      <c r="N88" s="82" t="str">
        <f t="shared" si="45"/>
        <v/>
      </c>
      <c r="O88" s="33" t="str">
        <f t="shared" si="46"/>
        <v/>
      </c>
      <c r="P88" s="33" t="str">
        <f t="shared" si="47"/>
        <v/>
      </c>
      <c r="Q88" s="69" t="str">
        <f t="shared" si="48"/>
        <v/>
      </c>
      <c r="R88" s="82" t="str">
        <f t="shared" si="49"/>
        <v/>
      </c>
      <c r="S88" s="33" t="str">
        <f t="shared" si="50"/>
        <v/>
      </c>
      <c r="T88" s="33" t="str">
        <f t="shared" si="51"/>
        <v/>
      </c>
      <c r="U88" s="69" t="str">
        <f t="shared" si="52"/>
        <v/>
      </c>
      <c r="V88" s="82" t="str">
        <f t="shared" si="53"/>
        <v/>
      </c>
      <c r="W88" s="33" t="str">
        <f t="shared" si="54"/>
        <v/>
      </c>
      <c r="X88" s="33" t="str">
        <f t="shared" si="55"/>
        <v/>
      </c>
      <c r="Y88" s="69" t="str">
        <f t="shared" si="56"/>
        <v/>
      </c>
      <c r="Z88" s="82">
        <f t="shared" si="57"/>
        <v>80</v>
      </c>
      <c r="AA88" s="33" t="str">
        <f t="shared" si="58"/>
        <v/>
      </c>
      <c r="AB88" s="33" t="str">
        <f t="shared" si="59"/>
        <v/>
      </c>
      <c r="AC88" s="69">
        <f t="shared" si="60"/>
        <v>80</v>
      </c>
      <c r="AD88" s="102" t="str">
        <f t="shared" si="61"/>
        <v/>
      </c>
      <c r="AE88" s="60" t="str">
        <f t="shared" si="62"/>
        <v/>
      </c>
      <c r="AR88" s="28" t="s">
        <v>359</v>
      </c>
      <c r="AS88" s="28" t="s">
        <v>910</v>
      </c>
      <c r="AT88" s="28" t="s">
        <v>31</v>
      </c>
      <c r="AU88" s="88">
        <v>29557</v>
      </c>
      <c r="AV88" s="28"/>
      <c r="AW88" s="28"/>
      <c r="AX88" s="28"/>
      <c r="AY88" s="28"/>
      <c r="AZ88" s="28">
        <v>80</v>
      </c>
      <c r="BA88" s="28"/>
      <c r="BB88" s="28"/>
      <c r="BC88" s="28">
        <v>80</v>
      </c>
      <c r="BD88" s="28"/>
      <c r="BE88" s="28"/>
      <c r="BF88" s="28"/>
      <c r="BG88" s="28"/>
      <c r="BH88" s="28"/>
      <c r="BI88" s="28"/>
      <c r="BJ88" s="28"/>
      <c r="BK88" s="28"/>
      <c r="BL88" s="28"/>
      <c r="BM88" s="28"/>
      <c r="BN88" s="28"/>
      <c r="BO88" s="28"/>
      <c r="BP88" s="28">
        <v>80</v>
      </c>
      <c r="BQ88" s="28"/>
      <c r="BR88" s="28"/>
      <c r="BS88" s="28">
        <v>80</v>
      </c>
      <c r="BT88" s="28"/>
      <c r="BU88" s="28" t="s">
        <v>509</v>
      </c>
      <c r="BV88" s="28"/>
      <c r="BX88"/>
    </row>
    <row r="89" spans="2:76" x14ac:dyDescent="0.25">
      <c r="B89" s="59" t="str">
        <f t="shared" si="33"/>
        <v>Jarbidge</v>
      </c>
      <c r="C89" s="31" t="str">
        <f t="shared" si="34"/>
        <v>BLM</v>
      </c>
      <c r="D89" s="31" t="str">
        <f t="shared" si="35"/>
        <v>ID</v>
      </c>
      <c r="E89" s="100">
        <f t="shared" si="36"/>
        <v>2009</v>
      </c>
      <c r="F89" s="82">
        <f t="shared" si="37"/>
        <v>28.8</v>
      </c>
      <c r="G89" s="33" t="str">
        <f t="shared" si="38"/>
        <v/>
      </c>
      <c r="H89" s="33" t="str">
        <f t="shared" si="39"/>
        <v/>
      </c>
      <c r="I89" s="69">
        <f t="shared" si="40"/>
        <v>28.8</v>
      </c>
      <c r="J89" s="82" t="str">
        <f t="shared" si="41"/>
        <v/>
      </c>
      <c r="K89" s="33" t="str">
        <f t="shared" si="42"/>
        <v/>
      </c>
      <c r="L89" s="33" t="str">
        <f t="shared" si="43"/>
        <v/>
      </c>
      <c r="M89" s="69" t="str">
        <f t="shared" si="44"/>
        <v/>
      </c>
      <c r="N89" s="82" t="str">
        <f t="shared" si="45"/>
        <v/>
      </c>
      <c r="O89" s="33" t="str">
        <f t="shared" si="46"/>
        <v/>
      </c>
      <c r="P89" s="33" t="str">
        <f t="shared" si="47"/>
        <v/>
      </c>
      <c r="Q89" s="69" t="str">
        <f t="shared" si="48"/>
        <v/>
      </c>
      <c r="R89" s="82" t="str">
        <f t="shared" si="49"/>
        <v/>
      </c>
      <c r="S89" s="33" t="str">
        <f t="shared" si="50"/>
        <v/>
      </c>
      <c r="T89" s="33" t="str">
        <f t="shared" si="51"/>
        <v/>
      </c>
      <c r="U89" s="69" t="str">
        <f t="shared" si="52"/>
        <v/>
      </c>
      <c r="V89" s="82" t="str">
        <f t="shared" si="53"/>
        <v/>
      </c>
      <c r="W89" s="33" t="str">
        <f t="shared" si="54"/>
        <v/>
      </c>
      <c r="X89" s="33" t="str">
        <f t="shared" si="55"/>
        <v/>
      </c>
      <c r="Y89" s="69" t="str">
        <f t="shared" si="56"/>
        <v/>
      </c>
      <c r="Z89" s="82">
        <f t="shared" si="57"/>
        <v>28.8</v>
      </c>
      <c r="AA89" s="33" t="str">
        <f t="shared" si="58"/>
        <v/>
      </c>
      <c r="AB89" s="33" t="str">
        <f t="shared" si="59"/>
        <v/>
      </c>
      <c r="AC89" s="69">
        <f t="shared" si="60"/>
        <v>28.8</v>
      </c>
      <c r="AD89" s="102" t="str">
        <f t="shared" si="61"/>
        <v/>
      </c>
      <c r="AE89" s="60" t="str">
        <f t="shared" si="62"/>
        <v/>
      </c>
      <c r="AR89" s="28" t="s">
        <v>457</v>
      </c>
      <c r="AS89" s="28" t="s">
        <v>1</v>
      </c>
      <c r="AT89" s="28" t="s">
        <v>43</v>
      </c>
      <c r="AU89" s="88">
        <v>39902</v>
      </c>
      <c r="AV89" s="28">
        <v>28.8</v>
      </c>
      <c r="AW89" s="28"/>
      <c r="AX89" s="28"/>
      <c r="AY89" s="28">
        <v>28.8</v>
      </c>
      <c r="AZ89" s="28"/>
      <c r="BA89" s="28"/>
      <c r="BB89" s="28"/>
      <c r="BC89" s="28"/>
      <c r="BD89" s="28"/>
      <c r="BE89" s="28"/>
      <c r="BF89" s="28"/>
      <c r="BG89" s="28"/>
      <c r="BH89" s="28"/>
      <c r="BI89" s="28"/>
      <c r="BJ89" s="28"/>
      <c r="BK89" s="28"/>
      <c r="BL89" s="28"/>
      <c r="BM89" s="28"/>
      <c r="BN89" s="28"/>
      <c r="BO89" s="28"/>
      <c r="BP89" s="28">
        <v>28.8</v>
      </c>
      <c r="BQ89" s="28"/>
      <c r="BR89" s="28"/>
      <c r="BS89" s="28">
        <v>28.8</v>
      </c>
      <c r="BT89" s="28"/>
      <c r="BU89" s="28" t="s">
        <v>509</v>
      </c>
      <c r="BV89" s="28"/>
      <c r="BX89"/>
    </row>
    <row r="90" spans="2:76" x14ac:dyDescent="0.25">
      <c r="B90" s="59" t="str">
        <f t="shared" si="33"/>
        <v>John</v>
      </c>
      <c r="C90" s="31" t="str">
        <f t="shared" si="34"/>
        <v>NPS</v>
      </c>
      <c r="D90" s="31" t="str">
        <f t="shared" si="35"/>
        <v>AK</v>
      </c>
      <c r="E90" s="100">
        <f t="shared" si="36"/>
        <v>1980</v>
      </c>
      <c r="F90" s="82" t="str">
        <f t="shared" si="37"/>
        <v/>
      </c>
      <c r="G90" s="33" t="str">
        <f t="shared" si="38"/>
        <v/>
      </c>
      <c r="H90" s="33" t="str">
        <f t="shared" si="39"/>
        <v/>
      </c>
      <c r="I90" s="69" t="str">
        <f t="shared" si="40"/>
        <v/>
      </c>
      <c r="J90" s="82" t="str">
        <f t="shared" si="41"/>
        <v/>
      </c>
      <c r="K90" s="33" t="str">
        <f t="shared" si="42"/>
        <v/>
      </c>
      <c r="L90" s="33" t="str">
        <f t="shared" si="43"/>
        <v/>
      </c>
      <c r="M90" s="69" t="str">
        <f t="shared" si="44"/>
        <v/>
      </c>
      <c r="N90" s="82">
        <f t="shared" si="45"/>
        <v>52</v>
      </c>
      <c r="O90" s="33" t="str">
        <f t="shared" si="46"/>
        <v/>
      </c>
      <c r="P90" s="33" t="str">
        <f t="shared" si="47"/>
        <v/>
      </c>
      <c r="Q90" s="69">
        <f t="shared" si="48"/>
        <v>52</v>
      </c>
      <c r="R90" s="82" t="str">
        <f t="shared" si="49"/>
        <v/>
      </c>
      <c r="S90" s="33" t="str">
        <f t="shared" si="50"/>
        <v/>
      </c>
      <c r="T90" s="33" t="str">
        <f t="shared" si="51"/>
        <v/>
      </c>
      <c r="U90" s="69" t="str">
        <f t="shared" si="52"/>
        <v/>
      </c>
      <c r="V90" s="82" t="str">
        <f t="shared" si="53"/>
        <v/>
      </c>
      <c r="W90" s="33" t="str">
        <f t="shared" si="54"/>
        <v/>
      </c>
      <c r="X90" s="33" t="str">
        <f t="shared" si="55"/>
        <v/>
      </c>
      <c r="Y90" s="69" t="str">
        <f t="shared" si="56"/>
        <v/>
      </c>
      <c r="Z90" s="82">
        <f t="shared" si="57"/>
        <v>52</v>
      </c>
      <c r="AA90" s="33" t="str">
        <f t="shared" si="58"/>
        <v/>
      </c>
      <c r="AB90" s="33" t="str">
        <f t="shared" si="59"/>
        <v/>
      </c>
      <c r="AC90" s="69">
        <f t="shared" si="60"/>
        <v>52</v>
      </c>
      <c r="AD90" s="102" t="str">
        <f t="shared" si="61"/>
        <v/>
      </c>
      <c r="AE90" s="60" t="str">
        <f t="shared" si="62"/>
        <v/>
      </c>
      <c r="AR90" s="28" t="s">
        <v>351</v>
      </c>
      <c r="AS90" s="28" t="s">
        <v>2</v>
      </c>
      <c r="AT90" s="28" t="s">
        <v>31</v>
      </c>
      <c r="AU90" s="88">
        <v>29557</v>
      </c>
      <c r="AV90" s="28"/>
      <c r="AW90" s="28"/>
      <c r="AX90" s="28"/>
      <c r="AY90" s="28"/>
      <c r="AZ90" s="28"/>
      <c r="BA90" s="28"/>
      <c r="BB90" s="28"/>
      <c r="BC90" s="28"/>
      <c r="BD90" s="28">
        <v>52</v>
      </c>
      <c r="BE90" s="28"/>
      <c r="BF90" s="28"/>
      <c r="BG90" s="28">
        <v>52</v>
      </c>
      <c r="BH90" s="28"/>
      <c r="BI90" s="28"/>
      <c r="BJ90" s="28"/>
      <c r="BK90" s="28"/>
      <c r="BL90" s="28"/>
      <c r="BM90" s="28"/>
      <c r="BN90" s="28"/>
      <c r="BO90" s="28"/>
      <c r="BP90" s="28">
        <v>52</v>
      </c>
      <c r="BQ90" s="28"/>
      <c r="BR90" s="28"/>
      <c r="BS90" s="28">
        <v>52</v>
      </c>
      <c r="BT90" s="28"/>
      <c r="BU90" s="28" t="s">
        <v>509</v>
      </c>
      <c r="BV90" s="28"/>
      <c r="BX90"/>
    </row>
    <row r="91" spans="2:76" x14ac:dyDescent="0.25">
      <c r="B91" s="59" t="str">
        <f t="shared" si="33"/>
        <v>John Day</v>
      </c>
      <c r="C91" s="31" t="str">
        <f t="shared" si="34"/>
        <v>BLM</v>
      </c>
      <c r="D91" s="31" t="str">
        <f t="shared" si="35"/>
        <v>OR</v>
      </c>
      <c r="E91" s="100">
        <f t="shared" si="36"/>
        <v>1988</v>
      </c>
      <c r="F91" s="82" t="str">
        <f t="shared" si="37"/>
        <v/>
      </c>
      <c r="G91" s="33" t="str">
        <f t="shared" si="38"/>
        <v/>
      </c>
      <c r="H91" s="33">
        <f t="shared" si="39"/>
        <v>147.5</v>
      </c>
      <c r="I91" s="69">
        <f t="shared" si="40"/>
        <v>147.5</v>
      </c>
      <c r="J91" s="82" t="str">
        <f t="shared" si="41"/>
        <v/>
      </c>
      <c r="K91" s="33" t="str">
        <f t="shared" si="42"/>
        <v/>
      </c>
      <c r="L91" s="33" t="str">
        <f t="shared" si="43"/>
        <v/>
      </c>
      <c r="M91" s="69" t="str">
        <f t="shared" si="44"/>
        <v/>
      </c>
      <c r="N91" s="82" t="str">
        <f t="shared" si="45"/>
        <v/>
      </c>
      <c r="O91" s="33" t="str">
        <f t="shared" si="46"/>
        <v/>
      </c>
      <c r="P91" s="33" t="str">
        <f t="shared" si="47"/>
        <v/>
      </c>
      <c r="Q91" s="69" t="str">
        <f t="shared" si="48"/>
        <v/>
      </c>
      <c r="R91" s="82" t="str">
        <f t="shared" si="49"/>
        <v/>
      </c>
      <c r="S91" s="33" t="str">
        <f t="shared" si="50"/>
        <v/>
      </c>
      <c r="T91" s="33" t="str">
        <f t="shared" si="51"/>
        <v/>
      </c>
      <c r="U91" s="69" t="str">
        <f t="shared" si="52"/>
        <v/>
      </c>
      <c r="V91" s="82" t="str">
        <f t="shared" si="53"/>
        <v/>
      </c>
      <c r="W91" s="33" t="str">
        <f t="shared" si="54"/>
        <v/>
      </c>
      <c r="X91" s="33" t="str">
        <f t="shared" si="55"/>
        <v/>
      </c>
      <c r="Y91" s="69" t="str">
        <f t="shared" si="56"/>
        <v/>
      </c>
      <c r="Z91" s="82" t="str">
        <f t="shared" si="57"/>
        <v/>
      </c>
      <c r="AA91" s="33" t="str">
        <f t="shared" si="58"/>
        <v/>
      </c>
      <c r="AB91" s="33">
        <f t="shared" si="59"/>
        <v>147.5</v>
      </c>
      <c r="AC91" s="69">
        <f t="shared" si="60"/>
        <v>147.5</v>
      </c>
      <c r="AD91" s="102" t="str">
        <f t="shared" si="61"/>
        <v/>
      </c>
      <c r="AE91" s="60" t="str">
        <f t="shared" si="62"/>
        <v/>
      </c>
      <c r="AR91" s="28" t="s">
        <v>203</v>
      </c>
      <c r="AS91" s="28" t="s">
        <v>1</v>
      </c>
      <c r="AT91" s="28" t="s">
        <v>65</v>
      </c>
      <c r="AU91" s="88">
        <v>32444</v>
      </c>
      <c r="AV91" s="28"/>
      <c r="AW91" s="28"/>
      <c r="AX91" s="28">
        <v>147.5</v>
      </c>
      <c r="AY91" s="28">
        <v>147.5</v>
      </c>
      <c r="AZ91" s="28"/>
      <c r="BA91" s="28"/>
      <c r="BB91" s="28"/>
      <c r="BC91" s="28"/>
      <c r="BD91" s="28"/>
      <c r="BE91" s="28"/>
      <c r="BF91" s="28"/>
      <c r="BG91" s="28"/>
      <c r="BH91" s="28"/>
      <c r="BI91" s="28"/>
      <c r="BJ91" s="28"/>
      <c r="BK91" s="28"/>
      <c r="BL91" s="28"/>
      <c r="BM91" s="28"/>
      <c r="BN91" s="28"/>
      <c r="BO91" s="28"/>
      <c r="BP91" s="28"/>
      <c r="BQ91" s="28"/>
      <c r="BR91" s="28">
        <v>147.5</v>
      </c>
      <c r="BS91" s="28">
        <v>147.5</v>
      </c>
      <c r="BT91" s="28"/>
      <c r="BU91" s="28" t="s">
        <v>509</v>
      </c>
      <c r="BV91" s="28"/>
      <c r="BX91"/>
    </row>
    <row r="92" spans="2:76" x14ac:dyDescent="0.25">
      <c r="B92" s="59" t="str">
        <f t="shared" si="33"/>
        <v>Joseph Creek</v>
      </c>
      <c r="C92" s="31" t="str">
        <f t="shared" si="34"/>
        <v>USFS</v>
      </c>
      <c r="D92" s="31" t="str">
        <f t="shared" si="35"/>
        <v>OR</v>
      </c>
      <c r="E92" s="100">
        <f t="shared" si="36"/>
        <v>1988</v>
      </c>
      <c r="F92" s="82" t="str">
        <f t="shared" si="37"/>
        <v/>
      </c>
      <c r="G92" s="33" t="str">
        <f t="shared" si="38"/>
        <v/>
      </c>
      <c r="H92" s="33" t="str">
        <f t="shared" si="39"/>
        <v/>
      </c>
      <c r="I92" s="69" t="str">
        <f t="shared" si="40"/>
        <v/>
      </c>
      <c r="J92" s="82" t="str">
        <f t="shared" si="41"/>
        <v/>
      </c>
      <c r="K92" s="33" t="str">
        <f t="shared" si="42"/>
        <v/>
      </c>
      <c r="L92" s="33" t="str">
        <f t="shared" si="43"/>
        <v/>
      </c>
      <c r="M92" s="69" t="str">
        <f t="shared" si="44"/>
        <v/>
      </c>
      <c r="N92" s="82" t="str">
        <f t="shared" si="45"/>
        <v/>
      </c>
      <c r="O92" s="33" t="str">
        <f t="shared" si="46"/>
        <v/>
      </c>
      <c r="P92" s="33" t="str">
        <f t="shared" si="47"/>
        <v/>
      </c>
      <c r="Q92" s="69" t="str">
        <f t="shared" si="48"/>
        <v/>
      </c>
      <c r="R92" s="82">
        <f t="shared" si="49"/>
        <v>8.6</v>
      </c>
      <c r="S92" s="33" t="str">
        <f t="shared" si="50"/>
        <v/>
      </c>
      <c r="T92" s="33" t="str">
        <f t="shared" si="51"/>
        <v/>
      </c>
      <c r="U92" s="69">
        <f t="shared" si="52"/>
        <v>8.6</v>
      </c>
      <c r="V92" s="82" t="str">
        <f t="shared" si="53"/>
        <v/>
      </c>
      <c r="W92" s="33" t="str">
        <f t="shared" si="54"/>
        <v/>
      </c>
      <c r="X92" s="33" t="str">
        <f t="shared" si="55"/>
        <v/>
      </c>
      <c r="Y92" s="69" t="str">
        <f t="shared" si="56"/>
        <v/>
      </c>
      <c r="Z92" s="82">
        <f t="shared" si="57"/>
        <v>8.6</v>
      </c>
      <c r="AA92" s="33" t="str">
        <f t="shared" si="58"/>
        <v/>
      </c>
      <c r="AB92" s="33" t="str">
        <f t="shared" si="59"/>
        <v/>
      </c>
      <c r="AC92" s="69">
        <f t="shared" si="60"/>
        <v>8.6</v>
      </c>
      <c r="AD92" s="102" t="str">
        <f t="shared" si="61"/>
        <v/>
      </c>
      <c r="AE92" s="60" t="str">
        <f t="shared" si="62"/>
        <v/>
      </c>
      <c r="AR92" s="28" t="s">
        <v>145</v>
      </c>
      <c r="AS92" s="28" t="s">
        <v>3</v>
      </c>
      <c r="AT92" s="28" t="s">
        <v>65</v>
      </c>
      <c r="AU92" s="88">
        <v>32444</v>
      </c>
      <c r="AV92" s="28"/>
      <c r="AW92" s="28"/>
      <c r="AX92" s="28"/>
      <c r="AY92" s="28"/>
      <c r="AZ92" s="28"/>
      <c r="BA92" s="28"/>
      <c r="BB92" s="28"/>
      <c r="BC92" s="28"/>
      <c r="BD92" s="28"/>
      <c r="BE92" s="28"/>
      <c r="BF92" s="28"/>
      <c r="BG92" s="28"/>
      <c r="BH92" s="28">
        <v>8.6</v>
      </c>
      <c r="BI92" s="28"/>
      <c r="BJ92" s="28"/>
      <c r="BK92" s="28">
        <v>8.6</v>
      </c>
      <c r="BL92" s="28"/>
      <c r="BM92" s="28"/>
      <c r="BN92" s="28"/>
      <c r="BO92" s="28"/>
      <c r="BP92" s="28">
        <v>8.6</v>
      </c>
      <c r="BQ92" s="28"/>
      <c r="BR92" s="28"/>
      <c r="BS92" s="28">
        <v>8.6</v>
      </c>
      <c r="BT92" s="28"/>
      <c r="BU92" s="28" t="s">
        <v>509</v>
      </c>
      <c r="BV92" s="28"/>
      <c r="BX92"/>
    </row>
    <row r="93" spans="2:76" x14ac:dyDescent="0.25">
      <c r="B93" s="59" t="str">
        <f t="shared" si="33"/>
        <v>Kern</v>
      </c>
      <c r="C93" s="31" t="str">
        <f t="shared" si="34"/>
        <v>NPS/USFS</v>
      </c>
      <c r="D93" s="31" t="str">
        <f t="shared" si="35"/>
        <v>CA</v>
      </c>
      <c r="E93" s="100">
        <f t="shared" si="36"/>
        <v>1987</v>
      </c>
      <c r="F93" s="82" t="str">
        <f t="shared" si="37"/>
        <v/>
      </c>
      <c r="G93" s="33" t="str">
        <f t="shared" si="38"/>
        <v/>
      </c>
      <c r="H93" s="33" t="str">
        <f t="shared" si="39"/>
        <v/>
      </c>
      <c r="I93" s="69" t="str">
        <f t="shared" si="40"/>
        <v/>
      </c>
      <c r="J93" s="82" t="str">
        <f t="shared" si="41"/>
        <v/>
      </c>
      <c r="K93" s="33" t="str">
        <f t="shared" si="42"/>
        <v/>
      </c>
      <c r="L93" s="33" t="str">
        <f t="shared" si="43"/>
        <v/>
      </c>
      <c r="M93" s="69" t="str">
        <f t="shared" si="44"/>
        <v/>
      </c>
      <c r="N93" s="82">
        <f t="shared" si="45"/>
        <v>27</v>
      </c>
      <c r="O93" s="33" t="str">
        <f t="shared" si="46"/>
        <v/>
      </c>
      <c r="P93" s="33" t="str">
        <f t="shared" si="47"/>
        <v/>
      </c>
      <c r="Q93" s="69">
        <f t="shared" si="48"/>
        <v>27</v>
      </c>
      <c r="R93" s="82">
        <f t="shared" si="49"/>
        <v>96.1</v>
      </c>
      <c r="S93" s="33">
        <f t="shared" si="50"/>
        <v>7</v>
      </c>
      <c r="T93" s="33">
        <f t="shared" si="51"/>
        <v>20.9</v>
      </c>
      <c r="U93" s="69">
        <f t="shared" si="52"/>
        <v>124</v>
      </c>
      <c r="V93" s="82" t="str">
        <f t="shared" si="53"/>
        <v/>
      </c>
      <c r="W93" s="33" t="str">
        <f t="shared" si="54"/>
        <v/>
      </c>
      <c r="X93" s="33" t="str">
        <f t="shared" si="55"/>
        <v/>
      </c>
      <c r="Y93" s="69" t="str">
        <f t="shared" si="56"/>
        <v/>
      </c>
      <c r="Z93" s="82">
        <f t="shared" si="57"/>
        <v>123.1</v>
      </c>
      <c r="AA93" s="33">
        <f t="shared" si="58"/>
        <v>7</v>
      </c>
      <c r="AB93" s="33">
        <f t="shared" si="59"/>
        <v>20.9</v>
      </c>
      <c r="AC93" s="69">
        <f t="shared" si="60"/>
        <v>151</v>
      </c>
      <c r="AD93" s="102" t="str">
        <f t="shared" si="61"/>
        <v/>
      </c>
      <c r="AE93" s="60" t="str">
        <f t="shared" si="62"/>
        <v/>
      </c>
      <c r="AR93" s="28" t="s">
        <v>380</v>
      </c>
      <c r="AS93" s="28" t="s">
        <v>23</v>
      </c>
      <c r="AT93" s="28" t="s">
        <v>35</v>
      </c>
      <c r="AU93" s="88">
        <v>32105</v>
      </c>
      <c r="AV93" s="28"/>
      <c r="AW93" s="28"/>
      <c r="AX93" s="28"/>
      <c r="AY93" s="28"/>
      <c r="AZ93" s="28"/>
      <c r="BA93" s="28"/>
      <c r="BB93" s="28"/>
      <c r="BC93" s="28"/>
      <c r="BD93" s="28">
        <v>27</v>
      </c>
      <c r="BE93" s="28"/>
      <c r="BF93" s="28"/>
      <c r="BG93" s="28">
        <v>27</v>
      </c>
      <c r="BH93" s="28">
        <v>96.1</v>
      </c>
      <c r="BI93" s="28">
        <v>7</v>
      </c>
      <c r="BJ93" s="28">
        <v>20.9</v>
      </c>
      <c r="BK93" s="28">
        <v>124</v>
      </c>
      <c r="BL93" s="28"/>
      <c r="BM93" s="28"/>
      <c r="BN93" s="28"/>
      <c r="BO93" s="28"/>
      <c r="BP93" s="28">
        <v>123.1</v>
      </c>
      <c r="BQ93" s="28">
        <v>7</v>
      </c>
      <c r="BR93" s="28">
        <v>20.9</v>
      </c>
      <c r="BS93" s="28">
        <v>151</v>
      </c>
      <c r="BT93" s="28"/>
      <c r="BU93" s="28" t="s">
        <v>509</v>
      </c>
      <c r="BV93" s="28" t="s">
        <v>1023</v>
      </c>
      <c r="BX93"/>
    </row>
    <row r="94" spans="2:76" x14ac:dyDescent="0.25">
      <c r="B94" s="59" t="str">
        <f t="shared" si="33"/>
        <v>Kings</v>
      </c>
      <c r="C94" s="31" t="str">
        <f t="shared" si="34"/>
        <v>NPS/USFS</v>
      </c>
      <c r="D94" s="31" t="str">
        <f t="shared" si="35"/>
        <v>CA</v>
      </c>
      <c r="E94" s="100">
        <f t="shared" si="36"/>
        <v>1987</v>
      </c>
      <c r="F94" s="82" t="str">
        <f t="shared" si="37"/>
        <v/>
      </c>
      <c r="G94" s="33" t="str">
        <f t="shared" si="38"/>
        <v/>
      </c>
      <c r="H94" s="33" t="str">
        <f t="shared" si="39"/>
        <v/>
      </c>
      <c r="I94" s="69" t="str">
        <f t="shared" si="40"/>
        <v/>
      </c>
      <c r="J94" s="82" t="str">
        <f t="shared" si="41"/>
        <v/>
      </c>
      <c r="K94" s="33" t="str">
        <f t="shared" si="42"/>
        <v/>
      </c>
      <c r="L94" s="33" t="str">
        <f t="shared" si="43"/>
        <v/>
      </c>
      <c r="M94" s="69" t="str">
        <f t="shared" si="44"/>
        <v/>
      </c>
      <c r="N94" s="82">
        <f t="shared" si="45"/>
        <v>49</v>
      </c>
      <c r="O94" s="33" t="str">
        <f t="shared" si="46"/>
        <v/>
      </c>
      <c r="P94" s="33">
        <f t="shared" si="47"/>
        <v>6.5</v>
      </c>
      <c r="Q94" s="69">
        <f t="shared" si="48"/>
        <v>55.5</v>
      </c>
      <c r="R94" s="82">
        <f t="shared" si="49"/>
        <v>16.5</v>
      </c>
      <c r="S94" s="33" t="str">
        <f t="shared" si="50"/>
        <v/>
      </c>
      <c r="T94" s="33">
        <f t="shared" si="51"/>
        <v>9</v>
      </c>
      <c r="U94" s="69">
        <f t="shared" si="52"/>
        <v>25.5</v>
      </c>
      <c r="V94" s="82" t="str">
        <f t="shared" si="53"/>
        <v/>
      </c>
      <c r="W94" s="33" t="str">
        <f t="shared" si="54"/>
        <v/>
      </c>
      <c r="X94" s="33" t="str">
        <f t="shared" si="55"/>
        <v/>
      </c>
      <c r="Y94" s="69" t="str">
        <f t="shared" si="56"/>
        <v/>
      </c>
      <c r="Z94" s="82">
        <f t="shared" si="57"/>
        <v>65.5</v>
      </c>
      <c r="AA94" s="33" t="str">
        <f t="shared" si="58"/>
        <v/>
      </c>
      <c r="AB94" s="33">
        <f t="shared" si="59"/>
        <v>15.5</v>
      </c>
      <c r="AC94" s="69">
        <f t="shared" si="60"/>
        <v>81</v>
      </c>
      <c r="AD94" s="102" t="str">
        <f t="shared" si="61"/>
        <v/>
      </c>
      <c r="AE94" s="60" t="str">
        <f t="shared" si="62"/>
        <v/>
      </c>
      <c r="AR94" s="28" t="s">
        <v>378</v>
      </c>
      <c r="AS94" s="28" t="s">
        <v>23</v>
      </c>
      <c r="AT94" s="28" t="s">
        <v>35</v>
      </c>
      <c r="AU94" s="88">
        <v>32084</v>
      </c>
      <c r="AV94" s="28"/>
      <c r="AW94" s="28"/>
      <c r="AX94" s="28"/>
      <c r="AY94" s="28"/>
      <c r="AZ94" s="28"/>
      <c r="BA94" s="28"/>
      <c r="BB94" s="28"/>
      <c r="BC94" s="28"/>
      <c r="BD94" s="28">
        <v>49</v>
      </c>
      <c r="BE94" s="28"/>
      <c r="BF94" s="28">
        <v>6.5</v>
      </c>
      <c r="BG94" s="28">
        <v>55.5</v>
      </c>
      <c r="BH94" s="28">
        <v>16.5</v>
      </c>
      <c r="BI94" s="28"/>
      <c r="BJ94" s="28">
        <v>9</v>
      </c>
      <c r="BK94" s="28">
        <v>25.5</v>
      </c>
      <c r="BL94" s="28"/>
      <c r="BM94" s="28"/>
      <c r="BN94" s="28"/>
      <c r="BO94" s="28"/>
      <c r="BP94" s="28">
        <v>65.5</v>
      </c>
      <c r="BQ94" s="28"/>
      <c r="BR94" s="28">
        <v>15.5</v>
      </c>
      <c r="BS94" s="28">
        <v>81</v>
      </c>
      <c r="BT94" s="28"/>
      <c r="BU94" s="28" t="s">
        <v>509</v>
      </c>
      <c r="BV94" s="28"/>
      <c r="BX94"/>
    </row>
    <row r="95" spans="2:76" x14ac:dyDescent="0.25">
      <c r="B95" s="59" t="str">
        <f t="shared" si="33"/>
        <v>Klamath</v>
      </c>
      <c r="C95" s="31" t="str">
        <f t="shared" si="34"/>
        <v>State</v>
      </c>
      <c r="D95" s="31" t="str">
        <f t="shared" si="35"/>
        <v>CA</v>
      </c>
      <c r="E95" s="100">
        <f t="shared" si="36"/>
        <v>1981</v>
      </c>
      <c r="F95" s="82" t="str">
        <f t="shared" si="37"/>
        <v/>
      </c>
      <c r="G95" s="33">
        <f t="shared" si="38"/>
        <v>11</v>
      </c>
      <c r="H95" s="33">
        <f t="shared" si="39"/>
        <v>1.5</v>
      </c>
      <c r="I95" s="69">
        <f t="shared" si="40"/>
        <v>12.5</v>
      </c>
      <c r="J95" s="82" t="str">
        <f t="shared" si="41"/>
        <v/>
      </c>
      <c r="K95" s="33" t="str">
        <f t="shared" si="42"/>
        <v/>
      </c>
      <c r="L95" s="33" t="str">
        <f t="shared" si="43"/>
        <v/>
      </c>
      <c r="M95" s="69" t="str">
        <f t="shared" si="44"/>
        <v/>
      </c>
      <c r="N95" s="82" t="str">
        <f t="shared" si="45"/>
        <v/>
      </c>
      <c r="O95" s="33" t="str">
        <f t="shared" si="46"/>
        <v/>
      </c>
      <c r="P95" s="33">
        <f t="shared" si="47"/>
        <v>1</v>
      </c>
      <c r="Q95" s="69">
        <f t="shared" si="48"/>
        <v>1</v>
      </c>
      <c r="R95" s="82">
        <f t="shared" si="49"/>
        <v>11.7</v>
      </c>
      <c r="S95" s="33">
        <f t="shared" si="50"/>
        <v>20.5</v>
      </c>
      <c r="T95" s="33">
        <f t="shared" si="51"/>
        <v>190.1</v>
      </c>
      <c r="U95" s="69">
        <f t="shared" si="52"/>
        <v>222.3</v>
      </c>
      <c r="V95" s="82" t="str">
        <f t="shared" si="53"/>
        <v/>
      </c>
      <c r="W95" s="33">
        <f t="shared" si="54"/>
        <v>3</v>
      </c>
      <c r="X95" s="33">
        <f t="shared" si="55"/>
        <v>58.2</v>
      </c>
      <c r="Y95" s="69">
        <f t="shared" si="56"/>
        <v>61.2</v>
      </c>
      <c r="Z95" s="82">
        <f t="shared" si="57"/>
        <v>11.7</v>
      </c>
      <c r="AA95" s="33">
        <f t="shared" si="58"/>
        <v>34.5</v>
      </c>
      <c r="AB95" s="33">
        <f t="shared" si="59"/>
        <v>250.8</v>
      </c>
      <c r="AC95" s="69">
        <f t="shared" si="60"/>
        <v>297</v>
      </c>
      <c r="AD95" s="102" t="str">
        <f t="shared" si="61"/>
        <v>Yes</v>
      </c>
      <c r="AE95" s="60" t="str">
        <f t="shared" si="62"/>
        <v>BLM/NPS/USFS</v>
      </c>
      <c r="AR95" s="28" t="s">
        <v>369</v>
      </c>
      <c r="AS95" s="28" t="s">
        <v>4</v>
      </c>
      <c r="AT95" s="28" t="s">
        <v>35</v>
      </c>
      <c r="AU95" s="88">
        <v>29605</v>
      </c>
      <c r="AV95" s="28"/>
      <c r="AW95" s="28">
        <v>11</v>
      </c>
      <c r="AX95" s="28">
        <v>1.5</v>
      </c>
      <c r="AY95" s="28">
        <v>12.5</v>
      </c>
      <c r="AZ95" s="28"/>
      <c r="BA95" s="28"/>
      <c r="BB95" s="28"/>
      <c r="BC95" s="28"/>
      <c r="BD95" s="28"/>
      <c r="BE95" s="28"/>
      <c r="BF95" s="28">
        <v>1</v>
      </c>
      <c r="BG95" s="28">
        <v>1</v>
      </c>
      <c r="BH95" s="28">
        <v>11.7</v>
      </c>
      <c r="BI95" s="28">
        <v>20.5</v>
      </c>
      <c r="BJ95" s="28">
        <v>190.1</v>
      </c>
      <c r="BK95" s="28">
        <v>222.3</v>
      </c>
      <c r="BL95" s="28"/>
      <c r="BM95" s="28">
        <v>3</v>
      </c>
      <c r="BN95" s="28">
        <v>58.2</v>
      </c>
      <c r="BO95" s="28">
        <v>61.2</v>
      </c>
      <c r="BP95" s="28">
        <v>11.7</v>
      </c>
      <c r="BQ95" s="28">
        <v>34.5</v>
      </c>
      <c r="BR95" s="28">
        <v>250.8</v>
      </c>
      <c r="BS95" s="28">
        <v>297</v>
      </c>
      <c r="BT95" s="28" t="s">
        <v>510</v>
      </c>
      <c r="BU95" s="28" t="s">
        <v>20</v>
      </c>
      <c r="BV95" s="28" t="s">
        <v>774</v>
      </c>
      <c r="BX95"/>
    </row>
    <row r="96" spans="2:76" x14ac:dyDescent="0.25">
      <c r="B96" s="59" t="str">
        <f t="shared" si="33"/>
        <v>Klickitat</v>
      </c>
      <c r="C96" s="31" t="str">
        <f t="shared" si="34"/>
        <v>USFS</v>
      </c>
      <c r="D96" s="31" t="str">
        <f t="shared" si="35"/>
        <v>WA</v>
      </c>
      <c r="E96" s="100">
        <f t="shared" si="36"/>
        <v>1986</v>
      </c>
      <c r="F96" s="82" t="str">
        <f t="shared" si="37"/>
        <v/>
      </c>
      <c r="G96" s="33" t="str">
        <f t="shared" si="38"/>
        <v/>
      </c>
      <c r="H96" s="33" t="str">
        <f t="shared" si="39"/>
        <v/>
      </c>
      <c r="I96" s="69" t="str">
        <f t="shared" si="40"/>
        <v/>
      </c>
      <c r="J96" s="82" t="str">
        <f t="shared" si="41"/>
        <v/>
      </c>
      <c r="K96" s="33" t="str">
        <f t="shared" si="42"/>
        <v/>
      </c>
      <c r="L96" s="33" t="str">
        <f t="shared" si="43"/>
        <v/>
      </c>
      <c r="M96" s="69" t="str">
        <f t="shared" si="44"/>
        <v/>
      </c>
      <c r="N96" s="82" t="str">
        <f t="shared" si="45"/>
        <v/>
      </c>
      <c r="O96" s="33" t="str">
        <f t="shared" si="46"/>
        <v/>
      </c>
      <c r="P96" s="33" t="str">
        <f t="shared" si="47"/>
        <v/>
      </c>
      <c r="Q96" s="69" t="str">
        <f t="shared" si="48"/>
        <v/>
      </c>
      <c r="R96" s="82" t="str">
        <f t="shared" si="49"/>
        <v/>
      </c>
      <c r="S96" s="33" t="str">
        <f t="shared" si="50"/>
        <v/>
      </c>
      <c r="T96" s="33">
        <f t="shared" si="51"/>
        <v>10.8</v>
      </c>
      <c r="U96" s="69">
        <f t="shared" si="52"/>
        <v>10.8</v>
      </c>
      <c r="V96" s="82" t="str">
        <f t="shared" si="53"/>
        <v/>
      </c>
      <c r="W96" s="33" t="str">
        <f t="shared" si="54"/>
        <v/>
      </c>
      <c r="X96" s="33" t="str">
        <f t="shared" si="55"/>
        <v/>
      </c>
      <c r="Y96" s="69" t="str">
        <f t="shared" si="56"/>
        <v/>
      </c>
      <c r="Z96" s="82" t="str">
        <f t="shared" si="57"/>
        <v/>
      </c>
      <c r="AA96" s="33" t="str">
        <f t="shared" si="58"/>
        <v/>
      </c>
      <c r="AB96" s="33">
        <f t="shared" si="59"/>
        <v>10.8</v>
      </c>
      <c r="AC96" s="69">
        <f t="shared" si="60"/>
        <v>10.8</v>
      </c>
      <c r="AD96" s="102" t="str">
        <f t="shared" si="61"/>
        <v/>
      </c>
      <c r="AE96" s="60" t="str">
        <f t="shared" si="62"/>
        <v/>
      </c>
      <c r="AR96" s="28" t="s">
        <v>249</v>
      </c>
      <c r="AS96" s="28" t="s">
        <v>3</v>
      </c>
      <c r="AT96" s="28" t="s">
        <v>73</v>
      </c>
      <c r="AU96" s="88">
        <v>31733</v>
      </c>
      <c r="AV96" s="28"/>
      <c r="AW96" s="28"/>
      <c r="AX96" s="28"/>
      <c r="AY96" s="28"/>
      <c r="AZ96" s="28"/>
      <c r="BA96" s="28"/>
      <c r="BB96" s="28"/>
      <c r="BC96" s="28"/>
      <c r="BD96" s="28"/>
      <c r="BE96" s="28"/>
      <c r="BF96" s="28"/>
      <c r="BG96" s="28"/>
      <c r="BH96" s="28"/>
      <c r="BI96" s="28"/>
      <c r="BJ96" s="28">
        <v>10.8</v>
      </c>
      <c r="BK96" s="28">
        <v>10.8</v>
      </c>
      <c r="BL96" s="28"/>
      <c r="BM96" s="28"/>
      <c r="BN96" s="28"/>
      <c r="BO96" s="28"/>
      <c r="BP96" s="28"/>
      <c r="BQ96" s="28"/>
      <c r="BR96" s="28">
        <v>10.8</v>
      </c>
      <c r="BS96" s="28">
        <v>10.8</v>
      </c>
      <c r="BT96" s="28"/>
      <c r="BU96" s="28" t="s">
        <v>509</v>
      </c>
      <c r="BV96" s="28"/>
      <c r="BX96"/>
    </row>
    <row r="97" spans="2:76" x14ac:dyDescent="0.25">
      <c r="B97" s="59" t="str">
        <f t="shared" si="33"/>
        <v xml:space="preserve">Kobuk </v>
      </c>
      <c r="C97" s="31" t="str">
        <f t="shared" si="34"/>
        <v>NPS</v>
      </c>
      <c r="D97" s="31" t="str">
        <f t="shared" si="35"/>
        <v>AK</v>
      </c>
      <c r="E97" s="100">
        <f t="shared" si="36"/>
        <v>1980</v>
      </c>
      <c r="F97" s="82" t="str">
        <f t="shared" si="37"/>
        <v/>
      </c>
      <c r="G97" s="33" t="str">
        <f t="shared" si="38"/>
        <v/>
      </c>
      <c r="H97" s="33" t="str">
        <f t="shared" si="39"/>
        <v/>
      </c>
      <c r="I97" s="69" t="str">
        <f t="shared" si="40"/>
        <v/>
      </c>
      <c r="J97" s="82" t="str">
        <f t="shared" si="41"/>
        <v/>
      </c>
      <c r="K97" s="33" t="str">
        <f t="shared" si="42"/>
        <v/>
      </c>
      <c r="L97" s="33" t="str">
        <f t="shared" si="43"/>
        <v/>
      </c>
      <c r="M97" s="69" t="str">
        <f t="shared" si="44"/>
        <v/>
      </c>
      <c r="N97" s="82">
        <f t="shared" si="45"/>
        <v>110</v>
      </c>
      <c r="O97" s="33" t="str">
        <f t="shared" si="46"/>
        <v/>
      </c>
      <c r="P97" s="33" t="str">
        <f t="shared" si="47"/>
        <v/>
      </c>
      <c r="Q97" s="69">
        <f t="shared" si="48"/>
        <v>110</v>
      </c>
      <c r="R97" s="82" t="str">
        <f t="shared" si="49"/>
        <v/>
      </c>
      <c r="S97" s="33" t="str">
        <f t="shared" si="50"/>
        <v/>
      </c>
      <c r="T97" s="33" t="str">
        <f t="shared" si="51"/>
        <v/>
      </c>
      <c r="U97" s="69" t="str">
        <f t="shared" si="52"/>
        <v/>
      </c>
      <c r="V97" s="82" t="str">
        <f t="shared" si="53"/>
        <v/>
      </c>
      <c r="W97" s="33" t="str">
        <f t="shared" si="54"/>
        <v/>
      </c>
      <c r="X97" s="33" t="str">
        <f t="shared" si="55"/>
        <v/>
      </c>
      <c r="Y97" s="69" t="str">
        <f t="shared" si="56"/>
        <v/>
      </c>
      <c r="Z97" s="82">
        <f t="shared" si="57"/>
        <v>110</v>
      </c>
      <c r="AA97" s="33" t="str">
        <f t="shared" si="58"/>
        <v/>
      </c>
      <c r="AB97" s="33" t="str">
        <f t="shared" si="59"/>
        <v/>
      </c>
      <c r="AC97" s="69">
        <f t="shared" si="60"/>
        <v>110</v>
      </c>
      <c r="AD97" s="102" t="str">
        <f t="shared" si="61"/>
        <v/>
      </c>
      <c r="AE97" s="60" t="str">
        <f t="shared" si="62"/>
        <v/>
      </c>
      <c r="AR97" s="28" t="s">
        <v>583</v>
      </c>
      <c r="AS97" s="28" t="s">
        <v>2</v>
      </c>
      <c r="AT97" s="28" t="s">
        <v>31</v>
      </c>
      <c r="AU97" s="88">
        <v>29557</v>
      </c>
      <c r="AV97" s="28"/>
      <c r="AW97" s="28"/>
      <c r="AX97" s="28"/>
      <c r="AY97" s="28"/>
      <c r="AZ97" s="28"/>
      <c r="BA97" s="28"/>
      <c r="BB97" s="28"/>
      <c r="BC97" s="28"/>
      <c r="BD97" s="28">
        <v>110</v>
      </c>
      <c r="BE97" s="28"/>
      <c r="BF97" s="28"/>
      <c r="BG97" s="28">
        <v>110</v>
      </c>
      <c r="BH97" s="28"/>
      <c r="BI97" s="28"/>
      <c r="BJ97" s="28"/>
      <c r="BK97" s="28"/>
      <c r="BL97" s="28"/>
      <c r="BM97" s="28"/>
      <c r="BN97" s="28"/>
      <c r="BO97" s="28"/>
      <c r="BP97" s="28">
        <v>110</v>
      </c>
      <c r="BQ97" s="28"/>
      <c r="BR97" s="28"/>
      <c r="BS97" s="28">
        <v>110</v>
      </c>
      <c r="BT97" s="28"/>
      <c r="BU97" s="28" t="s">
        <v>509</v>
      </c>
      <c r="BV97" s="28"/>
      <c r="BX97"/>
    </row>
    <row r="98" spans="2:76" x14ac:dyDescent="0.25">
      <c r="B98" s="59" t="str">
        <f t="shared" si="33"/>
        <v>Lamprey</v>
      </c>
      <c r="C98" s="31" t="str">
        <f t="shared" si="34"/>
        <v>NPS</v>
      </c>
      <c r="D98" s="31" t="str">
        <f t="shared" si="35"/>
        <v>NH</v>
      </c>
      <c r="E98" s="100">
        <f t="shared" si="36"/>
        <v>1996</v>
      </c>
      <c r="F98" s="82" t="str">
        <f t="shared" si="37"/>
        <v/>
      </c>
      <c r="G98" s="33" t="str">
        <f t="shared" si="38"/>
        <v/>
      </c>
      <c r="H98" s="33" t="str">
        <f t="shared" si="39"/>
        <v/>
      </c>
      <c r="I98" s="69" t="str">
        <f t="shared" si="40"/>
        <v/>
      </c>
      <c r="J98" s="82" t="str">
        <f t="shared" si="41"/>
        <v/>
      </c>
      <c r="K98" s="33" t="str">
        <f t="shared" si="42"/>
        <v/>
      </c>
      <c r="L98" s="33" t="str">
        <f t="shared" si="43"/>
        <v/>
      </c>
      <c r="M98" s="69" t="str">
        <f t="shared" si="44"/>
        <v/>
      </c>
      <c r="N98" s="82" t="str">
        <f t="shared" si="45"/>
        <v/>
      </c>
      <c r="O98" s="33" t="str">
        <f t="shared" si="46"/>
        <v/>
      </c>
      <c r="P98" s="33">
        <f t="shared" si="47"/>
        <v>23.5</v>
      </c>
      <c r="Q98" s="69">
        <f t="shared" si="48"/>
        <v>23.5</v>
      </c>
      <c r="R98" s="82" t="str">
        <f t="shared" si="49"/>
        <v/>
      </c>
      <c r="S98" s="33" t="str">
        <f t="shared" si="50"/>
        <v/>
      </c>
      <c r="T98" s="33" t="str">
        <f t="shared" si="51"/>
        <v/>
      </c>
      <c r="U98" s="69" t="str">
        <f t="shared" si="52"/>
        <v/>
      </c>
      <c r="V98" s="82" t="str">
        <f t="shared" si="53"/>
        <v/>
      </c>
      <c r="W98" s="33" t="str">
        <f t="shared" si="54"/>
        <v/>
      </c>
      <c r="X98" s="33" t="str">
        <f t="shared" si="55"/>
        <v/>
      </c>
      <c r="Y98" s="69" t="str">
        <f t="shared" si="56"/>
        <v/>
      </c>
      <c r="Z98" s="82" t="str">
        <f t="shared" si="57"/>
        <v/>
      </c>
      <c r="AA98" s="33" t="str">
        <f t="shared" si="58"/>
        <v/>
      </c>
      <c r="AB98" s="33">
        <f t="shared" si="59"/>
        <v>23.5</v>
      </c>
      <c r="AC98" s="69">
        <f t="shared" si="60"/>
        <v>23.5</v>
      </c>
      <c r="AD98" s="102" t="str">
        <f t="shared" si="61"/>
        <v/>
      </c>
      <c r="AE98" s="60" t="str">
        <f t="shared" si="62"/>
        <v/>
      </c>
      <c r="AR98" s="28" t="s">
        <v>283</v>
      </c>
      <c r="AS98" s="28" t="s">
        <v>2</v>
      </c>
      <c r="AT98" s="28" t="s">
        <v>57</v>
      </c>
      <c r="AU98" s="88">
        <v>35381</v>
      </c>
      <c r="AV98" s="28"/>
      <c r="AW98" s="28"/>
      <c r="AX98" s="28"/>
      <c r="AY98" s="28"/>
      <c r="AZ98" s="28"/>
      <c r="BA98" s="28"/>
      <c r="BB98" s="28"/>
      <c r="BC98" s="28"/>
      <c r="BD98" s="28"/>
      <c r="BE98" s="28"/>
      <c r="BF98" s="28">
        <v>23.5</v>
      </c>
      <c r="BG98" s="28">
        <v>23.5</v>
      </c>
      <c r="BH98" s="28"/>
      <c r="BI98" s="28"/>
      <c r="BJ98" s="28"/>
      <c r="BK98" s="28"/>
      <c r="BL98" s="28"/>
      <c r="BM98" s="28"/>
      <c r="BN98" s="28"/>
      <c r="BO98" s="28"/>
      <c r="BP98" s="28"/>
      <c r="BQ98" s="28"/>
      <c r="BR98" s="28">
        <v>23.5</v>
      </c>
      <c r="BS98" s="28">
        <v>23.5</v>
      </c>
      <c r="BT98" s="28"/>
      <c r="BU98" s="28" t="s">
        <v>509</v>
      </c>
      <c r="BV98" s="28"/>
      <c r="BX98"/>
    </row>
    <row r="99" spans="2:76" x14ac:dyDescent="0.25">
      <c r="B99" s="59" t="str">
        <f t="shared" si="33"/>
        <v>Little Beaver Creek</v>
      </c>
      <c r="C99" s="31" t="str">
        <f t="shared" si="34"/>
        <v>State</v>
      </c>
      <c r="D99" s="31" t="str">
        <f t="shared" si="35"/>
        <v>OH</v>
      </c>
      <c r="E99" s="100">
        <f t="shared" si="36"/>
        <v>1975</v>
      </c>
      <c r="F99" s="82" t="str">
        <f t="shared" si="37"/>
        <v/>
      </c>
      <c r="G99" s="33" t="str">
        <f t="shared" si="38"/>
        <v/>
      </c>
      <c r="H99" s="33" t="str">
        <f t="shared" si="39"/>
        <v/>
      </c>
      <c r="I99" s="69" t="str">
        <f t="shared" si="40"/>
        <v/>
      </c>
      <c r="J99" s="82" t="str">
        <f t="shared" si="41"/>
        <v/>
      </c>
      <c r="K99" s="33" t="str">
        <f t="shared" si="42"/>
        <v/>
      </c>
      <c r="L99" s="33" t="str">
        <f t="shared" si="43"/>
        <v/>
      </c>
      <c r="M99" s="69" t="str">
        <f t="shared" si="44"/>
        <v/>
      </c>
      <c r="N99" s="82" t="str">
        <f t="shared" si="45"/>
        <v/>
      </c>
      <c r="O99" s="33" t="str">
        <f t="shared" si="46"/>
        <v/>
      </c>
      <c r="P99" s="33" t="str">
        <f t="shared" si="47"/>
        <v/>
      </c>
      <c r="Q99" s="69" t="str">
        <f t="shared" si="48"/>
        <v/>
      </c>
      <c r="R99" s="82" t="str">
        <f t="shared" si="49"/>
        <v/>
      </c>
      <c r="S99" s="33" t="str">
        <f t="shared" si="50"/>
        <v/>
      </c>
      <c r="T99" s="33" t="str">
        <f t="shared" si="51"/>
        <v/>
      </c>
      <c r="U99" s="69" t="str">
        <f t="shared" si="52"/>
        <v/>
      </c>
      <c r="V99" s="82" t="str">
        <f t="shared" si="53"/>
        <v/>
      </c>
      <c r="W99" s="33">
        <f t="shared" si="54"/>
        <v>33</v>
      </c>
      <c r="X99" s="33" t="str">
        <f t="shared" si="55"/>
        <v/>
      </c>
      <c r="Y99" s="69">
        <f t="shared" si="56"/>
        <v>33</v>
      </c>
      <c r="Z99" s="82" t="str">
        <f t="shared" si="57"/>
        <v/>
      </c>
      <c r="AA99" s="33">
        <f t="shared" si="58"/>
        <v>33</v>
      </c>
      <c r="AB99" s="33" t="str">
        <f t="shared" si="59"/>
        <v/>
      </c>
      <c r="AC99" s="69">
        <f t="shared" si="60"/>
        <v>33</v>
      </c>
      <c r="AD99" s="102" t="str">
        <f t="shared" si="61"/>
        <v>Yes</v>
      </c>
      <c r="AE99" s="60" t="str">
        <f t="shared" si="62"/>
        <v>None</v>
      </c>
      <c r="AR99" s="28" t="s">
        <v>592</v>
      </c>
      <c r="AS99" s="28" t="s">
        <v>4</v>
      </c>
      <c r="AT99" s="28" t="s">
        <v>63</v>
      </c>
      <c r="AU99" s="88">
        <v>27690</v>
      </c>
      <c r="AV99" s="28"/>
      <c r="AW99" s="28"/>
      <c r="AX99" s="28"/>
      <c r="AY99" s="28"/>
      <c r="AZ99" s="28"/>
      <c r="BA99" s="28"/>
      <c r="BB99" s="28"/>
      <c r="BC99" s="28"/>
      <c r="BD99" s="28"/>
      <c r="BE99" s="28"/>
      <c r="BF99" s="28"/>
      <c r="BG99" s="28"/>
      <c r="BH99" s="28"/>
      <c r="BI99" s="28"/>
      <c r="BJ99" s="28"/>
      <c r="BK99" s="28"/>
      <c r="BL99" s="28"/>
      <c r="BM99" s="28">
        <v>33</v>
      </c>
      <c r="BN99" s="28"/>
      <c r="BO99" s="28">
        <v>33</v>
      </c>
      <c r="BP99" s="28"/>
      <c r="BQ99" s="28">
        <v>33</v>
      </c>
      <c r="BR99" s="28"/>
      <c r="BS99" s="28">
        <v>33</v>
      </c>
      <c r="BT99" s="28" t="s">
        <v>510</v>
      </c>
      <c r="BU99" s="28" t="s">
        <v>496</v>
      </c>
      <c r="BV99" s="28"/>
      <c r="BX99"/>
    </row>
    <row r="100" spans="2:76" x14ac:dyDescent="0.25">
      <c r="B100" s="59" t="str">
        <f t="shared" si="33"/>
        <v>Little Deschutes</v>
      </c>
      <c r="C100" s="31" t="str">
        <f t="shared" si="34"/>
        <v>USFS</v>
      </c>
      <c r="D100" s="31" t="str">
        <f t="shared" si="35"/>
        <v>OR</v>
      </c>
      <c r="E100" s="100">
        <f t="shared" si="36"/>
        <v>1988</v>
      </c>
      <c r="F100" s="82" t="str">
        <f t="shared" si="37"/>
        <v/>
      </c>
      <c r="G100" s="33" t="str">
        <f t="shared" si="38"/>
        <v/>
      </c>
      <c r="H100" s="33" t="str">
        <f t="shared" si="39"/>
        <v/>
      </c>
      <c r="I100" s="69" t="str">
        <f t="shared" si="40"/>
        <v/>
      </c>
      <c r="J100" s="82" t="str">
        <f t="shared" si="41"/>
        <v/>
      </c>
      <c r="K100" s="33" t="str">
        <f t="shared" si="42"/>
        <v/>
      </c>
      <c r="L100" s="33" t="str">
        <f t="shared" si="43"/>
        <v/>
      </c>
      <c r="M100" s="69" t="str">
        <f t="shared" si="44"/>
        <v/>
      </c>
      <c r="N100" s="82" t="str">
        <f t="shared" si="45"/>
        <v/>
      </c>
      <c r="O100" s="33" t="str">
        <f t="shared" si="46"/>
        <v/>
      </c>
      <c r="P100" s="33" t="str">
        <f t="shared" si="47"/>
        <v/>
      </c>
      <c r="Q100" s="69" t="str">
        <f t="shared" si="48"/>
        <v/>
      </c>
      <c r="R100" s="82" t="str">
        <f t="shared" si="49"/>
        <v/>
      </c>
      <c r="S100" s="33" t="str">
        <f t="shared" si="50"/>
        <v/>
      </c>
      <c r="T100" s="33">
        <f t="shared" si="51"/>
        <v>12</v>
      </c>
      <c r="U100" s="69">
        <f t="shared" si="52"/>
        <v>12</v>
      </c>
      <c r="V100" s="82" t="str">
        <f t="shared" si="53"/>
        <v/>
      </c>
      <c r="W100" s="33" t="str">
        <f t="shared" si="54"/>
        <v/>
      </c>
      <c r="X100" s="33" t="str">
        <f t="shared" si="55"/>
        <v/>
      </c>
      <c r="Y100" s="69" t="str">
        <f t="shared" si="56"/>
        <v/>
      </c>
      <c r="Z100" s="82" t="str">
        <f t="shared" si="57"/>
        <v/>
      </c>
      <c r="AA100" s="33" t="str">
        <f t="shared" si="58"/>
        <v/>
      </c>
      <c r="AB100" s="33">
        <f t="shared" si="59"/>
        <v>12</v>
      </c>
      <c r="AC100" s="69">
        <f t="shared" si="60"/>
        <v>12</v>
      </c>
      <c r="AD100" s="102" t="str">
        <f t="shared" si="61"/>
        <v/>
      </c>
      <c r="AE100" s="60" t="str">
        <f t="shared" si="62"/>
        <v/>
      </c>
      <c r="AR100" s="28" t="s">
        <v>391</v>
      </c>
      <c r="AS100" s="28" t="s">
        <v>3</v>
      </c>
      <c r="AT100" s="28" t="s">
        <v>65</v>
      </c>
      <c r="AU100" s="88">
        <v>32444</v>
      </c>
      <c r="AV100" s="28"/>
      <c r="AW100" s="28"/>
      <c r="AX100" s="28"/>
      <c r="AY100" s="28"/>
      <c r="AZ100" s="28"/>
      <c r="BA100" s="28"/>
      <c r="BB100" s="28"/>
      <c r="BC100" s="28"/>
      <c r="BD100" s="28"/>
      <c r="BE100" s="28"/>
      <c r="BF100" s="28"/>
      <c r="BG100" s="28"/>
      <c r="BH100" s="28"/>
      <c r="BI100" s="28"/>
      <c r="BJ100" s="28">
        <v>12</v>
      </c>
      <c r="BK100" s="28">
        <v>12</v>
      </c>
      <c r="BL100" s="28"/>
      <c r="BM100" s="28"/>
      <c r="BN100" s="28"/>
      <c r="BO100" s="28"/>
      <c r="BP100" s="28"/>
      <c r="BQ100" s="28"/>
      <c r="BR100" s="28">
        <v>12</v>
      </c>
      <c r="BS100" s="28">
        <v>12</v>
      </c>
      <c r="BT100" s="28"/>
      <c r="BU100" s="28" t="s">
        <v>509</v>
      </c>
      <c r="BV100" s="28"/>
      <c r="BX100"/>
    </row>
    <row r="101" spans="2:76" x14ac:dyDescent="0.25">
      <c r="B101" s="59" t="str">
        <f t="shared" si="33"/>
        <v>Little Jacks Creek</v>
      </c>
      <c r="C101" s="31" t="str">
        <f t="shared" si="34"/>
        <v>BLM</v>
      </c>
      <c r="D101" s="31" t="str">
        <f t="shared" si="35"/>
        <v>ID</v>
      </c>
      <c r="E101" s="100">
        <f t="shared" si="36"/>
        <v>2009</v>
      </c>
      <c r="F101" s="82">
        <f t="shared" si="37"/>
        <v>12.4</v>
      </c>
      <c r="G101" s="33" t="str">
        <f t="shared" si="38"/>
        <v/>
      </c>
      <c r="H101" s="33" t="str">
        <f t="shared" si="39"/>
        <v/>
      </c>
      <c r="I101" s="69">
        <f t="shared" si="40"/>
        <v>12.4</v>
      </c>
      <c r="J101" s="82" t="str">
        <f t="shared" si="41"/>
        <v/>
      </c>
      <c r="K101" s="33" t="str">
        <f t="shared" si="42"/>
        <v/>
      </c>
      <c r="L101" s="33" t="str">
        <f t="shared" si="43"/>
        <v/>
      </c>
      <c r="M101" s="69" t="str">
        <f t="shared" si="44"/>
        <v/>
      </c>
      <c r="N101" s="82" t="str">
        <f t="shared" si="45"/>
        <v/>
      </c>
      <c r="O101" s="33" t="str">
        <f t="shared" si="46"/>
        <v/>
      </c>
      <c r="P101" s="33" t="str">
        <f t="shared" si="47"/>
        <v/>
      </c>
      <c r="Q101" s="69" t="str">
        <f t="shared" si="48"/>
        <v/>
      </c>
      <c r="R101" s="82" t="str">
        <f t="shared" si="49"/>
        <v/>
      </c>
      <c r="S101" s="33" t="str">
        <f t="shared" si="50"/>
        <v/>
      </c>
      <c r="T101" s="33" t="str">
        <f t="shared" si="51"/>
        <v/>
      </c>
      <c r="U101" s="69" t="str">
        <f t="shared" si="52"/>
        <v/>
      </c>
      <c r="V101" s="82" t="str">
        <f t="shared" si="53"/>
        <v/>
      </c>
      <c r="W101" s="33" t="str">
        <f t="shared" si="54"/>
        <v/>
      </c>
      <c r="X101" s="33" t="str">
        <f t="shared" si="55"/>
        <v/>
      </c>
      <c r="Y101" s="69" t="str">
        <f t="shared" si="56"/>
        <v/>
      </c>
      <c r="Z101" s="82">
        <f t="shared" si="57"/>
        <v>12.4</v>
      </c>
      <c r="AA101" s="33" t="str">
        <f t="shared" si="58"/>
        <v/>
      </c>
      <c r="AB101" s="33" t="str">
        <f t="shared" si="59"/>
        <v/>
      </c>
      <c r="AC101" s="69">
        <f t="shared" si="60"/>
        <v>12.4</v>
      </c>
      <c r="AD101" s="102" t="str">
        <f t="shared" si="61"/>
        <v/>
      </c>
      <c r="AE101" s="60" t="str">
        <f t="shared" si="62"/>
        <v/>
      </c>
      <c r="AR101" s="28" t="s">
        <v>103</v>
      </c>
      <c r="AS101" s="28" t="s">
        <v>1</v>
      </c>
      <c r="AT101" s="28" t="s">
        <v>43</v>
      </c>
      <c r="AU101" s="88">
        <v>39902</v>
      </c>
      <c r="AV101" s="28">
        <v>12.4</v>
      </c>
      <c r="AW101" s="28"/>
      <c r="AX101" s="28"/>
      <c r="AY101" s="28">
        <v>12.4</v>
      </c>
      <c r="AZ101" s="28"/>
      <c r="BA101" s="28"/>
      <c r="BB101" s="28"/>
      <c r="BC101" s="28"/>
      <c r="BD101" s="28"/>
      <c r="BE101" s="28"/>
      <c r="BF101" s="28"/>
      <c r="BG101" s="28"/>
      <c r="BH101" s="28"/>
      <c r="BI101" s="28"/>
      <c r="BJ101" s="28"/>
      <c r="BK101" s="28"/>
      <c r="BL101" s="28"/>
      <c r="BM101" s="28"/>
      <c r="BN101" s="28"/>
      <c r="BO101" s="28"/>
      <c r="BP101" s="28">
        <v>12.4</v>
      </c>
      <c r="BQ101" s="28"/>
      <c r="BR101" s="28"/>
      <c r="BS101" s="28">
        <v>12.4</v>
      </c>
      <c r="BT101" s="28"/>
      <c r="BU101" s="28" t="s">
        <v>509</v>
      </c>
      <c r="BV101" s="28"/>
      <c r="BX101"/>
    </row>
    <row r="102" spans="2:76" x14ac:dyDescent="0.25">
      <c r="B102" s="59" t="str">
        <f t="shared" si="33"/>
        <v>Little Miami</v>
      </c>
      <c r="C102" s="31" t="str">
        <f t="shared" si="34"/>
        <v>State</v>
      </c>
      <c r="D102" s="31" t="str">
        <f t="shared" si="35"/>
        <v>OH</v>
      </c>
      <c r="E102" s="100">
        <f t="shared" si="36"/>
        <v>1973</v>
      </c>
      <c r="F102" s="82" t="str">
        <f t="shared" si="37"/>
        <v/>
      </c>
      <c r="G102" s="33" t="str">
        <f t="shared" si="38"/>
        <v/>
      </c>
      <c r="H102" s="33" t="str">
        <f t="shared" si="39"/>
        <v/>
      </c>
      <c r="I102" s="69" t="str">
        <f t="shared" si="40"/>
        <v/>
      </c>
      <c r="J102" s="82" t="str">
        <f t="shared" si="41"/>
        <v/>
      </c>
      <c r="K102" s="33" t="str">
        <f t="shared" si="42"/>
        <v/>
      </c>
      <c r="L102" s="33" t="str">
        <f t="shared" si="43"/>
        <v/>
      </c>
      <c r="M102" s="69" t="str">
        <f t="shared" si="44"/>
        <v/>
      </c>
      <c r="N102" s="82" t="str">
        <f t="shared" si="45"/>
        <v/>
      </c>
      <c r="O102" s="33" t="str">
        <f t="shared" si="46"/>
        <v/>
      </c>
      <c r="P102" s="33" t="str">
        <f t="shared" si="47"/>
        <v/>
      </c>
      <c r="Q102" s="69" t="str">
        <f t="shared" si="48"/>
        <v/>
      </c>
      <c r="R102" s="82" t="str">
        <f t="shared" si="49"/>
        <v/>
      </c>
      <c r="S102" s="33" t="str">
        <f t="shared" si="50"/>
        <v/>
      </c>
      <c r="T102" s="33" t="str">
        <f t="shared" si="51"/>
        <v/>
      </c>
      <c r="U102" s="69" t="str">
        <f t="shared" si="52"/>
        <v/>
      </c>
      <c r="V102" s="82" t="str">
        <f t="shared" si="53"/>
        <v/>
      </c>
      <c r="W102" s="33">
        <f t="shared" si="54"/>
        <v>18</v>
      </c>
      <c r="X102" s="33">
        <f t="shared" si="55"/>
        <v>76</v>
      </c>
      <c r="Y102" s="69">
        <f t="shared" si="56"/>
        <v>94</v>
      </c>
      <c r="Z102" s="82" t="str">
        <f t="shared" si="57"/>
        <v/>
      </c>
      <c r="AA102" s="33">
        <f t="shared" si="58"/>
        <v>18</v>
      </c>
      <c r="AB102" s="33">
        <f t="shared" si="59"/>
        <v>76</v>
      </c>
      <c r="AC102" s="69">
        <f t="shared" si="60"/>
        <v>94</v>
      </c>
      <c r="AD102" s="102" t="str">
        <f t="shared" si="61"/>
        <v>Yes</v>
      </c>
      <c r="AE102" s="60" t="str">
        <f t="shared" si="62"/>
        <v>None</v>
      </c>
      <c r="AR102" s="28" t="s">
        <v>180</v>
      </c>
      <c r="AS102" s="28" t="s">
        <v>4</v>
      </c>
      <c r="AT102" s="28" t="s">
        <v>63</v>
      </c>
      <c r="AU102" s="88">
        <v>26896</v>
      </c>
      <c r="AV102" s="28"/>
      <c r="AW102" s="28"/>
      <c r="AX102" s="28"/>
      <c r="AY102" s="28"/>
      <c r="AZ102" s="28"/>
      <c r="BA102" s="28"/>
      <c r="BB102" s="28"/>
      <c r="BC102" s="28"/>
      <c r="BD102" s="28"/>
      <c r="BE102" s="28"/>
      <c r="BF102" s="28"/>
      <c r="BG102" s="28"/>
      <c r="BH102" s="28"/>
      <c r="BI102" s="28"/>
      <c r="BJ102" s="28"/>
      <c r="BK102" s="28"/>
      <c r="BL102" s="28"/>
      <c r="BM102" s="28">
        <v>18</v>
      </c>
      <c r="BN102" s="28">
        <v>76</v>
      </c>
      <c r="BO102" s="28">
        <v>94</v>
      </c>
      <c r="BP102" s="28"/>
      <c r="BQ102" s="28">
        <v>18</v>
      </c>
      <c r="BR102" s="28">
        <v>76</v>
      </c>
      <c r="BS102" s="28">
        <v>94</v>
      </c>
      <c r="BT102" s="28" t="s">
        <v>510</v>
      </c>
      <c r="BU102" s="28" t="s">
        <v>496</v>
      </c>
      <c r="BV102" s="28"/>
      <c r="BX102"/>
    </row>
    <row r="103" spans="2:76" x14ac:dyDescent="0.25">
      <c r="B103" s="59" t="str">
        <f t="shared" si="33"/>
        <v>Little Missouri</v>
      </c>
      <c r="C103" s="31" t="str">
        <f t="shared" si="34"/>
        <v>USFS</v>
      </c>
      <c r="D103" s="31" t="str">
        <f t="shared" si="35"/>
        <v>AR</v>
      </c>
      <c r="E103" s="100">
        <f t="shared" si="36"/>
        <v>1992</v>
      </c>
      <c r="F103" s="82" t="str">
        <f t="shared" si="37"/>
        <v/>
      </c>
      <c r="G103" s="33" t="str">
        <f t="shared" si="38"/>
        <v/>
      </c>
      <c r="H103" s="33" t="str">
        <f t="shared" si="39"/>
        <v/>
      </c>
      <c r="I103" s="69" t="str">
        <f t="shared" si="40"/>
        <v/>
      </c>
      <c r="J103" s="82" t="str">
        <f t="shared" si="41"/>
        <v/>
      </c>
      <c r="K103" s="33" t="str">
        <f t="shared" si="42"/>
        <v/>
      </c>
      <c r="L103" s="33" t="str">
        <f t="shared" si="43"/>
        <v/>
      </c>
      <c r="M103" s="69" t="str">
        <f t="shared" si="44"/>
        <v/>
      </c>
      <c r="N103" s="82" t="str">
        <f t="shared" si="45"/>
        <v/>
      </c>
      <c r="O103" s="33" t="str">
        <f t="shared" si="46"/>
        <v/>
      </c>
      <c r="P103" s="33" t="str">
        <f t="shared" si="47"/>
        <v/>
      </c>
      <c r="Q103" s="69" t="str">
        <f t="shared" si="48"/>
        <v/>
      </c>
      <c r="R103" s="82">
        <f t="shared" si="49"/>
        <v>4.4000000000000004</v>
      </c>
      <c r="S103" s="33">
        <f t="shared" si="50"/>
        <v>11.3</v>
      </c>
      <c r="T103" s="33" t="str">
        <f t="shared" si="51"/>
        <v/>
      </c>
      <c r="U103" s="69">
        <f t="shared" si="52"/>
        <v>15.700000000000001</v>
      </c>
      <c r="V103" s="82" t="str">
        <f t="shared" si="53"/>
        <v/>
      </c>
      <c r="W103" s="33" t="str">
        <f t="shared" si="54"/>
        <v/>
      </c>
      <c r="X103" s="33" t="str">
        <f t="shared" si="55"/>
        <v/>
      </c>
      <c r="Y103" s="69" t="str">
        <f t="shared" si="56"/>
        <v/>
      </c>
      <c r="Z103" s="82">
        <f t="shared" si="57"/>
        <v>4.4000000000000004</v>
      </c>
      <c r="AA103" s="33">
        <f t="shared" si="58"/>
        <v>11.3</v>
      </c>
      <c r="AB103" s="33" t="str">
        <f t="shared" si="59"/>
        <v/>
      </c>
      <c r="AC103" s="69">
        <f t="shared" si="60"/>
        <v>15.700000000000001</v>
      </c>
      <c r="AD103" s="102" t="str">
        <f t="shared" si="61"/>
        <v/>
      </c>
      <c r="AE103" s="60" t="str">
        <f t="shared" si="62"/>
        <v/>
      </c>
      <c r="AR103" s="28" t="s">
        <v>426</v>
      </c>
      <c r="AS103" s="28" t="s">
        <v>3</v>
      </c>
      <c r="AT103" s="28" t="s">
        <v>33</v>
      </c>
      <c r="AU103" s="88">
        <v>33716</v>
      </c>
      <c r="AV103" s="28"/>
      <c r="AW103" s="28"/>
      <c r="AX103" s="28"/>
      <c r="AY103" s="28"/>
      <c r="AZ103" s="28"/>
      <c r="BA103" s="28"/>
      <c r="BB103" s="28"/>
      <c r="BC103" s="28"/>
      <c r="BD103" s="28"/>
      <c r="BE103" s="28"/>
      <c r="BF103" s="28"/>
      <c r="BG103" s="28"/>
      <c r="BH103" s="28">
        <v>4.4000000000000004</v>
      </c>
      <c r="BI103" s="28">
        <v>11.3</v>
      </c>
      <c r="BJ103" s="28"/>
      <c r="BK103" s="28">
        <v>15.700000000000001</v>
      </c>
      <c r="BL103" s="28"/>
      <c r="BM103" s="28"/>
      <c r="BN103" s="28"/>
      <c r="BO103" s="28"/>
      <c r="BP103" s="28">
        <v>4.4000000000000004</v>
      </c>
      <c r="BQ103" s="28">
        <v>11.3</v>
      </c>
      <c r="BR103" s="28"/>
      <c r="BS103" s="28">
        <v>15.700000000000001</v>
      </c>
      <c r="BT103" s="28"/>
      <c r="BU103" s="28" t="s">
        <v>509</v>
      </c>
      <c r="BV103" s="28"/>
      <c r="BX103"/>
    </row>
    <row r="104" spans="2:76" x14ac:dyDescent="0.25">
      <c r="B104" s="59" t="str">
        <f t="shared" si="33"/>
        <v>Lostine</v>
      </c>
      <c r="C104" s="31" t="str">
        <f t="shared" si="34"/>
        <v>USFS</v>
      </c>
      <c r="D104" s="31" t="str">
        <f t="shared" si="35"/>
        <v>OR</v>
      </c>
      <c r="E104" s="100">
        <f t="shared" si="36"/>
        <v>1988</v>
      </c>
      <c r="F104" s="82" t="str">
        <f t="shared" si="37"/>
        <v/>
      </c>
      <c r="G104" s="33" t="str">
        <f t="shared" si="38"/>
        <v/>
      </c>
      <c r="H104" s="33" t="str">
        <f t="shared" si="39"/>
        <v/>
      </c>
      <c r="I104" s="69" t="str">
        <f t="shared" si="40"/>
        <v/>
      </c>
      <c r="J104" s="82" t="str">
        <f t="shared" si="41"/>
        <v/>
      </c>
      <c r="K104" s="33" t="str">
        <f t="shared" si="42"/>
        <v/>
      </c>
      <c r="L104" s="33" t="str">
        <f t="shared" si="43"/>
        <v/>
      </c>
      <c r="M104" s="69" t="str">
        <f t="shared" si="44"/>
        <v/>
      </c>
      <c r="N104" s="82" t="str">
        <f t="shared" si="45"/>
        <v/>
      </c>
      <c r="O104" s="33" t="str">
        <f t="shared" si="46"/>
        <v/>
      </c>
      <c r="P104" s="33" t="str">
        <f t="shared" si="47"/>
        <v/>
      </c>
      <c r="Q104" s="69" t="str">
        <f t="shared" si="48"/>
        <v/>
      </c>
      <c r="R104" s="82">
        <f t="shared" si="49"/>
        <v>5</v>
      </c>
      <c r="S104" s="33" t="str">
        <f t="shared" si="50"/>
        <v/>
      </c>
      <c r="T104" s="33">
        <f t="shared" si="51"/>
        <v>11</v>
      </c>
      <c r="U104" s="69">
        <f t="shared" si="52"/>
        <v>16</v>
      </c>
      <c r="V104" s="82" t="str">
        <f t="shared" si="53"/>
        <v/>
      </c>
      <c r="W104" s="33" t="str">
        <f t="shared" si="54"/>
        <v/>
      </c>
      <c r="X104" s="33" t="str">
        <f t="shared" si="55"/>
        <v/>
      </c>
      <c r="Y104" s="69" t="str">
        <f t="shared" si="56"/>
        <v/>
      </c>
      <c r="Z104" s="82">
        <f t="shared" si="57"/>
        <v>5</v>
      </c>
      <c r="AA104" s="33" t="str">
        <f t="shared" si="58"/>
        <v/>
      </c>
      <c r="AB104" s="33">
        <f t="shared" si="59"/>
        <v>11</v>
      </c>
      <c r="AC104" s="69">
        <f t="shared" si="60"/>
        <v>16</v>
      </c>
      <c r="AD104" s="102" t="str">
        <f t="shared" si="61"/>
        <v/>
      </c>
      <c r="AE104" s="60" t="str">
        <f t="shared" si="62"/>
        <v/>
      </c>
      <c r="AR104" s="28" t="s">
        <v>392</v>
      </c>
      <c r="AS104" s="28" t="s">
        <v>3</v>
      </c>
      <c r="AT104" s="28" t="s">
        <v>65</v>
      </c>
      <c r="AU104" s="88">
        <v>32444</v>
      </c>
      <c r="AV104" s="28"/>
      <c r="AW104" s="28"/>
      <c r="AX104" s="28"/>
      <c r="AY104" s="28"/>
      <c r="AZ104" s="28"/>
      <c r="BA104" s="28"/>
      <c r="BB104" s="28"/>
      <c r="BC104" s="28"/>
      <c r="BD104" s="28"/>
      <c r="BE104" s="28"/>
      <c r="BF104" s="28"/>
      <c r="BG104" s="28"/>
      <c r="BH104" s="28">
        <v>5</v>
      </c>
      <c r="BI104" s="28"/>
      <c r="BJ104" s="28">
        <v>11</v>
      </c>
      <c r="BK104" s="28">
        <v>16</v>
      </c>
      <c r="BL104" s="28"/>
      <c r="BM104" s="28"/>
      <c r="BN104" s="28"/>
      <c r="BO104" s="28"/>
      <c r="BP104" s="28">
        <v>5</v>
      </c>
      <c r="BQ104" s="28"/>
      <c r="BR104" s="28">
        <v>11</v>
      </c>
      <c r="BS104" s="28">
        <v>16</v>
      </c>
      <c r="BT104" s="28"/>
      <c r="BU104" s="28" t="s">
        <v>509</v>
      </c>
      <c r="BV104" s="28"/>
      <c r="BX104"/>
    </row>
    <row r="105" spans="2:76" x14ac:dyDescent="0.25">
      <c r="B105" s="59" t="str">
        <f t="shared" si="33"/>
        <v>Loxahatchee</v>
      </c>
      <c r="C105" s="31" t="str">
        <f t="shared" si="34"/>
        <v>State</v>
      </c>
      <c r="D105" s="31" t="str">
        <f t="shared" si="35"/>
        <v>FL</v>
      </c>
      <c r="E105" s="100">
        <f t="shared" si="36"/>
        <v>1985</v>
      </c>
      <c r="F105" s="82" t="str">
        <f t="shared" si="37"/>
        <v/>
      </c>
      <c r="G105" s="33" t="str">
        <f t="shared" si="38"/>
        <v/>
      </c>
      <c r="H105" s="33" t="str">
        <f t="shared" si="39"/>
        <v/>
      </c>
      <c r="I105" s="69" t="str">
        <f t="shared" si="40"/>
        <v/>
      </c>
      <c r="J105" s="82" t="str">
        <f t="shared" si="41"/>
        <v/>
      </c>
      <c r="K105" s="33" t="str">
        <f t="shared" si="42"/>
        <v/>
      </c>
      <c r="L105" s="33" t="str">
        <f t="shared" si="43"/>
        <v/>
      </c>
      <c r="M105" s="69" t="str">
        <f t="shared" si="44"/>
        <v/>
      </c>
      <c r="N105" s="82" t="str">
        <f t="shared" si="45"/>
        <v/>
      </c>
      <c r="O105" s="33" t="str">
        <f t="shared" si="46"/>
        <v/>
      </c>
      <c r="P105" s="33" t="str">
        <f t="shared" si="47"/>
        <v/>
      </c>
      <c r="Q105" s="69" t="str">
        <f t="shared" si="48"/>
        <v/>
      </c>
      <c r="R105" s="82" t="str">
        <f t="shared" si="49"/>
        <v/>
      </c>
      <c r="S105" s="33" t="str">
        <f t="shared" si="50"/>
        <v/>
      </c>
      <c r="T105" s="33" t="str">
        <f t="shared" si="51"/>
        <v/>
      </c>
      <c r="U105" s="69" t="str">
        <f t="shared" si="52"/>
        <v/>
      </c>
      <c r="V105" s="82">
        <f t="shared" si="53"/>
        <v>1.3</v>
      </c>
      <c r="W105" s="33">
        <f t="shared" si="54"/>
        <v>5.8</v>
      </c>
      <c r="X105" s="33">
        <f t="shared" si="55"/>
        <v>0.5</v>
      </c>
      <c r="Y105" s="69">
        <f t="shared" si="56"/>
        <v>7.6</v>
      </c>
      <c r="Z105" s="82">
        <f t="shared" si="57"/>
        <v>1.3</v>
      </c>
      <c r="AA105" s="33">
        <f t="shared" si="58"/>
        <v>5.8</v>
      </c>
      <c r="AB105" s="33">
        <f t="shared" si="59"/>
        <v>0.5</v>
      </c>
      <c r="AC105" s="69">
        <f t="shared" si="60"/>
        <v>7.6</v>
      </c>
      <c r="AD105" s="102" t="str">
        <f t="shared" si="61"/>
        <v>Yes</v>
      </c>
      <c r="AE105" s="60" t="str">
        <f t="shared" si="62"/>
        <v>None</v>
      </c>
      <c r="AR105" s="28" t="s">
        <v>219</v>
      </c>
      <c r="AS105" s="28" t="s">
        <v>4</v>
      </c>
      <c r="AT105" s="28" t="s">
        <v>41</v>
      </c>
      <c r="AU105" s="88">
        <v>31184</v>
      </c>
      <c r="AV105" s="28"/>
      <c r="AW105" s="28"/>
      <c r="AX105" s="28"/>
      <c r="AY105" s="28"/>
      <c r="AZ105" s="28"/>
      <c r="BA105" s="28"/>
      <c r="BB105" s="28"/>
      <c r="BC105" s="28"/>
      <c r="BD105" s="28"/>
      <c r="BE105" s="28"/>
      <c r="BF105" s="28"/>
      <c r="BG105" s="28"/>
      <c r="BH105" s="28"/>
      <c r="BI105" s="28"/>
      <c r="BJ105" s="28"/>
      <c r="BK105" s="28"/>
      <c r="BL105" s="28">
        <v>1.3</v>
      </c>
      <c r="BM105" s="28">
        <v>5.8</v>
      </c>
      <c r="BN105" s="28">
        <v>0.5</v>
      </c>
      <c r="BO105" s="28">
        <v>7.6</v>
      </c>
      <c r="BP105" s="28">
        <v>1.3</v>
      </c>
      <c r="BQ105" s="28">
        <v>5.8</v>
      </c>
      <c r="BR105" s="28">
        <v>0.5</v>
      </c>
      <c r="BS105" s="28">
        <v>7.6</v>
      </c>
      <c r="BT105" s="28" t="s">
        <v>510</v>
      </c>
      <c r="BU105" s="28" t="s">
        <v>496</v>
      </c>
      <c r="BV105" s="28"/>
      <c r="BX105"/>
    </row>
    <row r="106" spans="2:76" x14ac:dyDescent="0.25">
      <c r="B106" s="59" t="str">
        <f t="shared" si="33"/>
        <v>Lumber</v>
      </c>
      <c r="C106" s="31" t="str">
        <f t="shared" si="34"/>
        <v>State</v>
      </c>
      <c r="D106" s="31" t="str">
        <f t="shared" si="35"/>
        <v>NC</v>
      </c>
      <c r="E106" s="100">
        <f t="shared" si="36"/>
        <v>1998</v>
      </c>
      <c r="F106" s="82" t="str">
        <f t="shared" si="37"/>
        <v/>
      </c>
      <c r="G106" s="33" t="str">
        <f t="shared" si="38"/>
        <v/>
      </c>
      <c r="H106" s="33" t="str">
        <f t="shared" si="39"/>
        <v/>
      </c>
      <c r="I106" s="69" t="str">
        <f t="shared" si="40"/>
        <v/>
      </c>
      <c r="J106" s="82" t="str">
        <f t="shared" si="41"/>
        <v/>
      </c>
      <c r="K106" s="33" t="str">
        <f t="shared" si="42"/>
        <v/>
      </c>
      <c r="L106" s="33" t="str">
        <f t="shared" si="43"/>
        <v/>
      </c>
      <c r="M106" s="69" t="str">
        <f t="shared" si="44"/>
        <v/>
      </c>
      <c r="N106" s="82" t="str">
        <f t="shared" si="45"/>
        <v/>
      </c>
      <c r="O106" s="33" t="str">
        <f t="shared" si="46"/>
        <v/>
      </c>
      <c r="P106" s="33" t="str">
        <f t="shared" si="47"/>
        <v/>
      </c>
      <c r="Q106" s="69" t="str">
        <f t="shared" si="48"/>
        <v/>
      </c>
      <c r="R106" s="82" t="str">
        <f t="shared" si="49"/>
        <v/>
      </c>
      <c r="S106" s="33" t="str">
        <f t="shared" si="50"/>
        <v/>
      </c>
      <c r="T106" s="33" t="str">
        <f t="shared" si="51"/>
        <v/>
      </c>
      <c r="U106" s="69" t="str">
        <f t="shared" si="52"/>
        <v/>
      </c>
      <c r="V106" s="82" t="str">
        <f t="shared" si="53"/>
        <v/>
      </c>
      <c r="W106" s="33">
        <f t="shared" si="54"/>
        <v>60</v>
      </c>
      <c r="X106" s="33">
        <f t="shared" si="55"/>
        <v>21</v>
      </c>
      <c r="Y106" s="69">
        <f t="shared" si="56"/>
        <v>81</v>
      </c>
      <c r="Z106" s="82" t="str">
        <f t="shared" si="57"/>
        <v/>
      </c>
      <c r="AA106" s="33">
        <f t="shared" si="58"/>
        <v>60</v>
      </c>
      <c r="AB106" s="33">
        <f t="shared" si="59"/>
        <v>21</v>
      </c>
      <c r="AC106" s="69">
        <f t="shared" si="60"/>
        <v>81</v>
      </c>
      <c r="AD106" s="102" t="str">
        <f t="shared" si="61"/>
        <v>Yes</v>
      </c>
      <c r="AE106" s="60" t="str">
        <f t="shared" si="62"/>
        <v>None</v>
      </c>
      <c r="AR106" s="28" t="s">
        <v>437</v>
      </c>
      <c r="AS106" s="28" t="s">
        <v>4</v>
      </c>
      <c r="AT106" s="28" t="s">
        <v>62</v>
      </c>
      <c r="AU106" s="88">
        <v>36063</v>
      </c>
      <c r="AV106" s="28"/>
      <c r="AW106" s="28"/>
      <c r="AX106" s="28"/>
      <c r="AY106" s="28"/>
      <c r="AZ106" s="28"/>
      <c r="BA106" s="28"/>
      <c r="BB106" s="28"/>
      <c r="BC106" s="28"/>
      <c r="BD106" s="28"/>
      <c r="BE106" s="28"/>
      <c r="BF106" s="28"/>
      <c r="BG106" s="28"/>
      <c r="BH106" s="28"/>
      <c r="BI106" s="28"/>
      <c r="BJ106" s="28"/>
      <c r="BK106" s="28"/>
      <c r="BL106" s="28"/>
      <c r="BM106" s="28">
        <v>60</v>
      </c>
      <c r="BN106" s="28">
        <v>21</v>
      </c>
      <c r="BO106" s="28">
        <v>81</v>
      </c>
      <c r="BP106" s="28"/>
      <c r="BQ106" s="28">
        <v>60</v>
      </c>
      <c r="BR106" s="28">
        <v>21</v>
      </c>
      <c r="BS106" s="28">
        <v>81</v>
      </c>
      <c r="BT106" s="28" t="s">
        <v>510</v>
      </c>
      <c r="BU106" s="28" t="s">
        <v>496</v>
      </c>
      <c r="BV106" s="28"/>
      <c r="BX106"/>
    </row>
    <row r="107" spans="2:76" x14ac:dyDescent="0.25">
      <c r="B107" s="59" t="str">
        <f t="shared" si="33"/>
        <v>Malheur</v>
      </c>
      <c r="C107" s="31" t="str">
        <f t="shared" si="34"/>
        <v>USFS</v>
      </c>
      <c r="D107" s="31" t="str">
        <f t="shared" si="35"/>
        <v>OR</v>
      </c>
      <c r="E107" s="100">
        <f t="shared" si="36"/>
        <v>1988</v>
      </c>
      <c r="F107" s="82" t="str">
        <f t="shared" si="37"/>
        <v/>
      </c>
      <c r="G107" s="33" t="str">
        <f t="shared" si="38"/>
        <v/>
      </c>
      <c r="H107" s="33" t="str">
        <f t="shared" si="39"/>
        <v/>
      </c>
      <c r="I107" s="69" t="str">
        <f t="shared" si="40"/>
        <v/>
      </c>
      <c r="J107" s="82" t="str">
        <f t="shared" si="41"/>
        <v/>
      </c>
      <c r="K107" s="33" t="str">
        <f t="shared" si="42"/>
        <v/>
      </c>
      <c r="L107" s="33" t="str">
        <f t="shared" si="43"/>
        <v/>
      </c>
      <c r="M107" s="69" t="str">
        <f t="shared" si="44"/>
        <v/>
      </c>
      <c r="N107" s="82" t="str">
        <f t="shared" si="45"/>
        <v/>
      </c>
      <c r="O107" s="33" t="str">
        <f t="shared" si="46"/>
        <v/>
      </c>
      <c r="P107" s="33" t="str">
        <f t="shared" si="47"/>
        <v/>
      </c>
      <c r="Q107" s="69" t="str">
        <f t="shared" si="48"/>
        <v/>
      </c>
      <c r="R107" s="82">
        <f t="shared" si="49"/>
        <v>6.7</v>
      </c>
      <c r="S107" s="33">
        <f t="shared" si="50"/>
        <v>7</v>
      </c>
      <c r="T107" s="33" t="str">
        <f t="shared" si="51"/>
        <v/>
      </c>
      <c r="U107" s="69">
        <f t="shared" si="52"/>
        <v>13.7</v>
      </c>
      <c r="V107" s="82" t="str">
        <f t="shared" si="53"/>
        <v/>
      </c>
      <c r="W107" s="33" t="str">
        <f t="shared" si="54"/>
        <v/>
      </c>
      <c r="X107" s="33" t="str">
        <f t="shared" si="55"/>
        <v/>
      </c>
      <c r="Y107" s="69" t="str">
        <f t="shared" si="56"/>
        <v/>
      </c>
      <c r="Z107" s="82">
        <f t="shared" si="57"/>
        <v>6.7</v>
      </c>
      <c r="AA107" s="33">
        <f t="shared" si="58"/>
        <v>7</v>
      </c>
      <c r="AB107" s="33" t="str">
        <f t="shared" si="59"/>
        <v/>
      </c>
      <c r="AC107" s="69">
        <f t="shared" si="60"/>
        <v>13.7</v>
      </c>
      <c r="AD107" s="102" t="str">
        <f t="shared" si="61"/>
        <v/>
      </c>
      <c r="AE107" s="60" t="str">
        <f t="shared" si="62"/>
        <v/>
      </c>
      <c r="AR107" s="28" t="s">
        <v>393</v>
      </c>
      <c r="AS107" s="28" t="s">
        <v>3</v>
      </c>
      <c r="AT107" s="28" t="s">
        <v>65</v>
      </c>
      <c r="AU107" s="88">
        <v>32444</v>
      </c>
      <c r="AV107" s="28"/>
      <c r="AW107" s="28"/>
      <c r="AX107" s="28"/>
      <c r="AY107" s="28"/>
      <c r="AZ107" s="28"/>
      <c r="BA107" s="28"/>
      <c r="BB107" s="28"/>
      <c r="BC107" s="28"/>
      <c r="BD107" s="28"/>
      <c r="BE107" s="28"/>
      <c r="BF107" s="28"/>
      <c r="BG107" s="28"/>
      <c r="BH107" s="28">
        <v>6.7</v>
      </c>
      <c r="BI107" s="28">
        <v>7</v>
      </c>
      <c r="BJ107" s="28"/>
      <c r="BK107" s="28">
        <v>13.7</v>
      </c>
      <c r="BL107" s="28"/>
      <c r="BM107" s="28"/>
      <c r="BN107" s="28"/>
      <c r="BO107" s="28"/>
      <c r="BP107" s="28">
        <v>6.7</v>
      </c>
      <c r="BQ107" s="28">
        <v>7</v>
      </c>
      <c r="BR107" s="28"/>
      <c r="BS107" s="28">
        <v>13.7</v>
      </c>
      <c r="BT107" s="28"/>
      <c r="BU107" s="28" t="s">
        <v>509</v>
      </c>
      <c r="BV107" s="28"/>
      <c r="BX107"/>
    </row>
    <row r="108" spans="2:76" x14ac:dyDescent="0.25">
      <c r="B108" s="59" t="str">
        <f t="shared" si="33"/>
        <v>Manistee</v>
      </c>
      <c r="C108" s="31" t="str">
        <f t="shared" si="34"/>
        <v>USFS</v>
      </c>
      <c r="D108" s="31" t="str">
        <f t="shared" si="35"/>
        <v>MI</v>
      </c>
      <c r="E108" s="100">
        <f t="shared" si="36"/>
        <v>1992</v>
      </c>
      <c r="F108" s="82" t="str">
        <f t="shared" si="37"/>
        <v/>
      </c>
      <c r="G108" s="33" t="str">
        <f t="shared" si="38"/>
        <v/>
      </c>
      <c r="H108" s="33" t="str">
        <f t="shared" si="39"/>
        <v/>
      </c>
      <c r="I108" s="69" t="str">
        <f t="shared" si="40"/>
        <v/>
      </c>
      <c r="J108" s="82" t="str">
        <f t="shared" si="41"/>
        <v/>
      </c>
      <c r="K108" s="33" t="str">
        <f t="shared" si="42"/>
        <v/>
      </c>
      <c r="L108" s="33" t="str">
        <f t="shared" si="43"/>
        <v/>
      </c>
      <c r="M108" s="69" t="str">
        <f t="shared" si="44"/>
        <v/>
      </c>
      <c r="N108" s="82" t="str">
        <f t="shared" si="45"/>
        <v/>
      </c>
      <c r="O108" s="33" t="str">
        <f t="shared" si="46"/>
        <v/>
      </c>
      <c r="P108" s="33" t="str">
        <f t="shared" si="47"/>
        <v/>
      </c>
      <c r="Q108" s="69" t="str">
        <f t="shared" si="48"/>
        <v/>
      </c>
      <c r="R108" s="82" t="str">
        <f t="shared" si="49"/>
        <v/>
      </c>
      <c r="S108" s="33" t="str">
        <f t="shared" si="50"/>
        <v/>
      </c>
      <c r="T108" s="33">
        <f t="shared" si="51"/>
        <v>26</v>
      </c>
      <c r="U108" s="69">
        <f t="shared" si="52"/>
        <v>26</v>
      </c>
      <c r="V108" s="82" t="str">
        <f t="shared" si="53"/>
        <v/>
      </c>
      <c r="W108" s="33" t="str">
        <f t="shared" si="54"/>
        <v/>
      </c>
      <c r="X108" s="33" t="str">
        <f t="shared" si="55"/>
        <v/>
      </c>
      <c r="Y108" s="69" t="str">
        <f t="shared" si="56"/>
        <v/>
      </c>
      <c r="Z108" s="82" t="str">
        <f t="shared" si="57"/>
        <v/>
      </c>
      <c r="AA108" s="33" t="str">
        <f t="shared" si="58"/>
        <v/>
      </c>
      <c r="AB108" s="33">
        <f t="shared" si="59"/>
        <v>26</v>
      </c>
      <c r="AC108" s="69">
        <f t="shared" si="60"/>
        <v>26</v>
      </c>
      <c r="AD108" s="102" t="str">
        <f t="shared" si="61"/>
        <v/>
      </c>
      <c r="AE108" s="60" t="str">
        <f t="shared" si="62"/>
        <v/>
      </c>
      <c r="AR108" s="28" t="s">
        <v>206</v>
      </c>
      <c r="AS108" s="28" t="s">
        <v>3</v>
      </c>
      <c r="AT108" s="28" t="s">
        <v>50</v>
      </c>
      <c r="AU108" s="88">
        <v>33666</v>
      </c>
      <c r="AV108" s="28"/>
      <c r="AW108" s="28"/>
      <c r="AX108" s="28"/>
      <c r="AY108" s="28"/>
      <c r="AZ108" s="28"/>
      <c r="BA108" s="28"/>
      <c r="BB108" s="28"/>
      <c r="BC108" s="28"/>
      <c r="BD108" s="28"/>
      <c r="BE108" s="28"/>
      <c r="BF108" s="28"/>
      <c r="BG108" s="28"/>
      <c r="BH108" s="28"/>
      <c r="BI108" s="28"/>
      <c r="BJ108" s="28">
        <v>26</v>
      </c>
      <c r="BK108" s="28">
        <v>26</v>
      </c>
      <c r="BL108" s="28"/>
      <c r="BM108" s="28"/>
      <c r="BN108" s="28"/>
      <c r="BO108" s="28"/>
      <c r="BP108" s="28"/>
      <c r="BQ108" s="28"/>
      <c r="BR108" s="28">
        <v>26</v>
      </c>
      <c r="BS108" s="28">
        <v>26</v>
      </c>
      <c r="BT108" s="28"/>
      <c r="BU108" s="28" t="s">
        <v>509</v>
      </c>
      <c r="BV108" s="28"/>
      <c r="BX108"/>
    </row>
    <row r="109" spans="2:76" x14ac:dyDescent="0.25">
      <c r="B109" s="59" t="str">
        <f t="shared" si="33"/>
        <v>Maurice</v>
      </c>
      <c r="C109" s="31" t="str">
        <f t="shared" si="34"/>
        <v>NPS</v>
      </c>
      <c r="D109" s="31" t="str">
        <f t="shared" si="35"/>
        <v>NJ</v>
      </c>
      <c r="E109" s="100">
        <f t="shared" si="36"/>
        <v>1993</v>
      </c>
      <c r="F109" s="82" t="str">
        <f t="shared" si="37"/>
        <v/>
      </c>
      <c r="G109" s="33" t="str">
        <f t="shared" si="38"/>
        <v/>
      </c>
      <c r="H109" s="33" t="str">
        <f t="shared" si="39"/>
        <v/>
      </c>
      <c r="I109" s="69" t="str">
        <f t="shared" si="40"/>
        <v/>
      </c>
      <c r="J109" s="82" t="str">
        <f t="shared" si="41"/>
        <v/>
      </c>
      <c r="K109" s="33" t="str">
        <f t="shared" si="42"/>
        <v/>
      </c>
      <c r="L109" s="33" t="str">
        <f t="shared" si="43"/>
        <v/>
      </c>
      <c r="M109" s="69" t="str">
        <f t="shared" si="44"/>
        <v/>
      </c>
      <c r="N109" s="82" t="str">
        <f t="shared" si="45"/>
        <v/>
      </c>
      <c r="O109" s="33">
        <f t="shared" si="46"/>
        <v>28.9</v>
      </c>
      <c r="P109" s="33">
        <f t="shared" si="47"/>
        <v>6.5</v>
      </c>
      <c r="Q109" s="69">
        <f t="shared" si="48"/>
        <v>35.4</v>
      </c>
      <c r="R109" s="82" t="str">
        <f t="shared" si="49"/>
        <v/>
      </c>
      <c r="S109" s="33" t="str">
        <f t="shared" si="50"/>
        <v/>
      </c>
      <c r="T109" s="33" t="str">
        <f t="shared" si="51"/>
        <v/>
      </c>
      <c r="U109" s="69" t="str">
        <f t="shared" si="52"/>
        <v/>
      </c>
      <c r="V109" s="82" t="str">
        <f t="shared" si="53"/>
        <v/>
      </c>
      <c r="W109" s="33" t="str">
        <f t="shared" si="54"/>
        <v/>
      </c>
      <c r="X109" s="33" t="str">
        <f t="shared" si="55"/>
        <v/>
      </c>
      <c r="Y109" s="69" t="str">
        <f t="shared" si="56"/>
        <v/>
      </c>
      <c r="Z109" s="82" t="str">
        <f t="shared" si="57"/>
        <v/>
      </c>
      <c r="AA109" s="33">
        <f t="shared" si="58"/>
        <v>28.9</v>
      </c>
      <c r="AB109" s="33">
        <f t="shared" si="59"/>
        <v>6.5</v>
      </c>
      <c r="AC109" s="69">
        <f t="shared" si="60"/>
        <v>35.4</v>
      </c>
      <c r="AD109" s="102" t="str">
        <f t="shared" si="61"/>
        <v/>
      </c>
      <c r="AE109" s="60" t="str">
        <f t="shared" si="62"/>
        <v/>
      </c>
      <c r="AR109" s="28" t="s">
        <v>255</v>
      </c>
      <c r="AS109" s="28" t="s">
        <v>2</v>
      </c>
      <c r="AT109" s="28" t="s">
        <v>58</v>
      </c>
      <c r="AU109" s="88">
        <v>34304</v>
      </c>
      <c r="AV109" s="28"/>
      <c r="AW109" s="28"/>
      <c r="AX109" s="28"/>
      <c r="AY109" s="28"/>
      <c r="AZ109" s="28"/>
      <c r="BA109" s="28"/>
      <c r="BB109" s="28"/>
      <c r="BC109" s="28"/>
      <c r="BD109" s="28"/>
      <c r="BE109" s="28">
        <v>28.9</v>
      </c>
      <c r="BF109" s="28">
        <v>6.5</v>
      </c>
      <c r="BG109" s="28">
        <v>35.4</v>
      </c>
      <c r="BH109" s="28"/>
      <c r="BI109" s="28"/>
      <c r="BJ109" s="28"/>
      <c r="BK109" s="28"/>
      <c r="BL109" s="28"/>
      <c r="BM109" s="28"/>
      <c r="BN109" s="28"/>
      <c r="BO109" s="28"/>
      <c r="BP109" s="28"/>
      <c r="BQ109" s="28">
        <v>28.9</v>
      </c>
      <c r="BR109" s="28">
        <v>6.5</v>
      </c>
      <c r="BS109" s="28">
        <v>35.4</v>
      </c>
      <c r="BT109" s="28"/>
      <c r="BU109" s="28"/>
      <c r="BV109" s="28" t="s">
        <v>1024</v>
      </c>
      <c r="BX109"/>
    </row>
    <row r="110" spans="2:76" x14ac:dyDescent="0.25">
      <c r="B110" s="59" t="str">
        <f t="shared" si="33"/>
        <v>McKenzie</v>
      </c>
      <c r="C110" s="31" t="str">
        <f t="shared" si="34"/>
        <v>USFS</v>
      </c>
      <c r="D110" s="31" t="str">
        <f t="shared" si="35"/>
        <v>OR</v>
      </c>
      <c r="E110" s="100">
        <f t="shared" si="36"/>
        <v>1988</v>
      </c>
      <c r="F110" s="82" t="str">
        <f t="shared" si="37"/>
        <v/>
      </c>
      <c r="G110" s="33" t="str">
        <f t="shared" si="38"/>
        <v/>
      </c>
      <c r="H110" s="33" t="str">
        <f t="shared" si="39"/>
        <v/>
      </c>
      <c r="I110" s="69" t="str">
        <f t="shared" si="40"/>
        <v/>
      </c>
      <c r="J110" s="82" t="str">
        <f t="shared" si="41"/>
        <v/>
      </c>
      <c r="K110" s="33" t="str">
        <f t="shared" si="42"/>
        <v/>
      </c>
      <c r="L110" s="33" t="str">
        <f t="shared" si="43"/>
        <v/>
      </c>
      <c r="M110" s="69" t="str">
        <f t="shared" si="44"/>
        <v/>
      </c>
      <c r="N110" s="82" t="str">
        <f t="shared" si="45"/>
        <v/>
      </c>
      <c r="O110" s="33" t="str">
        <f t="shared" si="46"/>
        <v/>
      </c>
      <c r="P110" s="33" t="str">
        <f t="shared" si="47"/>
        <v/>
      </c>
      <c r="Q110" s="69" t="str">
        <f t="shared" si="48"/>
        <v/>
      </c>
      <c r="R110" s="82" t="str">
        <f t="shared" si="49"/>
        <v/>
      </c>
      <c r="S110" s="33" t="str">
        <f t="shared" si="50"/>
        <v/>
      </c>
      <c r="T110" s="33">
        <f t="shared" si="51"/>
        <v>12.7</v>
      </c>
      <c r="U110" s="69">
        <f t="shared" si="52"/>
        <v>12.7</v>
      </c>
      <c r="V110" s="82" t="str">
        <f t="shared" si="53"/>
        <v/>
      </c>
      <c r="W110" s="33" t="str">
        <f t="shared" si="54"/>
        <v/>
      </c>
      <c r="X110" s="33" t="str">
        <f t="shared" si="55"/>
        <v/>
      </c>
      <c r="Y110" s="69" t="str">
        <f t="shared" si="56"/>
        <v/>
      </c>
      <c r="Z110" s="82" t="str">
        <f t="shared" si="57"/>
        <v/>
      </c>
      <c r="AA110" s="33" t="str">
        <f t="shared" si="58"/>
        <v/>
      </c>
      <c r="AB110" s="33">
        <f t="shared" si="59"/>
        <v>12.7</v>
      </c>
      <c r="AC110" s="69">
        <f t="shared" si="60"/>
        <v>12.7</v>
      </c>
      <c r="AD110" s="102" t="str">
        <f t="shared" si="61"/>
        <v/>
      </c>
      <c r="AE110" s="60" t="str">
        <f t="shared" si="62"/>
        <v/>
      </c>
      <c r="AR110" s="28" t="s">
        <v>394</v>
      </c>
      <c r="AS110" s="28" t="s">
        <v>3</v>
      </c>
      <c r="AT110" s="28" t="s">
        <v>65</v>
      </c>
      <c r="AU110" s="88">
        <v>32444</v>
      </c>
      <c r="AV110" s="28"/>
      <c r="AW110" s="28"/>
      <c r="AX110" s="28"/>
      <c r="AY110" s="28"/>
      <c r="AZ110" s="28"/>
      <c r="BA110" s="28"/>
      <c r="BB110" s="28"/>
      <c r="BC110" s="28"/>
      <c r="BD110" s="28"/>
      <c r="BE110" s="28"/>
      <c r="BF110" s="28"/>
      <c r="BG110" s="28"/>
      <c r="BH110" s="28"/>
      <c r="BI110" s="28"/>
      <c r="BJ110" s="28">
        <v>12.7</v>
      </c>
      <c r="BK110" s="28">
        <v>12.7</v>
      </c>
      <c r="BL110" s="28"/>
      <c r="BM110" s="28"/>
      <c r="BN110" s="28"/>
      <c r="BO110" s="28"/>
      <c r="BP110" s="28"/>
      <c r="BQ110" s="28"/>
      <c r="BR110" s="28">
        <v>12.7</v>
      </c>
      <c r="BS110" s="28">
        <v>12.7</v>
      </c>
      <c r="BT110" s="28"/>
      <c r="BU110" s="28" t="s">
        <v>509</v>
      </c>
      <c r="BV110" s="28"/>
      <c r="BX110"/>
    </row>
    <row r="111" spans="2:76" x14ac:dyDescent="0.25">
      <c r="B111" s="59" t="str">
        <f t="shared" si="33"/>
        <v>Merced</v>
      </c>
      <c r="C111" s="31" t="str">
        <f t="shared" si="34"/>
        <v>BLM/NPS/USFS</v>
      </c>
      <c r="D111" s="31" t="str">
        <f t="shared" si="35"/>
        <v>CA</v>
      </c>
      <c r="E111" s="100">
        <f t="shared" si="36"/>
        <v>1987</v>
      </c>
      <c r="F111" s="82">
        <f t="shared" si="37"/>
        <v>3</v>
      </c>
      <c r="G111" s="33" t="str">
        <f t="shared" si="38"/>
        <v/>
      </c>
      <c r="H111" s="33">
        <f t="shared" si="39"/>
        <v>9</v>
      </c>
      <c r="I111" s="69">
        <f t="shared" si="40"/>
        <v>12</v>
      </c>
      <c r="J111" s="82" t="str">
        <f t="shared" si="41"/>
        <v/>
      </c>
      <c r="K111" s="33" t="str">
        <f t="shared" si="42"/>
        <v/>
      </c>
      <c r="L111" s="33" t="str">
        <f t="shared" si="43"/>
        <v/>
      </c>
      <c r="M111" s="69" t="str">
        <f t="shared" si="44"/>
        <v/>
      </c>
      <c r="N111" s="82">
        <f t="shared" si="45"/>
        <v>53</v>
      </c>
      <c r="O111" s="33">
        <f t="shared" si="46"/>
        <v>14</v>
      </c>
      <c r="P111" s="33">
        <f t="shared" si="47"/>
        <v>14</v>
      </c>
      <c r="Q111" s="69">
        <f t="shared" si="48"/>
        <v>81</v>
      </c>
      <c r="R111" s="82">
        <f t="shared" si="49"/>
        <v>15</v>
      </c>
      <c r="S111" s="33">
        <f t="shared" si="50"/>
        <v>2</v>
      </c>
      <c r="T111" s="33">
        <f t="shared" si="51"/>
        <v>12.5</v>
      </c>
      <c r="U111" s="69">
        <f t="shared" si="52"/>
        <v>29.5</v>
      </c>
      <c r="V111" s="82" t="str">
        <f t="shared" si="53"/>
        <v/>
      </c>
      <c r="W111" s="33" t="str">
        <f t="shared" si="54"/>
        <v/>
      </c>
      <c r="X111" s="33" t="str">
        <f t="shared" si="55"/>
        <v/>
      </c>
      <c r="Y111" s="69" t="str">
        <f t="shared" si="56"/>
        <v/>
      </c>
      <c r="Z111" s="82">
        <f t="shared" si="57"/>
        <v>71</v>
      </c>
      <c r="AA111" s="33">
        <f t="shared" si="58"/>
        <v>16</v>
      </c>
      <c r="AB111" s="33">
        <f t="shared" si="59"/>
        <v>35.5</v>
      </c>
      <c r="AC111" s="69">
        <f t="shared" si="60"/>
        <v>122.5</v>
      </c>
      <c r="AD111" s="102" t="str">
        <f t="shared" si="61"/>
        <v/>
      </c>
      <c r="AE111" s="60" t="str">
        <f t="shared" si="62"/>
        <v/>
      </c>
      <c r="AR111" s="28" t="s">
        <v>260</v>
      </c>
      <c r="AS111" s="28" t="s">
        <v>20</v>
      </c>
      <c r="AT111" s="28" t="s">
        <v>35</v>
      </c>
      <c r="AU111" s="88">
        <v>32083</v>
      </c>
      <c r="AV111" s="28">
        <v>3</v>
      </c>
      <c r="AW111" s="28"/>
      <c r="AX111" s="28">
        <v>9</v>
      </c>
      <c r="AY111" s="28">
        <v>12</v>
      </c>
      <c r="AZ111" s="28"/>
      <c r="BA111" s="28"/>
      <c r="BB111" s="28"/>
      <c r="BC111" s="28"/>
      <c r="BD111" s="28">
        <v>53</v>
      </c>
      <c r="BE111" s="28">
        <v>14</v>
      </c>
      <c r="BF111" s="28">
        <v>14</v>
      </c>
      <c r="BG111" s="28">
        <v>81</v>
      </c>
      <c r="BH111" s="28">
        <v>15</v>
      </c>
      <c r="BI111" s="28">
        <v>2</v>
      </c>
      <c r="BJ111" s="28">
        <v>12.5</v>
      </c>
      <c r="BK111" s="28">
        <v>29.5</v>
      </c>
      <c r="BL111" s="28"/>
      <c r="BM111" s="28"/>
      <c r="BN111" s="28"/>
      <c r="BO111" s="28"/>
      <c r="BP111" s="28">
        <v>71</v>
      </c>
      <c r="BQ111" s="28">
        <v>16</v>
      </c>
      <c r="BR111" s="28">
        <v>35.5</v>
      </c>
      <c r="BS111" s="28">
        <v>122.5</v>
      </c>
      <c r="BT111" s="28"/>
      <c r="BU111" s="28" t="s">
        <v>509</v>
      </c>
      <c r="BV111" s="28"/>
      <c r="BX111"/>
    </row>
    <row r="112" spans="2:76" x14ac:dyDescent="0.25">
      <c r="B112" s="59" t="str">
        <f t="shared" si="33"/>
        <v>Metolius</v>
      </c>
      <c r="C112" s="31" t="str">
        <f t="shared" si="34"/>
        <v>USFS</v>
      </c>
      <c r="D112" s="31" t="str">
        <f t="shared" si="35"/>
        <v>OR</v>
      </c>
      <c r="E112" s="100">
        <f t="shared" si="36"/>
        <v>1988</v>
      </c>
      <c r="F112" s="82" t="str">
        <f t="shared" si="37"/>
        <v/>
      </c>
      <c r="G112" s="33" t="str">
        <f t="shared" si="38"/>
        <v/>
      </c>
      <c r="H112" s="33" t="str">
        <f t="shared" si="39"/>
        <v/>
      </c>
      <c r="I112" s="69" t="str">
        <f t="shared" si="40"/>
        <v/>
      </c>
      <c r="J112" s="82" t="str">
        <f t="shared" si="41"/>
        <v/>
      </c>
      <c r="K112" s="33" t="str">
        <f t="shared" si="42"/>
        <v/>
      </c>
      <c r="L112" s="33" t="str">
        <f t="shared" si="43"/>
        <v/>
      </c>
      <c r="M112" s="69" t="str">
        <f t="shared" si="44"/>
        <v/>
      </c>
      <c r="N112" s="82" t="str">
        <f t="shared" si="45"/>
        <v/>
      </c>
      <c r="O112" s="33" t="str">
        <f t="shared" si="46"/>
        <v/>
      </c>
      <c r="P112" s="33" t="str">
        <f t="shared" si="47"/>
        <v/>
      </c>
      <c r="Q112" s="69" t="str">
        <f t="shared" si="48"/>
        <v/>
      </c>
      <c r="R112" s="82" t="str">
        <f t="shared" si="49"/>
        <v/>
      </c>
      <c r="S112" s="33">
        <f t="shared" si="50"/>
        <v>17.100000000000001</v>
      </c>
      <c r="T112" s="33">
        <f t="shared" si="51"/>
        <v>11.5</v>
      </c>
      <c r="U112" s="69">
        <f t="shared" si="52"/>
        <v>28.6</v>
      </c>
      <c r="V112" s="82" t="str">
        <f t="shared" si="53"/>
        <v/>
      </c>
      <c r="W112" s="33" t="str">
        <f t="shared" si="54"/>
        <v/>
      </c>
      <c r="X112" s="33" t="str">
        <f t="shared" si="55"/>
        <v/>
      </c>
      <c r="Y112" s="69" t="str">
        <f t="shared" si="56"/>
        <v/>
      </c>
      <c r="Z112" s="82" t="str">
        <f t="shared" si="57"/>
        <v/>
      </c>
      <c r="AA112" s="33">
        <f t="shared" si="58"/>
        <v>17.100000000000001</v>
      </c>
      <c r="AB112" s="33">
        <f t="shared" si="59"/>
        <v>11.5</v>
      </c>
      <c r="AC112" s="69">
        <f t="shared" si="60"/>
        <v>28.6</v>
      </c>
      <c r="AD112" s="102" t="str">
        <f t="shared" si="61"/>
        <v/>
      </c>
      <c r="AE112" s="60" t="str">
        <f t="shared" si="62"/>
        <v/>
      </c>
      <c r="AR112" s="28" t="s">
        <v>395</v>
      </c>
      <c r="AS112" s="28" t="s">
        <v>3</v>
      </c>
      <c r="AT112" s="28" t="s">
        <v>65</v>
      </c>
      <c r="AU112" s="88">
        <v>32444</v>
      </c>
      <c r="AV112" s="28"/>
      <c r="AW112" s="28"/>
      <c r="AX112" s="28"/>
      <c r="AY112" s="28"/>
      <c r="AZ112" s="28"/>
      <c r="BA112" s="28"/>
      <c r="BB112" s="28"/>
      <c r="BC112" s="28"/>
      <c r="BD112" s="28"/>
      <c r="BE112" s="28"/>
      <c r="BF112" s="28"/>
      <c r="BG112" s="28"/>
      <c r="BH112" s="28"/>
      <c r="BI112" s="28">
        <v>17.100000000000001</v>
      </c>
      <c r="BJ112" s="28">
        <v>11.5</v>
      </c>
      <c r="BK112" s="28">
        <v>28.6</v>
      </c>
      <c r="BL112" s="28"/>
      <c r="BM112" s="28"/>
      <c r="BN112" s="28"/>
      <c r="BO112" s="28"/>
      <c r="BP112" s="28"/>
      <c r="BQ112" s="28">
        <v>17.100000000000001</v>
      </c>
      <c r="BR112" s="28">
        <v>11.5</v>
      </c>
      <c r="BS112" s="28">
        <v>28.6</v>
      </c>
      <c r="BT112" s="28"/>
      <c r="BU112" s="28" t="s">
        <v>509</v>
      </c>
      <c r="BV112" s="28"/>
      <c r="BX112"/>
    </row>
    <row r="113" spans="2:76" x14ac:dyDescent="0.25">
      <c r="B113" s="59" t="str">
        <f t="shared" si="33"/>
        <v>Middle Fork Clearwater</v>
      </c>
      <c r="C113" s="31" t="str">
        <f t="shared" si="34"/>
        <v>USFS</v>
      </c>
      <c r="D113" s="31" t="str">
        <f t="shared" si="35"/>
        <v>ID</v>
      </c>
      <c r="E113" s="100">
        <f t="shared" si="36"/>
        <v>1968</v>
      </c>
      <c r="F113" s="82" t="str">
        <f t="shared" si="37"/>
        <v/>
      </c>
      <c r="G113" s="33" t="str">
        <f t="shared" si="38"/>
        <v/>
      </c>
      <c r="H113" s="33" t="str">
        <f t="shared" si="39"/>
        <v/>
      </c>
      <c r="I113" s="69" t="str">
        <f t="shared" si="40"/>
        <v/>
      </c>
      <c r="J113" s="82" t="str">
        <f t="shared" si="41"/>
        <v/>
      </c>
      <c r="K113" s="33" t="str">
        <f t="shared" si="42"/>
        <v/>
      </c>
      <c r="L113" s="33" t="str">
        <f t="shared" si="43"/>
        <v/>
      </c>
      <c r="M113" s="69" t="str">
        <f t="shared" si="44"/>
        <v/>
      </c>
      <c r="N113" s="82" t="str">
        <f t="shared" si="45"/>
        <v/>
      </c>
      <c r="O113" s="33" t="str">
        <f t="shared" si="46"/>
        <v/>
      </c>
      <c r="P113" s="33" t="str">
        <f t="shared" si="47"/>
        <v/>
      </c>
      <c r="Q113" s="69" t="str">
        <f t="shared" si="48"/>
        <v/>
      </c>
      <c r="R113" s="82">
        <f t="shared" si="49"/>
        <v>54</v>
      </c>
      <c r="S113" s="33" t="str">
        <f t="shared" si="50"/>
        <v/>
      </c>
      <c r="T113" s="33">
        <f t="shared" si="51"/>
        <v>131</v>
      </c>
      <c r="U113" s="69">
        <f t="shared" si="52"/>
        <v>185</v>
      </c>
      <c r="V113" s="82" t="str">
        <f t="shared" si="53"/>
        <v/>
      </c>
      <c r="W113" s="33" t="str">
        <f t="shared" si="54"/>
        <v/>
      </c>
      <c r="X113" s="33" t="str">
        <f t="shared" si="55"/>
        <v/>
      </c>
      <c r="Y113" s="69" t="str">
        <f t="shared" si="56"/>
        <v/>
      </c>
      <c r="Z113" s="82">
        <f t="shared" si="57"/>
        <v>54</v>
      </c>
      <c r="AA113" s="33" t="str">
        <f t="shared" si="58"/>
        <v/>
      </c>
      <c r="AB113" s="33">
        <f t="shared" si="59"/>
        <v>131</v>
      </c>
      <c r="AC113" s="69">
        <f t="shared" si="60"/>
        <v>185</v>
      </c>
      <c r="AD113" s="102" t="str">
        <f t="shared" si="61"/>
        <v/>
      </c>
      <c r="AE113" s="60" t="str">
        <f t="shared" si="62"/>
        <v/>
      </c>
      <c r="AR113" s="28" t="s">
        <v>323</v>
      </c>
      <c r="AS113" s="28" t="s">
        <v>3</v>
      </c>
      <c r="AT113" s="28" t="s">
        <v>43</v>
      </c>
      <c r="AU113" s="88">
        <v>25113</v>
      </c>
      <c r="AV113" s="28"/>
      <c r="AW113" s="28"/>
      <c r="AX113" s="28"/>
      <c r="AY113" s="28"/>
      <c r="AZ113" s="28"/>
      <c r="BA113" s="28"/>
      <c r="BB113" s="28"/>
      <c r="BC113" s="28"/>
      <c r="BD113" s="28"/>
      <c r="BE113" s="28"/>
      <c r="BF113" s="28"/>
      <c r="BG113" s="28"/>
      <c r="BH113" s="28">
        <v>54</v>
      </c>
      <c r="BI113" s="28"/>
      <c r="BJ113" s="28">
        <v>131</v>
      </c>
      <c r="BK113" s="28">
        <v>185</v>
      </c>
      <c r="BL113" s="28"/>
      <c r="BM113" s="28"/>
      <c r="BN113" s="28"/>
      <c r="BO113" s="28"/>
      <c r="BP113" s="28">
        <v>54</v>
      </c>
      <c r="BQ113" s="28"/>
      <c r="BR113" s="28">
        <v>131</v>
      </c>
      <c r="BS113" s="28">
        <v>185</v>
      </c>
      <c r="BT113" s="28"/>
      <c r="BU113" s="28" t="s">
        <v>509</v>
      </c>
      <c r="BV113" s="28"/>
      <c r="BX113"/>
    </row>
    <row r="114" spans="2:76" x14ac:dyDescent="0.25">
      <c r="B114" s="59" t="str">
        <f t="shared" si="33"/>
        <v>Middle Fork Hood</v>
      </c>
      <c r="C114" s="31" t="str">
        <f t="shared" si="34"/>
        <v>USFS</v>
      </c>
      <c r="D114" s="31" t="str">
        <f t="shared" si="35"/>
        <v>OR</v>
      </c>
      <c r="E114" s="100">
        <f t="shared" si="36"/>
        <v>2009</v>
      </c>
      <c r="F114" s="82" t="str">
        <f t="shared" si="37"/>
        <v/>
      </c>
      <c r="G114" s="33" t="str">
        <f t="shared" si="38"/>
        <v/>
      </c>
      <c r="H114" s="33" t="str">
        <f t="shared" si="39"/>
        <v/>
      </c>
      <c r="I114" s="69" t="str">
        <f t="shared" si="40"/>
        <v/>
      </c>
      <c r="J114" s="82" t="str">
        <f t="shared" si="41"/>
        <v/>
      </c>
      <c r="K114" s="33" t="str">
        <f t="shared" si="42"/>
        <v/>
      </c>
      <c r="L114" s="33" t="str">
        <f t="shared" si="43"/>
        <v/>
      </c>
      <c r="M114" s="69" t="str">
        <f t="shared" si="44"/>
        <v/>
      </c>
      <c r="N114" s="82" t="str">
        <f t="shared" si="45"/>
        <v/>
      </c>
      <c r="O114" s="33" t="str">
        <f t="shared" si="46"/>
        <v/>
      </c>
      <c r="P114" s="33" t="str">
        <f t="shared" si="47"/>
        <v/>
      </c>
      <c r="Q114" s="69" t="str">
        <f t="shared" si="48"/>
        <v/>
      </c>
      <c r="R114" s="82" t="str">
        <f t="shared" si="49"/>
        <v/>
      </c>
      <c r="S114" s="33">
        <f t="shared" si="50"/>
        <v>3.7</v>
      </c>
      <c r="T114" s="33" t="str">
        <f t="shared" si="51"/>
        <v/>
      </c>
      <c r="U114" s="69">
        <f t="shared" si="52"/>
        <v>3.7</v>
      </c>
      <c r="V114" s="82" t="str">
        <f t="shared" si="53"/>
        <v/>
      </c>
      <c r="W114" s="33" t="str">
        <f t="shared" si="54"/>
        <v/>
      </c>
      <c r="X114" s="33" t="str">
        <f t="shared" si="55"/>
        <v/>
      </c>
      <c r="Y114" s="69" t="str">
        <f t="shared" si="56"/>
        <v/>
      </c>
      <c r="Z114" s="82" t="str">
        <f t="shared" si="57"/>
        <v/>
      </c>
      <c r="AA114" s="33">
        <f t="shared" si="58"/>
        <v>3.7</v>
      </c>
      <c r="AB114" s="33" t="str">
        <f t="shared" si="59"/>
        <v/>
      </c>
      <c r="AC114" s="69">
        <f t="shared" si="60"/>
        <v>3.7</v>
      </c>
      <c r="AD114" s="102" t="str">
        <f t="shared" si="61"/>
        <v/>
      </c>
      <c r="AE114" s="60" t="str">
        <f t="shared" si="62"/>
        <v/>
      </c>
      <c r="AR114" s="28" t="s">
        <v>452</v>
      </c>
      <c r="AS114" s="28" t="s">
        <v>3</v>
      </c>
      <c r="AT114" s="28" t="s">
        <v>65</v>
      </c>
      <c r="AU114" s="88">
        <v>39902</v>
      </c>
      <c r="AV114" s="28"/>
      <c r="AW114" s="28"/>
      <c r="AX114" s="28"/>
      <c r="AY114" s="28"/>
      <c r="AZ114" s="28"/>
      <c r="BA114" s="28"/>
      <c r="BB114" s="28"/>
      <c r="BC114" s="28"/>
      <c r="BD114" s="28"/>
      <c r="BE114" s="28"/>
      <c r="BF114" s="28"/>
      <c r="BG114" s="28"/>
      <c r="BH114" s="28"/>
      <c r="BI114" s="28">
        <v>3.7</v>
      </c>
      <c r="BJ114" s="28"/>
      <c r="BK114" s="28">
        <v>3.7</v>
      </c>
      <c r="BL114" s="28"/>
      <c r="BM114" s="28"/>
      <c r="BN114" s="28"/>
      <c r="BO114" s="28"/>
      <c r="BP114" s="28"/>
      <c r="BQ114" s="28">
        <v>3.7</v>
      </c>
      <c r="BR114" s="28"/>
      <c r="BS114" s="28">
        <v>3.7</v>
      </c>
      <c r="BT114" s="28"/>
      <c r="BU114" s="28" t="s">
        <v>509</v>
      </c>
      <c r="BV114" s="28"/>
      <c r="BX114"/>
    </row>
    <row r="115" spans="2:76" x14ac:dyDescent="0.25">
      <c r="B115" s="59" t="str">
        <f t="shared" si="33"/>
        <v>Middle Fork Salmon</v>
      </c>
      <c r="C115" s="31" t="str">
        <f t="shared" si="34"/>
        <v>USFS</v>
      </c>
      <c r="D115" s="31" t="str">
        <f t="shared" si="35"/>
        <v>ID</v>
      </c>
      <c r="E115" s="100">
        <f t="shared" si="36"/>
        <v>1968</v>
      </c>
      <c r="F115" s="82" t="str">
        <f t="shared" si="37"/>
        <v/>
      </c>
      <c r="G115" s="33" t="str">
        <f t="shared" si="38"/>
        <v/>
      </c>
      <c r="H115" s="33" t="str">
        <f t="shared" si="39"/>
        <v/>
      </c>
      <c r="I115" s="69" t="str">
        <f t="shared" si="40"/>
        <v/>
      </c>
      <c r="J115" s="82" t="str">
        <f t="shared" si="41"/>
        <v/>
      </c>
      <c r="K115" s="33" t="str">
        <f t="shared" si="42"/>
        <v/>
      </c>
      <c r="L115" s="33" t="str">
        <f t="shared" si="43"/>
        <v/>
      </c>
      <c r="M115" s="69" t="str">
        <f t="shared" si="44"/>
        <v/>
      </c>
      <c r="N115" s="82" t="str">
        <f t="shared" si="45"/>
        <v/>
      </c>
      <c r="O115" s="33" t="str">
        <f t="shared" si="46"/>
        <v/>
      </c>
      <c r="P115" s="33" t="str">
        <f t="shared" si="47"/>
        <v/>
      </c>
      <c r="Q115" s="69" t="str">
        <f t="shared" si="48"/>
        <v/>
      </c>
      <c r="R115" s="82">
        <f t="shared" si="49"/>
        <v>103</v>
      </c>
      <c r="S115" s="33">
        <f t="shared" si="50"/>
        <v>1</v>
      </c>
      <c r="T115" s="33" t="str">
        <f t="shared" si="51"/>
        <v/>
      </c>
      <c r="U115" s="69">
        <f t="shared" si="52"/>
        <v>104</v>
      </c>
      <c r="V115" s="82" t="str">
        <f t="shared" si="53"/>
        <v/>
      </c>
      <c r="W115" s="33" t="str">
        <f t="shared" si="54"/>
        <v/>
      </c>
      <c r="X115" s="33" t="str">
        <f t="shared" si="55"/>
        <v/>
      </c>
      <c r="Y115" s="69" t="str">
        <f t="shared" si="56"/>
        <v/>
      </c>
      <c r="Z115" s="82">
        <f t="shared" si="57"/>
        <v>103</v>
      </c>
      <c r="AA115" s="33">
        <f t="shared" si="58"/>
        <v>1</v>
      </c>
      <c r="AB115" s="33" t="str">
        <f t="shared" si="59"/>
        <v/>
      </c>
      <c r="AC115" s="69">
        <f t="shared" si="60"/>
        <v>104</v>
      </c>
      <c r="AD115" s="102" t="str">
        <f t="shared" si="61"/>
        <v/>
      </c>
      <c r="AE115" s="60" t="str">
        <f t="shared" si="62"/>
        <v/>
      </c>
      <c r="AR115" s="28" t="s">
        <v>331</v>
      </c>
      <c r="AS115" s="28" t="s">
        <v>3</v>
      </c>
      <c r="AT115" s="28" t="s">
        <v>43</v>
      </c>
      <c r="AU115" s="88">
        <v>25113</v>
      </c>
      <c r="AV115" s="28"/>
      <c r="AW115" s="28"/>
      <c r="AX115" s="28"/>
      <c r="AY115" s="28"/>
      <c r="AZ115" s="28"/>
      <c r="BA115" s="28"/>
      <c r="BB115" s="28"/>
      <c r="BC115" s="28"/>
      <c r="BD115" s="28"/>
      <c r="BE115" s="28"/>
      <c r="BF115" s="28"/>
      <c r="BG115" s="28"/>
      <c r="BH115" s="28">
        <v>103</v>
      </c>
      <c r="BI115" s="28">
        <v>1</v>
      </c>
      <c r="BJ115" s="28"/>
      <c r="BK115" s="28">
        <v>104</v>
      </c>
      <c r="BL115" s="28"/>
      <c r="BM115" s="28"/>
      <c r="BN115" s="28"/>
      <c r="BO115" s="28"/>
      <c r="BP115" s="28">
        <v>103</v>
      </c>
      <c r="BQ115" s="28">
        <v>1</v>
      </c>
      <c r="BR115" s="28"/>
      <c r="BS115" s="28">
        <v>104</v>
      </c>
      <c r="BT115" s="28"/>
      <c r="BU115" s="28" t="s">
        <v>509</v>
      </c>
      <c r="BV115" s="28"/>
      <c r="BX115"/>
    </row>
    <row r="116" spans="2:76" x14ac:dyDescent="0.25">
      <c r="B116" s="59" t="str">
        <f t="shared" si="33"/>
        <v>Middle Fork Snoqualmie</v>
      </c>
      <c r="C116" s="31" t="str">
        <f t="shared" si="34"/>
        <v>USFS</v>
      </c>
      <c r="D116" s="31" t="str">
        <f t="shared" si="35"/>
        <v>WA</v>
      </c>
      <c r="E116" s="100">
        <f t="shared" si="36"/>
        <v>2014</v>
      </c>
      <c r="F116" s="82" t="str">
        <f t="shared" si="37"/>
        <v/>
      </c>
      <c r="G116" s="33" t="str">
        <f t="shared" si="38"/>
        <v/>
      </c>
      <c r="H116" s="33" t="str">
        <f t="shared" si="39"/>
        <v/>
      </c>
      <c r="I116" s="69" t="str">
        <f t="shared" si="40"/>
        <v/>
      </c>
      <c r="J116" s="82" t="str">
        <f t="shared" si="41"/>
        <v/>
      </c>
      <c r="K116" s="33" t="str">
        <f t="shared" si="42"/>
        <v/>
      </c>
      <c r="L116" s="33" t="str">
        <f t="shared" si="43"/>
        <v/>
      </c>
      <c r="M116" s="69" t="str">
        <f t="shared" si="44"/>
        <v/>
      </c>
      <c r="N116" s="82" t="str">
        <f t="shared" si="45"/>
        <v/>
      </c>
      <c r="O116" s="33" t="str">
        <f t="shared" si="46"/>
        <v/>
      </c>
      <c r="P116" s="33" t="str">
        <f t="shared" si="47"/>
        <v/>
      </c>
      <c r="Q116" s="69" t="str">
        <f t="shared" si="48"/>
        <v/>
      </c>
      <c r="R116" s="82">
        <f t="shared" si="49"/>
        <v>6.4</v>
      </c>
      <c r="S116" s="33">
        <f t="shared" si="50"/>
        <v>21</v>
      </c>
      <c r="T116" s="33" t="str">
        <f t="shared" si="51"/>
        <v/>
      </c>
      <c r="U116" s="69">
        <f t="shared" si="52"/>
        <v>27.4</v>
      </c>
      <c r="V116" s="82" t="str">
        <f t="shared" si="53"/>
        <v/>
      </c>
      <c r="W116" s="33" t="str">
        <f t="shared" si="54"/>
        <v/>
      </c>
      <c r="X116" s="33" t="str">
        <f t="shared" si="55"/>
        <v/>
      </c>
      <c r="Y116" s="69" t="str">
        <f t="shared" si="56"/>
        <v/>
      </c>
      <c r="Z116" s="82">
        <f t="shared" si="57"/>
        <v>6.4</v>
      </c>
      <c r="AA116" s="33">
        <f t="shared" si="58"/>
        <v>21</v>
      </c>
      <c r="AB116" s="33" t="str">
        <f t="shared" si="59"/>
        <v/>
      </c>
      <c r="AC116" s="69">
        <f t="shared" si="60"/>
        <v>27.4</v>
      </c>
      <c r="AD116" s="102" t="str">
        <f t="shared" si="61"/>
        <v/>
      </c>
      <c r="AE116" s="60" t="str">
        <f t="shared" si="62"/>
        <v/>
      </c>
      <c r="AR116" s="28" t="s">
        <v>464</v>
      </c>
      <c r="AS116" s="28" t="s">
        <v>3</v>
      </c>
      <c r="AT116" s="28" t="s">
        <v>73</v>
      </c>
      <c r="AU116" s="88">
        <v>41992</v>
      </c>
      <c r="AV116" s="28"/>
      <c r="AW116" s="28"/>
      <c r="AX116" s="28"/>
      <c r="AY116" s="28"/>
      <c r="AZ116" s="28"/>
      <c r="BA116" s="28"/>
      <c r="BB116" s="28"/>
      <c r="BC116" s="28"/>
      <c r="BD116" s="28"/>
      <c r="BE116" s="28"/>
      <c r="BF116" s="28"/>
      <c r="BG116" s="28"/>
      <c r="BH116" s="28">
        <v>6.4</v>
      </c>
      <c r="BI116" s="28">
        <v>21</v>
      </c>
      <c r="BJ116" s="28"/>
      <c r="BK116" s="28">
        <v>27.4</v>
      </c>
      <c r="BL116" s="28"/>
      <c r="BM116" s="28"/>
      <c r="BN116" s="28"/>
      <c r="BO116" s="28"/>
      <c r="BP116" s="28">
        <v>6.4</v>
      </c>
      <c r="BQ116" s="28">
        <v>21</v>
      </c>
      <c r="BR116" s="28"/>
      <c r="BS116" s="28">
        <v>27.4</v>
      </c>
      <c r="BT116" s="28"/>
      <c r="BU116" s="28" t="s">
        <v>509</v>
      </c>
      <c r="BV116" s="28"/>
      <c r="BX116"/>
    </row>
    <row r="117" spans="2:76" x14ac:dyDescent="0.25">
      <c r="B117" s="59" t="str">
        <f t="shared" si="33"/>
        <v>Middle Fork Vermilion</v>
      </c>
      <c r="C117" s="31" t="str">
        <f t="shared" si="34"/>
        <v>State</v>
      </c>
      <c r="D117" s="31" t="str">
        <f t="shared" si="35"/>
        <v xml:space="preserve">IL </v>
      </c>
      <c r="E117" s="100">
        <f t="shared" si="36"/>
        <v>1989</v>
      </c>
      <c r="F117" s="82" t="str">
        <f t="shared" si="37"/>
        <v/>
      </c>
      <c r="G117" s="33" t="str">
        <f t="shared" si="38"/>
        <v/>
      </c>
      <c r="H117" s="33" t="str">
        <f t="shared" si="39"/>
        <v/>
      </c>
      <c r="I117" s="69" t="str">
        <f t="shared" si="40"/>
        <v/>
      </c>
      <c r="J117" s="82" t="str">
        <f t="shared" si="41"/>
        <v/>
      </c>
      <c r="K117" s="33" t="str">
        <f t="shared" si="42"/>
        <v/>
      </c>
      <c r="L117" s="33" t="str">
        <f t="shared" si="43"/>
        <v/>
      </c>
      <c r="M117" s="69" t="str">
        <f t="shared" si="44"/>
        <v/>
      </c>
      <c r="N117" s="82" t="str">
        <f t="shared" si="45"/>
        <v/>
      </c>
      <c r="O117" s="33" t="str">
        <f t="shared" si="46"/>
        <v/>
      </c>
      <c r="P117" s="33" t="str">
        <f t="shared" si="47"/>
        <v/>
      </c>
      <c r="Q117" s="69" t="str">
        <f t="shared" si="48"/>
        <v/>
      </c>
      <c r="R117" s="82" t="str">
        <f t="shared" si="49"/>
        <v/>
      </c>
      <c r="S117" s="33" t="str">
        <f t="shared" si="50"/>
        <v/>
      </c>
      <c r="T117" s="33" t="str">
        <f t="shared" si="51"/>
        <v/>
      </c>
      <c r="U117" s="69" t="str">
        <f t="shared" si="52"/>
        <v/>
      </c>
      <c r="V117" s="82" t="str">
        <f t="shared" si="53"/>
        <v/>
      </c>
      <c r="W117" s="33">
        <f t="shared" si="54"/>
        <v>17.100000000000001</v>
      </c>
      <c r="X117" s="33" t="str">
        <f t="shared" si="55"/>
        <v/>
      </c>
      <c r="Y117" s="69">
        <f t="shared" si="56"/>
        <v>17.100000000000001</v>
      </c>
      <c r="Z117" s="82" t="str">
        <f t="shared" si="57"/>
        <v/>
      </c>
      <c r="AA117" s="33">
        <f t="shared" si="58"/>
        <v>17.100000000000001</v>
      </c>
      <c r="AB117" s="33" t="str">
        <f t="shared" si="59"/>
        <v/>
      </c>
      <c r="AC117" s="69">
        <f t="shared" si="60"/>
        <v>17.100000000000001</v>
      </c>
      <c r="AD117" s="102" t="str">
        <f t="shared" si="61"/>
        <v>Yes</v>
      </c>
      <c r="AE117" s="60" t="str">
        <f t="shared" si="62"/>
        <v>None</v>
      </c>
      <c r="AR117" s="28" t="s">
        <v>410</v>
      </c>
      <c r="AS117" s="28" t="s">
        <v>4</v>
      </c>
      <c r="AT117" s="28" t="s">
        <v>411</v>
      </c>
      <c r="AU117" s="88">
        <v>32731</v>
      </c>
      <c r="AV117" s="28"/>
      <c r="AW117" s="28"/>
      <c r="AX117" s="28"/>
      <c r="AY117" s="28"/>
      <c r="AZ117" s="28"/>
      <c r="BA117" s="28"/>
      <c r="BB117" s="28"/>
      <c r="BC117" s="28"/>
      <c r="BD117" s="28"/>
      <c r="BE117" s="28"/>
      <c r="BF117" s="28"/>
      <c r="BG117" s="28"/>
      <c r="BH117" s="28"/>
      <c r="BI117" s="28"/>
      <c r="BJ117" s="28"/>
      <c r="BK117" s="28"/>
      <c r="BL117" s="28"/>
      <c r="BM117" s="28">
        <v>17.100000000000001</v>
      </c>
      <c r="BN117" s="28"/>
      <c r="BO117" s="28">
        <v>17.100000000000001</v>
      </c>
      <c r="BP117" s="28"/>
      <c r="BQ117" s="28">
        <v>17.100000000000001</v>
      </c>
      <c r="BR117" s="28"/>
      <c r="BS117" s="28">
        <v>17.100000000000001</v>
      </c>
      <c r="BT117" s="28" t="s">
        <v>510</v>
      </c>
      <c r="BU117" s="28" t="s">
        <v>496</v>
      </c>
      <c r="BV117" s="28"/>
      <c r="BX117"/>
    </row>
    <row r="118" spans="2:76" x14ac:dyDescent="0.25">
      <c r="B118" s="59" t="str">
        <f t="shared" si="33"/>
        <v>Minam</v>
      </c>
      <c r="C118" s="31" t="str">
        <f t="shared" si="34"/>
        <v>USFS</v>
      </c>
      <c r="D118" s="31" t="str">
        <f t="shared" si="35"/>
        <v>OR</v>
      </c>
      <c r="E118" s="100">
        <f t="shared" si="36"/>
        <v>1988</v>
      </c>
      <c r="F118" s="82" t="str">
        <f t="shared" si="37"/>
        <v/>
      </c>
      <c r="G118" s="33" t="str">
        <f t="shared" si="38"/>
        <v/>
      </c>
      <c r="H118" s="33" t="str">
        <f t="shared" si="39"/>
        <v/>
      </c>
      <c r="I118" s="69" t="str">
        <f t="shared" si="40"/>
        <v/>
      </c>
      <c r="J118" s="82" t="str">
        <f t="shared" si="41"/>
        <v/>
      </c>
      <c r="K118" s="33" t="str">
        <f t="shared" si="42"/>
        <v/>
      </c>
      <c r="L118" s="33" t="str">
        <f t="shared" si="43"/>
        <v/>
      </c>
      <c r="M118" s="69" t="str">
        <f t="shared" si="44"/>
        <v/>
      </c>
      <c r="N118" s="82" t="str">
        <f t="shared" si="45"/>
        <v/>
      </c>
      <c r="O118" s="33" t="str">
        <f t="shared" si="46"/>
        <v/>
      </c>
      <c r="P118" s="33" t="str">
        <f t="shared" si="47"/>
        <v/>
      </c>
      <c r="Q118" s="69" t="str">
        <f t="shared" si="48"/>
        <v/>
      </c>
      <c r="R118" s="82">
        <f t="shared" si="49"/>
        <v>41.9</v>
      </c>
      <c r="S118" s="33" t="str">
        <f t="shared" si="50"/>
        <v/>
      </c>
      <c r="T118" s="33" t="str">
        <f t="shared" si="51"/>
        <v/>
      </c>
      <c r="U118" s="69">
        <f t="shared" si="52"/>
        <v>41.9</v>
      </c>
      <c r="V118" s="82" t="str">
        <f t="shared" si="53"/>
        <v/>
      </c>
      <c r="W118" s="33" t="str">
        <f t="shared" si="54"/>
        <v/>
      </c>
      <c r="X118" s="33" t="str">
        <f t="shared" si="55"/>
        <v/>
      </c>
      <c r="Y118" s="69" t="str">
        <f t="shared" si="56"/>
        <v/>
      </c>
      <c r="Z118" s="82">
        <f t="shared" si="57"/>
        <v>41.9</v>
      </c>
      <c r="AA118" s="33" t="str">
        <f t="shared" si="58"/>
        <v/>
      </c>
      <c r="AB118" s="33" t="str">
        <f t="shared" si="59"/>
        <v/>
      </c>
      <c r="AC118" s="69">
        <f t="shared" si="60"/>
        <v>41.9</v>
      </c>
      <c r="AD118" s="102" t="str">
        <f t="shared" si="61"/>
        <v/>
      </c>
      <c r="AE118" s="60" t="str">
        <f t="shared" si="62"/>
        <v/>
      </c>
      <c r="AR118" s="28" t="s">
        <v>396</v>
      </c>
      <c r="AS118" s="28" t="s">
        <v>3</v>
      </c>
      <c r="AT118" s="28" t="s">
        <v>65</v>
      </c>
      <c r="AU118" s="88">
        <v>32444</v>
      </c>
      <c r="AV118" s="28"/>
      <c r="AW118" s="28"/>
      <c r="AX118" s="28"/>
      <c r="AY118" s="28"/>
      <c r="AZ118" s="28"/>
      <c r="BA118" s="28"/>
      <c r="BB118" s="28"/>
      <c r="BC118" s="28"/>
      <c r="BD118" s="28"/>
      <c r="BE118" s="28"/>
      <c r="BF118" s="28"/>
      <c r="BG118" s="28"/>
      <c r="BH118" s="28">
        <v>41.9</v>
      </c>
      <c r="BI118" s="28"/>
      <c r="BJ118" s="28"/>
      <c r="BK118" s="28">
        <v>41.9</v>
      </c>
      <c r="BL118" s="28"/>
      <c r="BM118" s="28"/>
      <c r="BN118" s="28"/>
      <c r="BO118" s="28"/>
      <c r="BP118" s="28">
        <v>41.9</v>
      </c>
      <c r="BQ118" s="28"/>
      <c r="BR118" s="28"/>
      <c r="BS118" s="28">
        <v>41.9</v>
      </c>
      <c r="BT118" s="28"/>
      <c r="BU118" s="28" t="s">
        <v>509</v>
      </c>
      <c r="BV118" s="28"/>
      <c r="BX118"/>
    </row>
    <row r="119" spans="2:76" x14ac:dyDescent="0.25">
      <c r="B119" s="59" t="str">
        <f t="shared" si="33"/>
        <v>Missisquoi and Trout</v>
      </c>
      <c r="C119" s="31" t="str">
        <f t="shared" si="34"/>
        <v>NPS</v>
      </c>
      <c r="D119" s="31" t="str">
        <f t="shared" si="35"/>
        <v>VT</v>
      </c>
      <c r="E119" s="100">
        <f t="shared" si="36"/>
        <v>2014</v>
      </c>
      <c r="F119" s="82" t="str">
        <f t="shared" si="37"/>
        <v/>
      </c>
      <c r="G119" s="33" t="str">
        <f t="shared" si="38"/>
        <v/>
      </c>
      <c r="H119" s="33" t="str">
        <f t="shared" si="39"/>
        <v/>
      </c>
      <c r="I119" s="69" t="str">
        <f t="shared" si="40"/>
        <v/>
      </c>
      <c r="J119" s="82" t="str">
        <f t="shared" si="41"/>
        <v/>
      </c>
      <c r="K119" s="33" t="str">
        <f t="shared" si="42"/>
        <v/>
      </c>
      <c r="L119" s="33" t="str">
        <f t="shared" si="43"/>
        <v/>
      </c>
      <c r="M119" s="69" t="str">
        <f t="shared" si="44"/>
        <v/>
      </c>
      <c r="N119" s="82" t="str">
        <f t="shared" si="45"/>
        <v/>
      </c>
      <c r="O119" s="33" t="str">
        <f t="shared" si="46"/>
        <v/>
      </c>
      <c r="P119" s="33">
        <f t="shared" si="47"/>
        <v>46.1</v>
      </c>
      <c r="Q119" s="69">
        <f t="shared" si="48"/>
        <v>46.1</v>
      </c>
      <c r="R119" s="82" t="str">
        <f t="shared" si="49"/>
        <v/>
      </c>
      <c r="S119" s="33" t="str">
        <f t="shared" si="50"/>
        <v/>
      </c>
      <c r="T119" s="33" t="str">
        <f t="shared" si="51"/>
        <v/>
      </c>
      <c r="U119" s="69" t="str">
        <f t="shared" si="52"/>
        <v/>
      </c>
      <c r="V119" s="82" t="str">
        <f t="shared" si="53"/>
        <v/>
      </c>
      <c r="W119" s="33" t="str">
        <f t="shared" si="54"/>
        <v/>
      </c>
      <c r="X119" s="33" t="str">
        <f t="shared" si="55"/>
        <v/>
      </c>
      <c r="Y119" s="69" t="str">
        <f t="shared" si="56"/>
        <v/>
      </c>
      <c r="Z119" s="82" t="str">
        <f t="shared" si="57"/>
        <v/>
      </c>
      <c r="AA119" s="33" t="str">
        <f t="shared" si="58"/>
        <v/>
      </c>
      <c r="AB119" s="33">
        <f t="shared" si="59"/>
        <v>46.1</v>
      </c>
      <c r="AC119" s="69">
        <f t="shared" si="60"/>
        <v>46.1</v>
      </c>
      <c r="AD119" s="102" t="str">
        <f t="shared" si="61"/>
        <v/>
      </c>
      <c r="AE119" s="60" t="str">
        <f t="shared" si="62"/>
        <v/>
      </c>
      <c r="AR119" s="28" t="s">
        <v>317</v>
      </c>
      <c r="AS119" s="28" t="s">
        <v>2</v>
      </c>
      <c r="AT119" s="28" t="s">
        <v>71</v>
      </c>
      <c r="AU119" s="88">
        <v>41992</v>
      </c>
      <c r="AV119" s="28"/>
      <c r="AW119" s="28"/>
      <c r="AX119" s="28"/>
      <c r="AY119" s="28"/>
      <c r="AZ119" s="28"/>
      <c r="BA119" s="28"/>
      <c r="BB119" s="28"/>
      <c r="BC119" s="28"/>
      <c r="BD119" s="28"/>
      <c r="BE119" s="28"/>
      <c r="BF119" s="28">
        <v>46.1</v>
      </c>
      <c r="BG119" s="28">
        <v>46.1</v>
      </c>
      <c r="BH119" s="28"/>
      <c r="BI119" s="28"/>
      <c r="BJ119" s="28"/>
      <c r="BK119" s="28"/>
      <c r="BL119" s="28"/>
      <c r="BM119" s="28"/>
      <c r="BN119" s="28"/>
      <c r="BO119" s="28"/>
      <c r="BP119" s="28"/>
      <c r="BQ119" s="28"/>
      <c r="BR119" s="28">
        <v>46.1</v>
      </c>
      <c r="BS119" s="28">
        <v>46.1</v>
      </c>
      <c r="BT119" s="28"/>
      <c r="BU119" s="28" t="s">
        <v>509</v>
      </c>
      <c r="BV119" s="28"/>
      <c r="BX119"/>
    </row>
    <row r="120" spans="2:76" x14ac:dyDescent="0.25">
      <c r="B120" s="59" t="str">
        <f t="shared" si="33"/>
        <v>Missouri</v>
      </c>
      <c r="C120" s="31" t="str">
        <f t="shared" si="34"/>
        <v>BLM/NPS</v>
      </c>
      <c r="D120" s="31" t="str">
        <f t="shared" si="35"/>
        <v>MT</v>
      </c>
      <c r="E120" s="100">
        <f t="shared" si="36"/>
        <v>1976</v>
      </c>
      <c r="F120" s="82">
        <f t="shared" si="37"/>
        <v>64</v>
      </c>
      <c r="G120" s="33">
        <f t="shared" si="38"/>
        <v>26</v>
      </c>
      <c r="H120" s="33">
        <f t="shared" si="39"/>
        <v>59</v>
      </c>
      <c r="I120" s="69">
        <f t="shared" si="40"/>
        <v>149</v>
      </c>
      <c r="J120" s="82" t="str">
        <f t="shared" si="41"/>
        <v/>
      </c>
      <c r="K120" s="33" t="str">
        <f t="shared" si="42"/>
        <v/>
      </c>
      <c r="L120" s="33" t="str">
        <f t="shared" si="43"/>
        <v/>
      </c>
      <c r="M120" s="69" t="str">
        <f t="shared" si="44"/>
        <v/>
      </c>
      <c r="N120" s="82" t="str">
        <f t="shared" si="45"/>
        <v/>
      </c>
      <c r="O120" s="33" t="str">
        <f t="shared" si="46"/>
        <v/>
      </c>
      <c r="P120" s="33">
        <f t="shared" si="47"/>
        <v>98</v>
      </c>
      <c r="Q120" s="69">
        <f t="shared" si="48"/>
        <v>98</v>
      </c>
      <c r="R120" s="82" t="str">
        <f t="shared" si="49"/>
        <v/>
      </c>
      <c r="S120" s="33" t="str">
        <f t="shared" si="50"/>
        <v/>
      </c>
      <c r="T120" s="33" t="str">
        <f t="shared" si="51"/>
        <v/>
      </c>
      <c r="U120" s="69" t="str">
        <f t="shared" si="52"/>
        <v/>
      </c>
      <c r="V120" s="82" t="str">
        <f t="shared" si="53"/>
        <v/>
      </c>
      <c r="W120" s="33" t="str">
        <f t="shared" si="54"/>
        <v/>
      </c>
      <c r="X120" s="33" t="str">
        <f t="shared" si="55"/>
        <v/>
      </c>
      <c r="Y120" s="69" t="str">
        <f t="shared" si="56"/>
        <v/>
      </c>
      <c r="Z120" s="82">
        <f t="shared" si="57"/>
        <v>64</v>
      </c>
      <c r="AA120" s="33">
        <f t="shared" si="58"/>
        <v>26</v>
      </c>
      <c r="AB120" s="33">
        <f t="shared" si="59"/>
        <v>157</v>
      </c>
      <c r="AC120" s="69">
        <f t="shared" si="60"/>
        <v>247</v>
      </c>
      <c r="AD120" s="102" t="str">
        <f t="shared" si="61"/>
        <v/>
      </c>
      <c r="AE120" s="60" t="str">
        <f t="shared" si="62"/>
        <v/>
      </c>
      <c r="AR120" s="28" t="s">
        <v>120</v>
      </c>
      <c r="AS120" s="28" t="s">
        <v>22</v>
      </c>
      <c r="AT120" s="28" t="s">
        <v>54</v>
      </c>
      <c r="AU120" s="88">
        <v>28045</v>
      </c>
      <c r="AV120" s="28">
        <v>64</v>
      </c>
      <c r="AW120" s="28">
        <v>26</v>
      </c>
      <c r="AX120" s="28">
        <v>59</v>
      </c>
      <c r="AY120" s="28">
        <v>149</v>
      </c>
      <c r="AZ120" s="28"/>
      <c r="BA120" s="28"/>
      <c r="BB120" s="28"/>
      <c r="BC120" s="28"/>
      <c r="BD120" s="28"/>
      <c r="BE120" s="28"/>
      <c r="BF120" s="28">
        <v>98</v>
      </c>
      <c r="BG120" s="28">
        <v>98</v>
      </c>
      <c r="BH120" s="28"/>
      <c r="BI120" s="28"/>
      <c r="BJ120" s="28"/>
      <c r="BK120" s="28"/>
      <c r="BL120" s="28"/>
      <c r="BM120" s="28"/>
      <c r="BN120" s="28"/>
      <c r="BO120" s="28"/>
      <c r="BP120" s="28">
        <v>64</v>
      </c>
      <c r="BQ120" s="28">
        <v>26</v>
      </c>
      <c r="BR120" s="28">
        <v>157</v>
      </c>
      <c r="BS120" s="28">
        <v>247</v>
      </c>
      <c r="BT120" s="28"/>
      <c r="BU120" s="28" t="s">
        <v>509</v>
      </c>
      <c r="BV120" s="28"/>
      <c r="BX120"/>
    </row>
    <row r="121" spans="2:76" x14ac:dyDescent="0.25">
      <c r="B121" s="59" t="str">
        <f t="shared" si="33"/>
        <v>Mulberry</v>
      </c>
      <c r="C121" s="31" t="str">
        <f t="shared" si="34"/>
        <v>USFS</v>
      </c>
      <c r="D121" s="31" t="str">
        <f t="shared" si="35"/>
        <v>AR</v>
      </c>
      <c r="E121" s="100">
        <f t="shared" si="36"/>
        <v>1992</v>
      </c>
      <c r="F121" s="82" t="str">
        <f t="shared" si="37"/>
        <v/>
      </c>
      <c r="G121" s="33" t="str">
        <f t="shared" si="38"/>
        <v/>
      </c>
      <c r="H121" s="33" t="str">
        <f t="shared" si="39"/>
        <v/>
      </c>
      <c r="I121" s="69" t="str">
        <f t="shared" si="40"/>
        <v/>
      </c>
      <c r="J121" s="82" t="str">
        <f t="shared" si="41"/>
        <v/>
      </c>
      <c r="K121" s="33" t="str">
        <f t="shared" si="42"/>
        <v/>
      </c>
      <c r="L121" s="33" t="str">
        <f t="shared" si="43"/>
        <v/>
      </c>
      <c r="M121" s="69" t="str">
        <f t="shared" si="44"/>
        <v/>
      </c>
      <c r="N121" s="82" t="str">
        <f t="shared" si="45"/>
        <v/>
      </c>
      <c r="O121" s="33" t="str">
        <f t="shared" si="46"/>
        <v/>
      </c>
      <c r="P121" s="33" t="str">
        <f t="shared" si="47"/>
        <v/>
      </c>
      <c r="Q121" s="69" t="str">
        <f t="shared" si="48"/>
        <v/>
      </c>
      <c r="R121" s="82" t="str">
        <f t="shared" si="49"/>
        <v/>
      </c>
      <c r="S121" s="33">
        <f t="shared" si="50"/>
        <v>19.399999999999999</v>
      </c>
      <c r="T121" s="33">
        <f t="shared" si="51"/>
        <v>36.6</v>
      </c>
      <c r="U121" s="69">
        <f t="shared" si="52"/>
        <v>56</v>
      </c>
      <c r="V121" s="82" t="str">
        <f t="shared" si="53"/>
        <v/>
      </c>
      <c r="W121" s="33" t="str">
        <f t="shared" si="54"/>
        <v/>
      </c>
      <c r="X121" s="33" t="str">
        <f t="shared" si="55"/>
        <v/>
      </c>
      <c r="Y121" s="69" t="str">
        <f t="shared" si="56"/>
        <v/>
      </c>
      <c r="Z121" s="82" t="str">
        <f t="shared" si="57"/>
        <v/>
      </c>
      <c r="AA121" s="33">
        <f t="shared" si="58"/>
        <v>19.399999999999999</v>
      </c>
      <c r="AB121" s="33">
        <f t="shared" si="59"/>
        <v>36.6</v>
      </c>
      <c r="AC121" s="69">
        <f t="shared" si="60"/>
        <v>56</v>
      </c>
      <c r="AD121" s="102" t="str">
        <f t="shared" si="61"/>
        <v/>
      </c>
      <c r="AE121" s="60" t="str">
        <f t="shared" si="62"/>
        <v/>
      </c>
      <c r="AR121" s="28" t="s">
        <v>427</v>
      </c>
      <c r="AS121" s="28" t="s">
        <v>3</v>
      </c>
      <c r="AT121" s="28" t="s">
        <v>33</v>
      </c>
      <c r="AU121" s="88">
        <v>33716</v>
      </c>
      <c r="AV121" s="28"/>
      <c r="AW121" s="28"/>
      <c r="AX121" s="28"/>
      <c r="AY121" s="28"/>
      <c r="AZ121" s="28"/>
      <c r="BA121" s="28"/>
      <c r="BB121" s="28"/>
      <c r="BC121" s="28"/>
      <c r="BD121" s="28"/>
      <c r="BE121" s="28"/>
      <c r="BF121" s="28"/>
      <c r="BG121" s="28"/>
      <c r="BH121" s="28"/>
      <c r="BI121" s="28">
        <v>19.399999999999999</v>
      </c>
      <c r="BJ121" s="28">
        <v>36.6</v>
      </c>
      <c r="BK121" s="28">
        <v>56</v>
      </c>
      <c r="BL121" s="28"/>
      <c r="BM121" s="28"/>
      <c r="BN121" s="28"/>
      <c r="BO121" s="28"/>
      <c r="BP121" s="28"/>
      <c r="BQ121" s="28">
        <v>19.399999999999999</v>
      </c>
      <c r="BR121" s="28">
        <v>36.6</v>
      </c>
      <c r="BS121" s="28">
        <v>56</v>
      </c>
      <c r="BT121" s="28"/>
      <c r="BU121" s="28" t="s">
        <v>509</v>
      </c>
      <c r="BV121" s="28"/>
      <c r="BX121"/>
    </row>
    <row r="122" spans="2:76" x14ac:dyDescent="0.25">
      <c r="B122" s="59" t="str">
        <f t="shared" si="33"/>
        <v>Mulchatna</v>
      </c>
      <c r="C122" s="31" t="str">
        <f t="shared" si="34"/>
        <v>NPS</v>
      </c>
      <c r="D122" s="31" t="str">
        <f t="shared" si="35"/>
        <v>AK</v>
      </c>
      <c r="E122" s="100">
        <f t="shared" si="36"/>
        <v>1980</v>
      </c>
      <c r="F122" s="82" t="str">
        <f t="shared" si="37"/>
        <v/>
      </c>
      <c r="G122" s="33" t="str">
        <f t="shared" si="38"/>
        <v/>
      </c>
      <c r="H122" s="33" t="str">
        <f t="shared" si="39"/>
        <v/>
      </c>
      <c r="I122" s="69" t="str">
        <f t="shared" si="40"/>
        <v/>
      </c>
      <c r="J122" s="82" t="str">
        <f t="shared" si="41"/>
        <v/>
      </c>
      <c r="K122" s="33" t="str">
        <f t="shared" si="42"/>
        <v/>
      </c>
      <c r="L122" s="33" t="str">
        <f t="shared" si="43"/>
        <v/>
      </c>
      <c r="M122" s="69" t="str">
        <f t="shared" si="44"/>
        <v/>
      </c>
      <c r="N122" s="82">
        <f t="shared" si="45"/>
        <v>24</v>
      </c>
      <c r="O122" s="33" t="str">
        <f t="shared" si="46"/>
        <v/>
      </c>
      <c r="P122" s="33" t="str">
        <f t="shared" si="47"/>
        <v/>
      </c>
      <c r="Q122" s="69">
        <f t="shared" si="48"/>
        <v>24</v>
      </c>
      <c r="R122" s="82" t="str">
        <f t="shared" si="49"/>
        <v/>
      </c>
      <c r="S122" s="33" t="str">
        <f t="shared" si="50"/>
        <v/>
      </c>
      <c r="T122" s="33" t="str">
        <f t="shared" si="51"/>
        <v/>
      </c>
      <c r="U122" s="69" t="str">
        <f t="shared" si="52"/>
        <v/>
      </c>
      <c r="V122" s="82" t="str">
        <f t="shared" si="53"/>
        <v/>
      </c>
      <c r="W122" s="33" t="str">
        <f t="shared" si="54"/>
        <v/>
      </c>
      <c r="X122" s="33" t="str">
        <f t="shared" si="55"/>
        <v/>
      </c>
      <c r="Y122" s="69" t="str">
        <f t="shared" si="56"/>
        <v/>
      </c>
      <c r="Z122" s="82">
        <f t="shared" si="57"/>
        <v>24</v>
      </c>
      <c r="AA122" s="33" t="str">
        <f t="shared" si="58"/>
        <v/>
      </c>
      <c r="AB122" s="33" t="str">
        <f t="shared" si="59"/>
        <v/>
      </c>
      <c r="AC122" s="69">
        <f t="shared" si="60"/>
        <v>24</v>
      </c>
      <c r="AD122" s="102" t="str">
        <f t="shared" si="61"/>
        <v/>
      </c>
      <c r="AE122" s="60" t="str">
        <f t="shared" si="62"/>
        <v/>
      </c>
      <c r="AR122" s="28" t="s">
        <v>352</v>
      </c>
      <c r="AS122" s="28" t="s">
        <v>2</v>
      </c>
      <c r="AT122" s="28" t="s">
        <v>31</v>
      </c>
      <c r="AU122" s="88">
        <v>29557</v>
      </c>
      <c r="AV122" s="28"/>
      <c r="AW122" s="28"/>
      <c r="AX122" s="28"/>
      <c r="AY122" s="28"/>
      <c r="AZ122" s="28"/>
      <c r="BA122" s="28"/>
      <c r="BB122" s="28"/>
      <c r="BC122" s="28"/>
      <c r="BD122" s="28">
        <v>24</v>
      </c>
      <c r="BE122" s="28"/>
      <c r="BF122" s="28"/>
      <c r="BG122" s="28">
        <v>24</v>
      </c>
      <c r="BH122" s="28"/>
      <c r="BI122" s="28"/>
      <c r="BJ122" s="28"/>
      <c r="BK122" s="28"/>
      <c r="BL122" s="28"/>
      <c r="BM122" s="28"/>
      <c r="BN122" s="28"/>
      <c r="BO122" s="28"/>
      <c r="BP122" s="28">
        <v>24</v>
      </c>
      <c r="BQ122" s="28"/>
      <c r="BR122" s="28"/>
      <c r="BS122" s="28">
        <v>24</v>
      </c>
      <c r="BT122" s="28"/>
      <c r="BU122" s="28" t="s">
        <v>509</v>
      </c>
      <c r="BV122" s="28"/>
      <c r="BX122"/>
    </row>
    <row r="123" spans="2:76" x14ac:dyDescent="0.25">
      <c r="B123" s="59" t="str">
        <f t="shared" si="33"/>
        <v>Musconetcong</v>
      </c>
      <c r="C123" s="31" t="str">
        <f t="shared" si="34"/>
        <v>NPS</v>
      </c>
      <c r="D123" s="31" t="str">
        <f t="shared" si="35"/>
        <v>NJ</v>
      </c>
      <c r="E123" s="100">
        <f t="shared" si="36"/>
        <v>2006</v>
      </c>
      <c r="F123" s="82" t="str">
        <f t="shared" si="37"/>
        <v/>
      </c>
      <c r="G123" s="33" t="str">
        <f t="shared" si="38"/>
        <v/>
      </c>
      <c r="H123" s="33" t="str">
        <f t="shared" si="39"/>
        <v/>
      </c>
      <c r="I123" s="69" t="str">
        <f t="shared" si="40"/>
        <v/>
      </c>
      <c r="J123" s="82" t="str">
        <f t="shared" si="41"/>
        <v/>
      </c>
      <c r="K123" s="33" t="str">
        <f t="shared" si="42"/>
        <v/>
      </c>
      <c r="L123" s="33" t="str">
        <f t="shared" si="43"/>
        <v/>
      </c>
      <c r="M123" s="69" t="str">
        <f t="shared" si="44"/>
        <v/>
      </c>
      <c r="N123" s="82" t="str">
        <f t="shared" si="45"/>
        <v/>
      </c>
      <c r="O123" s="33">
        <f t="shared" si="46"/>
        <v>3.5</v>
      </c>
      <c r="P123" s="33">
        <f t="shared" si="47"/>
        <v>20.7</v>
      </c>
      <c r="Q123" s="69">
        <f t="shared" si="48"/>
        <v>24.2</v>
      </c>
      <c r="R123" s="82" t="str">
        <f t="shared" si="49"/>
        <v/>
      </c>
      <c r="S123" s="33" t="str">
        <f t="shared" si="50"/>
        <v/>
      </c>
      <c r="T123" s="33" t="str">
        <f t="shared" si="51"/>
        <v/>
      </c>
      <c r="U123" s="69" t="str">
        <f t="shared" si="52"/>
        <v/>
      </c>
      <c r="V123" s="82" t="str">
        <f t="shared" si="53"/>
        <v/>
      </c>
      <c r="W123" s="33" t="str">
        <f t="shared" si="54"/>
        <v/>
      </c>
      <c r="X123" s="33" t="str">
        <f t="shared" si="55"/>
        <v/>
      </c>
      <c r="Y123" s="69" t="str">
        <f t="shared" si="56"/>
        <v/>
      </c>
      <c r="Z123" s="82" t="str">
        <f t="shared" si="57"/>
        <v/>
      </c>
      <c r="AA123" s="33">
        <f t="shared" si="58"/>
        <v>3.5</v>
      </c>
      <c r="AB123" s="33">
        <f t="shared" si="59"/>
        <v>20.7</v>
      </c>
      <c r="AC123" s="69">
        <f t="shared" si="60"/>
        <v>24.2</v>
      </c>
      <c r="AD123" s="102" t="str">
        <f t="shared" si="61"/>
        <v/>
      </c>
      <c r="AE123" s="60" t="str">
        <f t="shared" si="62"/>
        <v/>
      </c>
      <c r="AR123" s="28" t="s">
        <v>448</v>
      </c>
      <c r="AS123" s="28" t="s">
        <v>2</v>
      </c>
      <c r="AT123" s="28" t="s">
        <v>58</v>
      </c>
      <c r="AU123" s="88">
        <v>39073</v>
      </c>
      <c r="AV123" s="28"/>
      <c r="AW123" s="28"/>
      <c r="AX123" s="28"/>
      <c r="AY123" s="28"/>
      <c r="AZ123" s="28"/>
      <c r="BA123" s="28"/>
      <c r="BB123" s="28"/>
      <c r="BC123" s="28"/>
      <c r="BD123" s="28"/>
      <c r="BE123" s="28">
        <v>3.5</v>
      </c>
      <c r="BF123" s="28">
        <v>20.7</v>
      </c>
      <c r="BG123" s="28">
        <v>24.2</v>
      </c>
      <c r="BH123" s="28"/>
      <c r="BI123" s="28"/>
      <c r="BJ123" s="28"/>
      <c r="BK123" s="28"/>
      <c r="BL123" s="28"/>
      <c r="BM123" s="28"/>
      <c r="BN123" s="28"/>
      <c r="BO123" s="28"/>
      <c r="BP123" s="28"/>
      <c r="BQ123" s="28">
        <v>3.5</v>
      </c>
      <c r="BR123" s="28">
        <v>20.7</v>
      </c>
      <c r="BS123" s="28">
        <v>24.2</v>
      </c>
      <c r="BT123" s="28"/>
      <c r="BU123" s="28" t="s">
        <v>509</v>
      </c>
      <c r="BV123" s="28"/>
      <c r="BX123"/>
    </row>
    <row r="124" spans="2:76" x14ac:dyDescent="0.25">
      <c r="B124" s="59" t="str">
        <f t="shared" si="33"/>
        <v>New</v>
      </c>
      <c r="C124" s="31" t="str">
        <f t="shared" si="34"/>
        <v>State</v>
      </c>
      <c r="D124" s="31" t="str">
        <f t="shared" si="35"/>
        <v>NC</v>
      </c>
      <c r="E124" s="100">
        <f t="shared" si="36"/>
        <v>1976</v>
      </c>
      <c r="F124" s="82" t="str">
        <f t="shared" si="37"/>
        <v/>
      </c>
      <c r="G124" s="33" t="str">
        <f t="shared" si="38"/>
        <v/>
      </c>
      <c r="H124" s="33" t="str">
        <f t="shared" si="39"/>
        <v/>
      </c>
      <c r="I124" s="69" t="str">
        <f t="shared" si="40"/>
        <v/>
      </c>
      <c r="J124" s="82" t="str">
        <f t="shared" si="41"/>
        <v/>
      </c>
      <c r="K124" s="33" t="str">
        <f t="shared" si="42"/>
        <v/>
      </c>
      <c r="L124" s="33" t="str">
        <f t="shared" si="43"/>
        <v/>
      </c>
      <c r="M124" s="69" t="str">
        <f t="shared" si="44"/>
        <v/>
      </c>
      <c r="N124" s="82" t="str">
        <f t="shared" si="45"/>
        <v/>
      </c>
      <c r="O124" s="33" t="str">
        <f t="shared" si="46"/>
        <v/>
      </c>
      <c r="P124" s="33" t="str">
        <f t="shared" si="47"/>
        <v/>
      </c>
      <c r="Q124" s="69" t="str">
        <f t="shared" si="48"/>
        <v/>
      </c>
      <c r="R124" s="82" t="str">
        <f t="shared" si="49"/>
        <v/>
      </c>
      <c r="S124" s="33" t="str">
        <f t="shared" si="50"/>
        <v/>
      </c>
      <c r="T124" s="33" t="str">
        <f t="shared" si="51"/>
        <v/>
      </c>
      <c r="U124" s="69" t="str">
        <f t="shared" si="52"/>
        <v/>
      </c>
      <c r="V124" s="82" t="str">
        <f t="shared" si="53"/>
        <v/>
      </c>
      <c r="W124" s="33">
        <f t="shared" si="54"/>
        <v>26.5</v>
      </c>
      <c r="X124" s="33" t="str">
        <f t="shared" si="55"/>
        <v/>
      </c>
      <c r="Y124" s="69">
        <f t="shared" si="56"/>
        <v>26.5</v>
      </c>
      <c r="Z124" s="82" t="str">
        <f t="shared" si="57"/>
        <v/>
      </c>
      <c r="AA124" s="33">
        <f t="shared" si="58"/>
        <v>26.5</v>
      </c>
      <c r="AB124" s="33" t="str">
        <f t="shared" si="59"/>
        <v/>
      </c>
      <c r="AC124" s="69">
        <f t="shared" si="60"/>
        <v>26.5</v>
      </c>
      <c r="AD124" s="102" t="str">
        <f t="shared" si="61"/>
        <v>Yes</v>
      </c>
      <c r="AE124" s="60" t="str">
        <f t="shared" si="62"/>
        <v>None</v>
      </c>
      <c r="AR124" s="28" t="s">
        <v>307</v>
      </c>
      <c r="AS124" s="28" t="s">
        <v>4</v>
      </c>
      <c r="AT124" s="28" t="s">
        <v>62</v>
      </c>
      <c r="AU124" s="88">
        <v>27863</v>
      </c>
      <c r="AV124" s="28"/>
      <c r="AW124" s="28"/>
      <c r="AX124" s="28"/>
      <c r="AY124" s="28"/>
      <c r="AZ124" s="28"/>
      <c r="BA124" s="28"/>
      <c r="BB124" s="28"/>
      <c r="BC124" s="28"/>
      <c r="BD124" s="28"/>
      <c r="BE124" s="28"/>
      <c r="BF124" s="28"/>
      <c r="BG124" s="28"/>
      <c r="BH124" s="28"/>
      <c r="BI124" s="28"/>
      <c r="BJ124" s="28"/>
      <c r="BK124" s="28"/>
      <c r="BL124" s="28"/>
      <c r="BM124" s="28">
        <v>26.5</v>
      </c>
      <c r="BN124" s="28"/>
      <c r="BO124" s="28">
        <v>26.5</v>
      </c>
      <c r="BP124" s="28"/>
      <c r="BQ124" s="28">
        <v>26.5</v>
      </c>
      <c r="BR124" s="28"/>
      <c r="BS124" s="28">
        <v>26.5</v>
      </c>
      <c r="BT124" s="28" t="s">
        <v>510</v>
      </c>
      <c r="BU124" s="28" t="s">
        <v>496</v>
      </c>
      <c r="BV124" s="28"/>
      <c r="BX124"/>
    </row>
    <row r="125" spans="2:76" x14ac:dyDescent="0.25">
      <c r="B125" s="59" t="str">
        <f t="shared" si="33"/>
        <v>Niobrara</v>
      </c>
      <c r="C125" s="31" t="str">
        <f t="shared" si="34"/>
        <v>NPS/FWS</v>
      </c>
      <c r="D125" s="31" t="str">
        <f t="shared" si="35"/>
        <v>NE</v>
      </c>
      <c r="E125" s="100">
        <f t="shared" si="36"/>
        <v>1991</v>
      </c>
      <c r="F125" s="82" t="str">
        <f t="shared" si="37"/>
        <v/>
      </c>
      <c r="G125" s="33" t="str">
        <f t="shared" si="38"/>
        <v/>
      </c>
      <c r="H125" s="33" t="str">
        <f t="shared" si="39"/>
        <v/>
      </c>
      <c r="I125" s="69" t="str">
        <f t="shared" si="40"/>
        <v/>
      </c>
      <c r="J125" s="82" t="str">
        <f t="shared" si="41"/>
        <v/>
      </c>
      <c r="K125" s="33">
        <f t="shared" si="42"/>
        <v>8</v>
      </c>
      <c r="L125" s="33" t="str">
        <f t="shared" si="43"/>
        <v/>
      </c>
      <c r="M125" s="69">
        <f t="shared" si="44"/>
        <v>8</v>
      </c>
      <c r="N125" s="82" t="str">
        <f t="shared" si="45"/>
        <v/>
      </c>
      <c r="O125" s="33">
        <f t="shared" si="46"/>
        <v>68</v>
      </c>
      <c r="P125" s="33">
        <f t="shared" si="47"/>
        <v>28</v>
      </c>
      <c r="Q125" s="69">
        <f t="shared" si="48"/>
        <v>96</v>
      </c>
      <c r="R125" s="82" t="str">
        <f t="shared" si="49"/>
        <v/>
      </c>
      <c r="S125" s="33" t="str">
        <f t="shared" si="50"/>
        <v/>
      </c>
      <c r="T125" s="33" t="str">
        <f t="shared" si="51"/>
        <v/>
      </c>
      <c r="U125" s="69" t="str">
        <f t="shared" si="52"/>
        <v/>
      </c>
      <c r="V125" s="82" t="str">
        <f t="shared" si="53"/>
        <v/>
      </c>
      <c r="W125" s="33" t="str">
        <f t="shared" si="54"/>
        <v/>
      </c>
      <c r="X125" s="33" t="str">
        <f t="shared" si="55"/>
        <v/>
      </c>
      <c r="Y125" s="69" t="str">
        <f t="shared" si="56"/>
        <v/>
      </c>
      <c r="Z125" s="82" t="str">
        <f t="shared" si="57"/>
        <v/>
      </c>
      <c r="AA125" s="33">
        <f t="shared" si="58"/>
        <v>76</v>
      </c>
      <c r="AB125" s="33">
        <f t="shared" si="59"/>
        <v>28</v>
      </c>
      <c r="AC125" s="69">
        <f t="shared" si="60"/>
        <v>104</v>
      </c>
      <c r="AD125" s="102" t="str">
        <f t="shared" si="61"/>
        <v/>
      </c>
      <c r="AE125" s="60" t="str">
        <f t="shared" si="62"/>
        <v/>
      </c>
      <c r="AR125" s="28" t="s">
        <v>281</v>
      </c>
      <c r="AS125" s="28" t="s">
        <v>912</v>
      </c>
      <c r="AT125" s="28" t="s">
        <v>56</v>
      </c>
      <c r="AU125" s="88">
        <v>33382</v>
      </c>
      <c r="AV125" s="28"/>
      <c r="AW125" s="28"/>
      <c r="AX125" s="28"/>
      <c r="AY125" s="28"/>
      <c r="AZ125" s="28"/>
      <c r="BA125" s="28">
        <v>8</v>
      </c>
      <c r="BB125" s="28"/>
      <c r="BC125" s="28">
        <v>8</v>
      </c>
      <c r="BD125" s="28"/>
      <c r="BE125" s="28">
        <v>68</v>
      </c>
      <c r="BF125" s="28">
        <v>28</v>
      </c>
      <c r="BG125" s="28">
        <v>96</v>
      </c>
      <c r="BH125" s="28"/>
      <c r="BI125" s="28"/>
      <c r="BJ125" s="28"/>
      <c r="BK125" s="28"/>
      <c r="BL125" s="28"/>
      <c r="BM125" s="28"/>
      <c r="BN125" s="28"/>
      <c r="BO125" s="28"/>
      <c r="BP125" s="28"/>
      <c r="BQ125" s="28">
        <v>76</v>
      </c>
      <c r="BR125" s="28">
        <v>28</v>
      </c>
      <c r="BS125" s="28">
        <v>104</v>
      </c>
      <c r="BT125" s="28"/>
      <c r="BU125" s="28" t="s">
        <v>509</v>
      </c>
      <c r="BV125" s="28"/>
      <c r="BX125"/>
    </row>
    <row r="126" spans="2:76" x14ac:dyDescent="0.25">
      <c r="B126" s="59" t="str">
        <f t="shared" si="33"/>
        <v>Noatak</v>
      </c>
      <c r="C126" s="31" t="str">
        <f t="shared" si="34"/>
        <v>NPS</v>
      </c>
      <c r="D126" s="31" t="str">
        <f t="shared" si="35"/>
        <v>AK</v>
      </c>
      <c r="E126" s="100">
        <f t="shared" si="36"/>
        <v>1980</v>
      </c>
      <c r="F126" s="82" t="str">
        <f t="shared" si="37"/>
        <v/>
      </c>
      <c r="G126" s="33" t="str">
        <f t="shared" si="38"/>
        <v/>
      </c>
      <c r="H126" s="33" t="str">
        <f t="shared" si="39"/>
        <v/>
      </c>
      <c r="I126" s="69" t="str">
        <f t="shared" si="40"/>
        <v/>
      </c>
      <c r="J126" s="82" t="str">
        <f t="shared" si="41"/>
        <v/>
      </c>
      <c r="K126" s="33" t="str">
        <f t="shared" si="42"/>
        <v/>
      </c>
      <c r="L126" s="33" t="str">
        <f t="shared" si="43"/>
        <v/>
      </c>
      <c r="M126" s="69" t="str">
        <f t="shared" si="44"/>
        <v/>
      </c>
      <c r="N126" s="82">
        <f t="shared" si="45"/>
        <v>330</v>
      </c>
      <c r="O126" s="33" t="str">
        <f t="shared" si="46"/>
        <v/>
      </c>
      <c r="P126" s="33" t="str">
        <f t="shared" si="47"/>
        <v/>
      </c>
      <c r="Q126" s="69">
        <f t="shared" si="48"/>
        <v>330</v>
      </c>
      <c r="R126" s="82" t="str">
        <f t="shared" si="49"/>
        <v/>
      </c>
      <c r="S126" s="33" t="str">
        <f t="shared" si="50"/>
        <v/>
      </c>
      <c r="T126" s="33" t="str">
        <f t="shared" si="51"/>
        <v/>
      </c>
      <c r="U126" s="69" t="str">
        <f t="shared" si="52"/>
        <v/>
      </c>
      <c r="V126" s="82" t="str">
        <f t="shared" si="53"/>
        <v/>
      </c>
      <c r="W126" s="33" t="str">
        <f t="shared" si="54"/>
        <v/>
      </c>
      <c r="X126" s="33" t="str">
        <f t="shared" si="55"/>
        <v/>
      </c>
      <c r="Y126" s="69" t="str">
        <f t="shared" si="56"/>
        <v/>
      </c>
      <c r="Z126" s="82">
        <f t="shared" si="57"/>
        <v>330</v>
      </c>
      <c r="AA126" s="33" t="str">
        <f t="shared" si="58"/>
        <v/>
      </c>
      <c r="AB126" s="33" t="str">
        <f t="shared" si="59"/>
        <v/>
      </c>
      <c r="AC126" s="69">
        <f t="shared" si="60"/>
        <v>330</v>
      </c>
      <c r="AD126" s="102" t="str">
        <f t="shared" si="61"/>
        <v/>
      </c>
      <c r="AE126" s="60" t="str">
        <f t="shared" si="62"/>
        <v/>
      </c>
      <c r="AR126" s="28" t="s">
        <v>354</v>
      </c>
      <c r="AS126" s="28" t="s">
        <v>2</v>
      </c>
      <c r="AT126" s="28" t="s">
        <v>31</v>
      </c>
      <c r="AU126" s="88">
        <v>29557</v>
      </c>
      <c r="AV126" s="28"/>
      <c r="AW126" s="28"/>
      <c r="AX126" s="28"/>
      <c r="AY126" s="28"/>
      <c r="AZ126" s="28"/>
      <c r="BA126" s="28"/>
      <c r="BB126" s="28"/>
      <c r="BC126" s="28"/>
      <c r="BD126" s="28">
        <v>330</v>
      </c>
      <c r="BE126" s="28"/>
      <c r="BF126" s="28"/>
      <c r="BG126" s="28">
        <v>330</v>
      </c>
      <c r="BH126" s="28"/>
      <c r="BI126" s="28"/>
      <c r="BJ126" s="28"/>
      <c r="BK126" s="28"/>
      <c r="BL126" s="28"/>
      <c r="BM126" s="28"/>
      <c r="BN126" s="28"/>
      <c r="BO126" s="28"/>
      <c r="BP126" s="28">
        <v>330</v>
      </c>
      <c r="BQ126" s="28"/>
      <c r="BR126" s="28"/>
      <c r="BS126" s="28">
        <v>330</v>
      </c>
      <c r="BT126" s="28"/>
      <c r="BU126" s="28" t="s">
        <v>509</v>
      </c>
      <c r="BV126" s="28"/>
      <c r="BX126"/>
    </row>
    <row r="127" spans="2:76" x14ac:dyDescent="0.25">
      <c r="B127" s="59" t="str">
        <f t="shared" si="33"/>
        <v>North Fork  Koyukuk</v>
      </c>
      <c r="C127" s="31" t="str">
        <f t="shared" si="34"/>
        <v>NPS</v>
      </c>
      <c r="D127" s="31" t="str">
        <f t="shared" si="35"/>
        <v>AK</v>
      </c>
      <c r="E127" s="100">
        <f t="shared" si="36"/>
        <v>1980</v>
      </c>
      <c r="F127" s="82" t="str">
        <f t="shared" si="37"/>
        <v/>
      </c>
      <c r="G127" s="33" t="str">
        <f t="shared" si="38"/>
        <v/>
      </c>
      <c r="H127" s="33" t="str">
        <f t="shared" si="39"/>
        <v/>
      </c>
      <c r="I127" s="69" t="str">
        <f t="shared" si="40"/>
        <v/>
      </c>
      <c r="J127" s="82" t="str">
        <f t="shared" si="41"/>
        <v/>
      </c>
      <c r="K127" s="33" t="str">
        <f t="shared" si="42"/>
        <v/>
      </c>
      <c r="L127" s="33" t="str">
        <f t="shared" si="43"/>
        <v/>
      </c>
      <c r="M127" s="69" t="str">
        <f t="shared" si="44"/>
        <v/>
      </c>
      <c r="N127" s="82">
        <f t="shared" si="45"/>
        <v>102</v>
      </c>
      <c r="O127" s="33" t="str">
        <f t="shared" si="46"/>
        <v/>
      </c>
      <c r="P127" s="33" t="str">
        <f t="shared" si="47"/>
        <v/>
      </c>
      <c r="Q127" s="69">
        <f t="shared" si="48"/>
        <v>102</v>
      </c>
      <c r="R127" s="82" t="str">
        <f t="shared" si="49"/>
        <v/>
      </c>
      <c r="S127" s="33" t="str">
        <f t="shared" si="50"/>
        <v/>
      </c>
      <c r="T127" s="33" t="str">
        <f t="shared" si="51"/>
        <v/>
      </c>
      <c r="U127" s="69" t="str">
        <f t="shared" si="52"/>
        <v/>
      </c>
      <c r="V127" s="82" t="str">
        <f t="shared" si="53"/>
        <v/>
      </c>
      <c r="W127" s="33" t="str">
        <f t="shared" si="54"/>
        <v/>
      </c>
      <c r="X127" s="33" t="str">
        <f t="shared" si="55"/>
        <v/>
      </c>
      <c r="Y127" s="69" t="str">
        <f t="shared" si="56"/>
        <v/>
      </c>
      <c r="Z127" s="82">
        <f t="shared" si="57"/>
        <v>102</v>
      </c>
      <c r="AA127" s="33" t="str">
        <f t="shared" si="58"/>
        <v/>
      </c>
      <c r="AB127" s="33" t="str">
        <f t="shared" si="59"/>
        <v/>
      </c>
      <c r="AC127" s="69">
        <f t="shared" si="60"/>
        <v>102</v>
      </c>
      <c r="AD127" s="102" t="str">
        <f t="shared" si="61"/>
        <v/>
      </c>
      <c r="AE127" s="60" t="str">
        <f t="shared" si="62"/>
        <v/>
      </c>
      <c r="AR127" s="28" t="s">
        <v>943</v>
      </c>
      <c r="AS127" s="28" t="s">
        <v>2</v>
      </c>
      <c r="AT127" s="28" t="s">
        <v>31</v>
      </c>
      <c r="AU127" s="88">
        <v>29557</v>
      </c>
      <c r="AV127" s="28"/>
      <c r="AW127" s="28"/>
      <c r="AX127" s="28"/>
      <c r="AY127" s="28"/>
      <c r="AZ127" s="28"/>
      <c r="BA127" s="28"/>
      <c r="BB127" s="28"/>
      <c r="BC127" s="28"/>
      <c r="BD127" s="28">
        <v>102</v>
      </c>
      <c r="BE127" s="28"/>
      <c r="BF127" s="28"/>
      <c r="BG127" s="28">
        <v>102</v>
      </c>
      <c r="BH127" s="28"/>
      <c r="BI127" s="28"/>
      <c r="BJ127" s="28"/>
      <c r="BK127" s="28"/>
      <c r="BL127" s="28"/>
      <c r="BM127" s="28"/>
      <c r="BN127" s="28"/>
      <c r="BO127" s="28"/>
      <c r="BP127" s="28">
        <v>102</v>
      </c>
      <c r="BQ127" s="28"/>
      <c r="BR127" s="28"/>
      <c r="BS127" s="28">
        <v>102</v>
      </c>
      <c r="BT127" s="28"/>
      <c r="BU127" s="28" t="s">
        <v>509</v>
      </c>
      <c r="BV127" s="28"/>
      <c r="BX127"/>
    </row>
    <row r="128" spans="2:76" x14ac:dyDescent="0.25">
      <c r="B128" s="59" t="str">
        <f t="shared" si="33"/>
        <v>North Fork American</v>
      </c>
      <c r="C128" s="31" t="str">
        <f t="shared" si="34"/>
        <v>BLM/USFS</v>
      </c>
      <c r="D128" s="31" t="str">
        <f t="shared" si="35"/>
        <v>CA</v>
      </c>
      <c r="E128" s="100">
        <f t="shared" si="36"/>
        <v>1978</v>
      </c>
      <c r="F128" s="82">
        <f t="shared" si="37"/>
        <v>12</v>
      </c>
      <c r="G128" s="33" t="str">
        <f t="shared" si="38"/>
        <v/>
      </c>
      <c r="H128" s="33" t="str">
        <f t="shared" si="39"/>
        <v/>
      </c>
      <c r="I128" s="69">
        <f t="shared" si="40"/>
        <v>12</v>
      </c>
      <c r="J128" s="82" t="str">
        <f t="shared" si="41"/>
        <v/>
      </c>
      <c r="K128" s="33" t="str">
        <f t="shared" si="42"/>
        <v/>
      </c>
      <c r="L128" s="33" t="str">
        <f t="shared" si="43"/>
        <v/>
      </c>
      <c r="M128" s="69" t="str">
        <f t="shared" si="44"/>
        <v/>
      </c>
      <c r="N128" s="82" t="str">
        <f t="shared" si="45"/>
        <v/>
      </c>
      <c r="O128" s="33" t="str">
        <f t="shared" si="46"/>
        <v/>
      </c>
      <c r="P128" s="33" t="str">
        <f t="shared" si="47"/>
        <v/>
      </c>
      <c r="Q128" s="69" t="str">
        <f t="shared" si="48"/>
        <v/>
      </c>
      <c r="R128" s="82">
        <f t="shared" si="49"/>
        <v>26.3</v>
      </c>
      <c r="S128" s="33" t="str">
        <f t="shared" si="50"/>
        <v/>
      </c>
      <c r="T128" s="33" t="str">
        <f t="shared" si="51"/>
        <v/>
      </c>
      <c r="U128" s="69">
        <f t="shared" si="52"/>
        <v>26.3</v>
      </c>
      <c r="V128" s="82" t="str">
        <f t="shared" si="53"/>
        <v/>
      </c>
      <c r="W128" s="33" t="str">
        <f t="shared" si="54"/>
        <v/>
      </c>
      <c r="X128" s="33" t="str">
        <f t="shared" si="55"/>
        <v/>
      </c>
      <c r="Y128" s="69" t="str">
        <f t="shared" si="56"/>
        <v/>
      </c>
      <c r="Z128" s="82">
        <f t="shared" si="57"/>
        <v>38.299999999999997</v>
      </c>
      <c r="AA128" s="33" t="str">
        <f t="shared" si="58"/>
        <v/>
      </c>
      <c r="AB128" s="33" t="str">
        <f t="shared" si="59"/>
        <v/>
      </c>
      <c r="AC128" s="69">
        <f t="shared" si="60"/>
        <v>38.299999999999997</v>
      </c>
      <c r="AD128" s="102" t="str">
        <f t="shared" si="61"/>
        <v/>
      </c>
      <c r="AE128" s="60" t="str">
        <f t="shared" si="62"/>
        <v/>
      </c>
      <c r="AR128" s="28" t="s">
        <v>342</v>
      </c>
      <c r="AS128" s="28" t="s">
        <v>21</v>
      </c>
      <c r="AT128" s="28" t="s">
        <v>35</v>
      </c>
      <c r="AU128" s="88">
        <v>28804</v>
      </c>
      <c r="AV128" s="28">
        <v>12</v>
      </c>
      <c r="AW128" s="28"/>
      <c r="AX128" s="28"/>
      <c r="AY128" s="28">
        <v>12</v>
      </c>
      <c r="AZ128" s="28"/>
      <c r="BA128" s="28"/>
      <c r="BB128" s="28"/>
      <c r="BC128" s="28"/>
      <c r="BD128" s="28"/>
      <c r="BE128" s="28"/>
      <c r="BF128" s="28"/>
      <c r="BG128" s="28"/>
      <c r="BH128" s="28">
        <v>26.3</v>
      </c>
      <c r="BI128" s="28"/>
      <c r="BJ128" s="28"/>
      <c r="BK128" s="28">
        <v>26.3</v>
      </c>
      <c r="BL128" s="28"/>
      <c r="BM128" s="28"/>
      <c r="BN128" s="28"/>
      <c r="BO128" s="28"/>
      <c r="BP128" s="28">
        <v>38.299999999999997</v>
      </c>
      <c r="BQ128" s="28"/>
      <c r="BR128" s="28"/>
      <c r="BS128" s="28">
        <v>38.299999999999997</v>
      </c>
      <c r="BT128" s="28"/>
      <c r="BU128" s="28" t="s">
        <v>509</v>
      </c>
      <c r="BV128" s="28"/>
      <c r="BX128"/>
    </row>
    <row r="129" spans="2:76" x14ac:dyDescent="0.25">
      <c r="B129" s="59" t="str">
        <f t="shared" si="33"/>
        <v>North Fork Crooked</v>
      </c>
      <c r="C129" s="31" t="str">
        <f t="shared" si="34"/>
        <v>BLM/USFS</v>
      </c>
      <c r="D129" s="31" t="str">
        <f t="shared" si="35"/>
        <v>OR</v>
      </c>
      <c r="E129" s="100">
        <f t="shared" si="36"/>
        <v>1988</v>
      </c>
      <c r="F129" s="82">
        <f t="shared" si="37"/>
        <v>12.2</v>
      </c>
      <c r="G129" s="33">
        <f t="shared" si="38"/>
        <v>0.6</v>
      </c>
      <c r="H129" s="33">
        <f t="shared" si="39"/>
        <v>4.4000000000000004</v>
      </c>
      <c r="I129" s="69">
        <f t="shared" si="40"/>
        <v>17.2</v>
      </c>
      <c r="J129" s="82" t="str">
        <f t="shared" si="41"/>
        <v/>
      </c>
      <c r="K129" s="33" t="str">
        <f t="shared" si="42"/>
        <v/>
      </c>
      <c r="L129" s="33" t="str">
        <f t="shared" si="43"/>
        <v/>
      </c>
      <c r="M129" s="69" t="str">
        <f t="shared" si="44"/>
        <v/>
      </c>
      <c r="N129" s="82" t="str">
        <f t="shared" si="45"/>
        <v/>
      </c>
      <c r="O129" s="33" t="str">
        <f t="shared" si="46"/>
        <v/>
      </c>
      <c r="P129" s="33" t="str">
        <f t="shared" si="47"/>
        <v/>
      </c>
      <c r="Q129" s="69" t="str">
        <f t="shared" si="48"/>
        <v/>
      </c>
      <c r="R129" s="82" t="str">
        <f t="shared" si="49"/>
        <v/>
      </c>
      <c r="S129" s="33">
        <f t="shared" si="50"/>
        <v>7.6</v>
      </c>
      <c r="T129" s="33">
        <f t="shared" si="51"/>
        <v>8.9</v>
      </c>
      <c r="U129" s="69">
        <f t="shared" si="52"/>
        <v>16.5</v>
      </c>
      <c r="V129" s="82" t="str">
        <f t="shared" si="53"/>
        <v/>
      </c>
      <c r="W129" s="33" t="str">
        <f t="shared" si="54"/>
        <v/>
      </c>
      <c r="X129" s="33" t="str">
        <f t="shared" si="55"/>
        <v/>
      </c>
      <c r="Y129" s="69" t="str">
        <f t="shared" si="56"/>
        <v/>
      </c>
      <c r="Z129" s="82">
        <f t="shared" si="57"/>
        <v>12.2</v>
      </c>
      <c r="AA129" s="33">
        <f t="shared" si="58"/>
        <v>8.1999999999999993</v>
      </c>
      <c r="AB129" s="33">
        <f t="shared" si="59"/>
        <v>13.3</v>
      </c>
      <c r="AC129" s="69">
        <f t="shared" si="60"/>
        <v>33.700000000000003</v>
      </c>
      <c r="AD129" s="102" t="str">
        <f t="shared" si="61"/>
        <v/>
      </c>
      <c r="AE129" s="60" t="str">
        <f t="shared" si="62"/>
        <v/>
      </c>
      <c r="AR129" s="28" t="s">
        <v>397</v>
      </c>
      <c r="AS129" s="28" t="s">
        <v>21</v>
      </c>
      <c r="AT129" s="28" t="s">
        <v>65</v>
      </c>
      <c r="AU129" s="88">
        <v>32444</v>
      </c>
      <c r="AV129" s="28">
        <v>12.2</v>
      </c>
      <c r="AW129" s="28">
        <v>0.6</v>
      </c>
      <c r="AX129" s="28">
        <v>4.4000000000000004</v>
      </c>
      <c r="AY129" s="28">
        <v>17.2</v>
      </c>
      <c r="AZ129" s="28"/>
      <c r="BA129" s="28"/>
      <c r="BB129" s="28"/>
      <c r="BC129" s="28"/>
      <c r="BD129" s="28"/>
      <c r="BE129" s="28"/>
      <c r="BF129" s="28"/>
      <c r="BG129" s="28"/>
      <c r="BH129" s="28"/>
      <c r="BI129" s="28">
        <v>7.6</v>
      </c>
      <c r="BJ129" s="28">
        <v>8.9</v>
      </c>
      <c r="BK129" s="28">
        <v>16.5</v>
      </c>
      <c r="BL129" s="28"/>
      <c r="BM129" s="28"/>
      <c r="BN129" s="28"/>
      <c r="BO129" s="28"/>
      <c r="BP129" s="28">
        <v>12.2</v>
      </c>
      <c r="BQ129" s="28">
        <v>8.1999999999999993</v>
      </c>
      <c r="BR129" s="28">
        <v>13.3</v>
      </c>
      <c r="BS129" s="28">
        <v>33.700000000000003</v>
      </c>
      <c r="BT129" s="28"/>
      <c r="BU129" s="28" t="s">
        <v>509</v>
      </c>
      <c r="BV129" s="28"/>
      <c r="BX129"/>
    </row>
    <row r="130" spans="2:76" x14ac:dyDescent="0.25">
      <c r="B130" s="59" t="str">
        <f t="shared" si="33"/>
        <v>North Fork John Day</v>
      </c>
      <c r="C130" s="31" t="str">
        <f t="shared" si="34"/>
        <v>USFS</v>
      </c>
      <c r="D130" s="31" t="str">
        <f t="shared" si="35"/>
        <v>OR</v>
      </c>
      <c r="E130" s="100">
        <f t="shared" si="36"/>
        <v>1988</v>
      </c>
      <c r="F130" s="82" t="str">
        <f t="shared" si="37"/>
        <v/>
      </c>
      <c r="G130" s="33" t="str">
        <f t="shared" si="38"/>
        <v/>
      </c>
      <c r="H130" s="33" t="str">
        <f t="shared" si="39"/>
        <v/>
      </c>
      <c r="I130" s="69" t="str">
        <f t="shared" si="40"/>
        <v/>
      </c>
      <c r="J130" s="82" t="str">
        <f t="shared" si="41"/>
        <v/>
      </c>
      <c r="K130" s="33" t="str">
        <f t="shared" si="42"/>
        <v/>
      </c>
      <c r="L130" s="33" t="str">
        <f t="shared" si="43"/>
        <v/>
      </c>
      <c r="M130" s="69" t="str">
        <f t="shared" si="44"/>
        <v/>
      </c>
      <c r="N130" s="82" t="str">
        <f t="shared" si="45"/>
        <v/>
      </c>
      <c r="O130" s="33" t="str">
        <f t="shared" si="46"/>
        <v/>
      </c>
      <c r="P130" s="33" t="str">
        <f t="shared" si="47"/>
        <v/>
      </c>
      <c r="Q130" s="69" t="str">
        <f t="shared" si="48"/>
        <v/>
      </c>
      <c r="R130" s="82">
        <f t="shared" si="49"/>
        <v>27.8</v>
      </c>
      <c r="S130" s="33">
        <f t="shared" si="50"/>
        <v>10.5</v>
      </c>
      <c r="T130" s="33">
        <f t="shared" si="51"/>
        <v>15.8</v>
      </c>
      <c r="U130" s="69">
        <f t="shared" si="52"/>
        <v>54.099999999999994</v>
      </c>
      <c r="V130" s="82" t="str">
        <f t="shared" si="53"/>
        <v/>
      </c>
      <c r="W130" s="33" t="str">
        <f t="shared" si="54"/>
        <v/>
      </c>
      <c r="X130" s="33" t="str">
        <f t="shared" si="55"/>
        <v/>
      </c>
      <c r="Y130" s="69" t="str">
        <f t="shared" si="56"/>
        <v/>
      </c>
      <c r="Z130" s="82">
        <f t="shared" si="57"/>
        <v>27.8</v>
      </c>
      <c r="AA130" s="33">
        <f t="shared" si="58"/>
        <v>10.5</v>
      </c>
      <c r="AB130" s="33">
        <f t="shared" si="59"/>
        <v>15.8</v>
      </c>
      <c r="AC130" s="69">
        <f t="shared" si="60"/>
        <v>54.099999999999994</v>
      </c>
      <c r="AD130" s="102" t="str">
        <f t="shared" si="61"/>
        <v/>
      </c>
      <c r="AE130" s="60" t="str">
        <f t="shared" si="62"/>
        <v/>
      </c>
      <c r="AR130" s="28" t="s">
        <v>398</v>
      </c>
      <c r="AS130" s="28" t="s">
        <v>3</v>
      </c>
      <c r="AT130" s="28" t="s">
        <v>65</v>
      </c>
      <c r="AU130" s="88">
        <v>32444</v>
      </c>
      <c r="AV130" s="28"/>
      <c r="AW130" s="28"/>
      <c r="AX130" s="28"/>
      <c r="AY130" s="28"/>
      <c r="AZ130" s="28"/>
      <c r="BA130" s="28"/>
      <c r="BB130" s="28"/>
      <c r="BC130" s="28"/>
      <c r="BD130" s="28"/>
      <c r="BE130" s="28"/>
      <c r="BF130" s="28"/>
      <c r="BG130" s="28"/>
      <c r="BH130" s="28">
        <v>27.8</v>
      </c>
      <c r="BI130" s="28">
        <v>10.5</v>
      </c>
      <c r="BJ130" s="28">
        <v>15.8</v>
      </c>
      <c r="BK130" s="28">
        <v>54.099999999999994</v>
      </c>
      <c r="BL130" s="28"/>
      <c r="BM130" s="28"/>
      <c r="BN130" s="28"/>
      <c r="BO130" s="28"/>
      <c r="BP130" s="28">
        <v>27.8</v>
      </c>
      <c r="BQ130" s="28">
        <v>10.5</v>
      </c>
      <c r="BR130" s="28">
        <v>15.8</v>
      </c>
      <c r="BS130" s="28">
        <v>54.099999999999994</v>
      </c>
      <c r="BT130" s="28"/>
      <c r="BU130" s="28" t="s">
        <v>509</v>
      </c>
      <c r="BV130" s="28"/>
      <c r="BX130"/>
    </row>
    <row r="131" spans="2:76" x14ac:dyDescent="0.25">
      <c r="B131" s="59" t="str">
        <f t="shared" si="33"/>
        <v>North Fork Malheur</v>
      </c>
      <c r="C131" s="31" t="str">
        <f t="shared" si="34"/>
        <v>USFS</v>
      </c>
      <c r="D131" s="31" t="str">
        <f t="shared" si="35"/>
        <v>OR</v>
      </c>
      <c r="E131" s="100">
        <f t="shared" si="36"/>
        <v>1988</v>
      </c>
      <c r="F131" s="82" t="str">
        <f t="shared" si="37"/>
        <v/>
      </c>
      <c r="G131" s="33" t="str">
        <f t="shared" si="38"/>
        <v/>
      </c>
      <c r="H131" s="33" t="str">
        <f t="shared" si="39"/>
        <v/>
      </c>
      <c r="I131" s="69" t="str">
        <f t="shared" si="40"/>
        <v/>
      </c>
      <c r="J131" s="82" t="str">
        <f t="shared" si="41"/>
        <v/>
      </c>
      <c r="K131" s="33" t="str">
        <f t="shared" si="42"/>
        <v/>
      </c>
      <c r="L131" s="33" t="str">
        <f t="shared" si="43"/>
        <v/>
      </c>
      <c r="M131" s="69" t="str">
        <f t="shared" si="44"/>
        <v/>
      </c>
      <c r="N131" s="82" t="str">
        <f t="shared" si="45"/>
        <v/>
      </c>
      <c r="O131" s="33" t="str">
        <f t="shared" si="46"/>
        <v/>
      </c>
      <c r="P131" s="33" t="str">
        <f t="shared" si="47"/>
        <v/>
      </c>
      <c r="Q131" s="69" t="str">
        <f t="shared" si="48"/>
        <v/>
      </c>
      <c r="R131" s="82" t="str">
        <f t="shared" si="49"/>
        <v/>
      </c>
      <c r="S131" s="33">
        <f t="shared" si="50"/>
        <v>25.5</v>
      </c>
      <c r="T131" s="33" t="str">
        <f t="shared" si="51"/>
        <v/>
      </c>
      <c r="U131" s="69">
        <f t="shared" si="52"/>
        <v>25.5</v>
      </c>
      <c r="V131" s="82" t="str">
        <f t="shared" si="53"/>
        <v/>
      </c>
      <c r="W131" s="33" t="str">
        <f t="shared" si="54"/>
        <v/>
      </c>
      <c r="X131" s="33" t="str">
        <f t="shared" si="55"/>
        <v/>
      </c>
      <c r="Y131" s="69" t="str">
        <f t="shared" si="56"/>
        <v/>
      </c>
      <c r="Z131" s="82" t="str">
        <f t="shared" si="57"/>
        <v/>
      </c>
      <c r="AA131" s="33">
        <f t="shared" si="58"/>
        <v>25.5</v>
      </c>
      <c r="AB131" s="33" t="str">
        <f t="shared" si="59"/>
        <v/>
      </c>
      <c r="AC131" s="69">
        <f t="shared" si="60"/>
        <v>25.5</v>
      </c>
      <c r="AD131" s="102" t="str">
        <f t="shared" si="61"/>
        <v/>
      </c>
      <c r="AE131" s="60" t="str">
        <f t="shared" si="62"/>
        <v/>
      </c>
      <c r="AR131" s="28" t="s">
        <v>265</v>
      </c>
      <c r="AS131" s="28" t="s">
        <v>3</v>
      </c>
      <c r="AT131" s="28" t="s">
        <v>65</v>
      </c>
      <c r="AU131" s="88">
        <v>32444</v>
      </c>
      <c r="AV131" s="28"/>
      <c r="AW131" s="28"/>
      <c r="AX131" s="28"/>
      <c r="AY131" s="28"/>
      <c r="AZ131" s="28"/>
      <c r="BA131" s="28"/>
      <c r="BB131" s="28"/>
      <c r="BC131" s="28"/>
      <c r="BD131" s="28"/>
      <c r="BE131" s="28"/>
      <c r="BF131" s="28"/>
      <c r="BG131" s="28"/>
      <c r="BH131" s="28"/>
      <c r="BI131" s="28">
        <v>25.5</v>
      </c>
      <c r="BJ131" s="28"/>
      <c r="BK131" s="28">
        <v>25.5</v>
      </c>
      <c r="BL131" s="28"/>
      <c r="BM131" s="28"/>
      <c r="BN131" s="28"/>
      <c r="BO131" s="28"/>
      <c r="BP131" s="28"/>
      <c r="BQ131" s="28">
        <v>25.5</v>
      </c>
      <c r="BR131" s="28"/>
      <c r="BS131" s="28">
        <v>25.5</v>
      </c>
      <c r="BT131" s="28"/>
      <c r="BU131" s="28" t="s">
        <v>509</v>
      </c>
      <c r="BV131" s="28"/>
      <c r="BX131"/>
    </row>
    <row r="132" spans="2:76" x14ac:dyDescent="0.25">
      <c r="B132" s="59" t="str">
        <f t="shared" si="33"/>
        <v>North Fork Owyhee</v>
      </c>
      <c r="C132" s="31" t="str">
        <f t="shared" si="34"/>
        <v>BLM</v>
      </c>
      <c r="D132" s="31" t="str">
        <f t="shared" si="35"/>
        <v>ID</v>
      </c>
      <c r="E132" s="100">
        <f t="shared" si="36"/>
        <v>2009</v>
      </c>
      <c r="F132" s="82">
        <f t="shared" si="37"/>
        <v>15.1</v>
      </c>
      <c r="G132" s="33" t="str">
        <f t="shared" si="38"/>
        <v/>
      </c>
      <c r="H132" s="33">
        <f t="shared" si="39"/>
        <v>5.7</v>
      </c>
      <c r="I132" s="69">
        <f t="shared" si="40"/>
        <v>20.8</v>
      </c>
      <c r="J132" s="82" t="str">
        <f t="shared" si="41"/>
        <v/>
      </c>
      <c r="K132" s="33" t="str">
        <f t="shared" si="42"/>
        <v/>
      </c>
      <c r="L132" s="33" t="str">
        <f t="shared" si="43"/>
        <v/>
      </c>
      <c r="M132" s="69" t="str">
        <f t="shared" si="44"/>
        <v/>
      </c>
      <c r="N132" s="82" t="str">
        <f t="shared" si="45"/>
        <v/>
      </c>
      <c r="O132" s="33" t="str">
        <f t="shared" si="46"/>
        <v/>
      </c>
      <c r="P132" s="33" t="str">
        <f t="shared" si="47"/>
        <v/>
      </c>
      <c r="Q132" s="69" t="str">
        <f t="shared" si="48"/>
        <v/>
      </c>
      <c r="R132" s="82" t="str">
        <f t="shared" si="49"/>
        <v/>
      </c>
      <c r="S132" s="33" t="str">
        <f t="shared" si="50"/>
        <v/>
      </c>
      <c r="T132" s="33" t="str">
        <f t="shared" si="51"/>
        <v/>
      </c>
      <c r="U132" s="69" t="str">
        <f t="shared" si="52"/>
        <v/>
      </c>
      <c r="V132" s="82" t="str">
        <f t="shared" si="53"/>
        <v/>
      </c>
      <c r="W132" s="33" t="str">
        <f t="shared" si="54"/>
        <v/>
      </c>
      <c r="X132" s="33" t="str">
        <f t="shared" si="55"/>
        <v/>
      </c>
      <c r="Y132" s="69" t="str">
        <f t="shared" si="56"/>
        <v/>
      </c>
      <c r="Z132" s="82">
        <f t="shared" si="57"/>
        <v>15.1</v>
      </c>
      <c r="AA132" s="33" t="str">
        <f t="shared" si="58"/>
        <v/>
      </c>
      <c r="AB132" s="33">
        <f t="shared" si="59"/>
        <v>5.7</v>
      </c>
      <c r="AC132" s="69">
        <f t="shared" si="60"/>
        <v>20.8</v>
      </c>
      <c r="AD132" s="102" t="str">
        <f t="shared" si="61"/>
        <v/>
      </c>
      <c r="AE132" s="60" t="str">
        <f t="shared" si="62"/>
        <v/>
      </c>
      <c r="AR132" s="28" t="s">
        <v>399</v>
      </c>
      <c r="AS132" s="28" t="s">
        <v>1</v>
      </c>
      <c r="AT132" s="28" t="s">
        <v>43</v>
      </c>
      <c r="AU132" s="88">
        <v>39902</v>
      </c>
      <c r="AV132" s="28">
        <v>15.1</v>
      </c>
      <c r="AW132" s="28"/>
      <c r="AX132" s="28">
        <v>5.7</v>
      </c>
      <c r="AY132" s="28">
        <v>20.8</v>
      </c>
      <c r="AZ132" s="28"/>
      <c r="BA132" s="28"/>
      <c r="BB132" s="28"/>
      <c r="BC132" s="28"/>
      <c r="BD132" s="28"/>
      <c r="BE132" s="28"/>
      <c r="BF132" s="28"/>
      <c r="BG132" s="28"/>
      <c r="BH132" s="28"/>
      <c r="BI132" s="28"/>
      <c r="BJ132" s="28"/>
      <c r="BK132" s="28"/>
      <c r="BL132" s="28"/>
      <c r="BM132" s="28"/>
      <c r="BN132" s="28"/>
      <c r="BO132" s="28"/>
      <c r="BP132" s="28">
        <v>15.1</v>
      </c>
      <c r="BQ132" s="28"/>
      <c r="BR132" s="28">
        <v>5.7</v>
      </c>
      <c r="BS132" s="28">
        <v>20.8</v>
      </c>
      <c r="BT132" s="28"/>
      <c r="BU132" s="28"/>
      <c r="BV132" s="28"/>
      <c r="BX132"/>
    </row>
    <row r="133" spans="2:76" x14ac:dyDescent="0.25">
      <c r="B133" s="59" t="str">
        <f t="shared" si="33"/>
        <v>North Fork Owyhee</v>
      </c>
      <c r="C133" s="31" t="str">
        <f t="shared" si="34"/>
        <v>BLM</v>
      </c>
      <c r="D133" s="31" t="str">
        <f t="shared" si="35"/>
        <v>OR</v>
      </c>
      <c r="E133" s="100">
        <f t="shared" si="36"/>
        <v>1988</v>
      </c>
      <c r="F133" s="82">
        <f t="shared" si="37"/>
        <v>9.6</v>
      </c>
      <c r="G133" s="33" t="str">
        <f t="shared" si="38"/>
        <v/>
      </c>
      <c r="H133" s="33" t="str">
        <f t="shared" si="39"/>
        <v/>
      </c>
      <c r="I133" s="69">
        <f t="shared" si="40"/>
        <v>9.6</v>
      </c>
      <c r="J133" s="82" t="str">
        <f t="shared" si="41"/>
        <v/>
      </c>
      <c r="K133" s="33" t="str">
        <f t="shared" si="42"/>
        <v/>
      </c>
      <c r="L133" s="33" t="str">
        <f t="shared" si="43"/>
        <v/>
      </c>
      <c r="M133" s="69" t="str">
        <f t="shared" si="44"/>
        <v/>
      </c>
      <c r="N133" s="82" t="str">
        <f t="shared" si="45"/>
        <v/>
      </c>
      <c r="O133" s="33" t="str">
        <f t="shared" si="46"/>
        <v/>
      </c>
      <c r="P133" s="33" t="str">
        <f t="shared" si="47"/>
        <v/>
      </c>
      <c r="Q133" s="69" t="str">
        <f t="shared" si="48"/>
        <v/>
      </c>
      <c r="R133" s="82" t="str">
        <f t="shared" si="49"/>
        <v/>
      </c>
      <c r="S133" s="33" t="str">
        <f t="shared" si="50"/>
        <v/>
      </c>
      <c r="T133" s="33" t="str">
        <f t="shared" si="51"/>
        <v/>
      </c>
      <c r="U133" s="69" t="str">
        <f t="shared" si="52"/>
        <v/>
      </c>
      <c r="V133" s="82" t="str">
        <f t="shared" si="53"/>
        <v/>
      </c>
      <c r="W133" s="33" t="str">
        <f t="shared" si="54"/>
        <v/>
      </c>
      <c r="X133" s="33" t="str">
        <f t="shared" si="55"/>
        <v/>
      </c>
      <c r="Y133" s="69" t="str">
        <f t="shared" si="56"/>
        <v/>
      </c>
      <c r="Z133" s="82">
        <f t="shared" si="57"/>
        <v>9.6</v>
      </c>
      <c r="AA133" s="33" t="str">
        <f t="shared" si="58"/>
        <v/>
      </c>
      <c r="AB133" s="33" t="str">
        <f t="shared" si="59"/>
        <v/>
      </c>
      <c r="AC133" s="69">
        <f t="shared" si="60"/>
        <v>9.6</v>
      </c>
      <c r="AD133" s="102" t="str">
        <f t="shared" si="61"/>
        <v/>
      </c>
      <c r="AE133" s="60" t="str">
        <f t="shared" si="62"/>
        <v/>
      </c>
      <c r="AR133" s="28" t="s">
        <v>399</v>
      </c>
      <c r="AS133" s="28" t="s">
        <v>1</v>
      </c>
      <c r="AT133" s="28" t="s">
        <v>65</v>
      </c>
      <c r="AU133" s="88">
        <v>32444</v>
      </c>
      <c r="AV133" s="28">
        <v>9.6</v>
      </c>
      <c r="AW133" s="28"/>
      <c r="AX133" s="28"/>
      <c r="AY133" s="28">
        <v>9.6</v>
      </c>
      <c r="AZ133" s="28"/>
      <c r="BA133" s="28"/>
      <c r="BB133" s="28"/>
      <c r="BC133" s="28"/>
      <c r="BD133" s="28"/>
      <c r="BE133" s="28"/>
      <c r="BF133" s="28"/>
      <c r="BG133" s="28"/>
      <c r="BH133" s="28"/>
      <c r="BI133" s="28"/>
      <c r="BJ133" s="28"/>
      <c r="BK133" s="28"/>
      <c r="BL133" s="28"/>
      <c r="BM133" s="28"/>
      <c r="BN133" s="28"/>
      <c r="BO133" s="28"/>
      <c r="BP133" s="28">
        <v>9.6</v>
      </c>
      <c r="BQ133" s="28"/>
      <c r="BR133" s="28"/>
      <c r="BS133" s="28">
        <v>9.6</v>
      </c>
      <c r="BT133" s="28"/>
      <c r="BU133" s="28" t="s">
        <v>509</v>
      </c>
      <c r="BV133" s="28"/>
      <c r="BX133"/>
    </row>
    <row r="134" spans="2:76" x14ac:dyDescent="0.25">
      <c r="B134" s="59" t="str">
        <f t="shared" si="33"/>
        <v>North Fork San Jacinto</v>
      </c>
      <c r="C134" s="31" t="str">
        <f t="shared" si="34"/>
        <v>USFS</v>
      </c>
      <c r="D134" s="31" t="str">
        <f t="shared" si="35"/>
        <v>CA</v>
      </c>
      <c r="E134" s="100">
        <f t="shared" si="36"/>
        <v>2009</v>
      </c>
      <c r="F134" s="82" t="str">
        <f t="shared" si="37"/>
        <v/>
      </c>
      <c r="G134" s="33" t="str">
        <f t="shared" si="38"/>
        <v/>
      </c>
      <c r="H134" s="33" t="str">
        <f t="shared" si="39"/>
        <v/>
      </c>
      <c r="I134" s="69" t="str">
        <f t="shared" si="40"/>
        <v/>
      </c>
      <c r="J134" s="82" t="str">
        <f t="shared" si="41"/>
        <v/>
      </c>
      <c r="K134" s="33" t="str">
        <f t="shared" si="42"/>
        <v/>
      </c>
      <c r="L134" s="33" t="str">
        <f t="shared" si="43"/>
        <v/>
      </c>
      <c r="M134" s="69" t="str">
        <f t="shared" si="44"/>
        <v/>
      </c>
      <c r="N134" s="82" t="str">
        <f t="shared" si="45"/>
        <v/>
      </c>
      <c r="O134" s="33" t="str">
        <f t="shared" si="46"/>
        <v/>
      </c>
      <c r="P134" s="33" t="str">
        <f t="shared" si="47"/>
        <v/>
      </c>
      <c r="Q134" s="69" t="str">
        <f t="shared" si="48"/>
        <v/>
      </c>
      <c r="R134" s="82">
        <f t="shared" si="49"/>
        <v>7.2</v>
      </c>
      <c r="S134" s="33">
        <f t="shared" si="50"/>
        <v>2.2999999999999998</v>
      </c>
      <c r="T134" s="33">
        <f t="shared" si="51"/>
        <v>0.7</v>
      </c>
      <c r="U134" s="69">
        <f t="shared" si="52"/>
        <v>10.199999999999999</v>
      </c>
      <c r="V134" s="82" t="str">
        <f t="shared" si="53"/>
        <v/>
      </c>
      <c r="W134" s="33" t="str">
        <f t="shared" si="54"/>
        <v/>
      </c>
      <c r="X134" s="33" t="str">
        <f t="shared" si="55"/>
        <v/>
      </c>
      <c r="Y134" s="69" t="str">
        <f t="shared" si="56"/>
        <v/>
      </c>
      <c r="Z134" s="82">
        <f t="shared" si="57"/>
        <v>7.2</v>
      </c>
      <c r="AA134" s="33">
        <f t="shared" si="58"/>
        <v>2.2999999999999998</v>
      </c>
      <c r="AB134" s="33">
        <f t="shared" si="59"/>
        <v>0.7</v>
      </c>
      <c r="AC134" s="69">
        <f t="shared" si="60"/>
        <v>10.199999999999999</v>
      </c>
      <c r="AD134" s="102" t="str">
        <f t="shared" si="61"/>
        <v/>
      </c>
      <c r="AE134" s="60" t="str">
        <f t="shared" si="62"/>
        <v/>
      </c>
      <c r="AR134" s="28" t="s">
        <v>462</v>
      </c>
      <c r="AS134" s="28" t="s">
        <v>3</v>
      </c>
      <c r="AT134" s="28" t="s">
        <v>35</v>
      </c>
      <c r="AU134" s="88">
        <v>39902</v>
      </c>
      <c r="AV134" s="28"/>
      <c r="AW134" s="28"/>
      <c r="AX134" s="28"/>
      <c r="AY134" s="28"/>
      <c r="AZ134" s="28"/>
      <c r="BA134" s="28"/>
      <c r="BB134" s="28"/>
      <c r="BC134" s="28"/>
      <c r="BD134" s="28"/>
      <c r="BE134" s="28"/>
      <c r="BF134" s="28"/>
      <c r="BG134" s="28"/>
      <c r="BH134" s="28">
        <v>7.2</v>
      </c>
      <c r="BI134" s="28">
        <v>2.2999999999999998</v>
      </c>
      <c r="BJ134" s="28">
        <v>0.7</v>
      </c>
      <c r="BK134" s="28">
        <v>10.199999999999999</v>
      </c>
      <c r="BL134" s="28"/>
      <c r="BM134" s="28"/>
      <c r="BN134" s="28"/>
      <c r="BO134" s="28"/>
      <c r="BP134" s="28">
        <v>7.2</v>
      </c>
      <c r="BQ134" s="28">
        <v>2.2999999999999998</v>
      </c>
      <c r="BR134" s="28">
        <v>0.7</v>
      </c>
      <c r="BS134" s="28">
        <v>10.199999999999999</v>
      </c>
      <c r="BT134" s="28"/>
      <c r="BU134" s="28" t="s">
        <v>509</v>
      </c>
      <c r="BV134" s="28"/>
      <c r="BX134"/>
    </row>
    <row r="135" spans="2:76" x14ac:dyDescent="0.25">
      <c r="B135" s="59" t="str">
        <f t="shared" si="33"/>
        <v>North Fork Smith</v>
      </c>
      <c r="C135" s="31" t="str">
        <f t="shared" si="34"/>
        <v>USFS</v>
      </c>
      <c r="D135" s="31" t="str">
        <f t="shared" si="35"/>
        <v>OR</v>
      </c>
      <c r="E135" s="100">
        <f t="shared" si="36"/>
        <v>1988</v>
      </c>
      <c r="F135" s="82" t="str">
        <f t="shared" si="37"/>
        <v/>
      </c>
      <c r="G135" s="33" t="str">
        <f t="shared" si="38"/>
        <v/>
      </c>
      <c r="H135" s="33" t="str">
        <f t="shared" si="39"/>
        <v/>
      </c>
      <c r="I135" s="69" t="str">
        <f t="shared" si="40"/>
        <v/>
      </c>
      <c r="J135" s="82" t="str">
        <f t="shared" si="41"/>
        <v/>
      </c>
      <c r="K135" s="33" t="str">
        <f t="shared" si="42"/>
        <v/>
      </c>
      <c r="L135" s="33" t="str">
        <f t="shared" si="43"/>
        <v/>
      </c>
      <c r="M135" s="69" t="str">
        <f t="shared" si="44"/>
        <v/>
      </c>
      <c r="N135" s="82" t="str">
        <f t="shared" si="45"/>
        <v/>
      </c>
      <c r="O135" s="33" t="str">
        <f t="shared" si="46"/>
        <v/>
      </c>
      <c r="P135" s="33" t="str">
        <f t="shared" si="47"/>
        <v/>
      </c>
      <c r="Q135" s="69" t="str">
        <f t="shared" si="48"/>
        <v/>
      </c>
      <c r="R135" s="82">
        <f t="shared" si="49"/>
        <v>8.5</v>
      </c>
      <c r="S135" s="33">
        <f t="shared" si="50"/>
        <v>4.5</v>
      </c>
      <c r="T135" s="33" t="str">
        <f t="shared" si="51"/>
        <v/>
      </c>
      <c r="U135" s="69">
        <f t="shared" si="52"/>
        <v>13</v>
      </c>
      <c r="V135" s="82" t="str">
        <f t="shared" si="53"/>
        <v/>
      </c>
      <c r="W135" s="33" t="str">
        <f t="shared" si="54"/>
        <v/>
      </c>
      <c r="X135" s="33" t="str">
        <f t="shared" si="55"/>
        <v/>
      </c>
      <c r="Y135" s="69" t="str">
        <f t="shared" si="56"/>
        <v/>
      </c>
      <c r="Z135" s="82">
        <f t="shared" si="57"/>
        <v>8.5</v>
      </c>
      <c r="AA135" s="33">
        <f t="shared" si="58"/>
        <v>4.5</v>
      </c>
      <c r="AB135" s="33" t="str">
        <f t="shared" si="59"/>
        <v/>
      </c>
      <c r="AC135" s="69">
        <f t="shared" si="60"/>
        <v>13</v>
      </c>
      <c r="AD135" s="102" t="str">
        <f t="shared" si="61"/>
        <v/>
      </c>
      <c r="AE135" s="60" t="str">
        <f t="shared" si="62"/>
        <v/>
      </c>
      <c r="AR135" s="28" t="s">
        <v>400</v>
      </c>
      <c r="AS135" s="28" t="s">
        <v>3</v>
      </c>
      <c r="AT135" s="28" t="s">
        <v>65</v>
      </c>
      <c r="AU135" s="88">
        <v>32444</v>
      </c>
      <c r="AV135" s="28"/>
      <c r="AW135" s="28"/>
      <c r="AX135" s="28"/>
      <c r="AY135" s="28"/>
      <c r="AZ135" s="28"/>
      <c r="BA135" s="28"/>
      <c r="BB135" s="28"/>
      <c r="BC135" s="28"/>
      <c r="BD135" s="28"/>
      <c r="BE135" s="28"/>
      <c r="BF135" s="28"/>
      <c r="BG135" s="28"/>
      <c r="BH135" s="28">
        <v>8.5</v>
      </c>
      <c r="BI135" s="28">
        <v>4.5</v>
      </c>
      <c r="BJ135" s="28"/>
      <c r="BK135" s="28">
        <v>13</v>
      </c>
      <c r="BL135" s="28"/>
      <c r="BM135" s="28"/>
      <c r="BN135" s="28"/>
      <c r="BO135" s="28"/>
      <c r="BP135" s="28">
        <v>8.5</v>
      </c>
      <c r="BQ135" s="28">
        <v>4.5</v>
      </c>
      <c r="BR135" s="28"/>
      <c r="BS135" s="28">
        <v>13</v>
      </c>
      <c r="BT135" s="28"/>
      <c r="BU135" s="28" t="s">
        <v>509</v>
      </c>
      <c r="BV135" s="28"/>
      <c r="BX135"/>
    </row>
    <row r="136" spans="2:76" x14ac:dyDescent="0.25">
      <c r="B136" s="59" t="str">
        <f t="shared" si="33"/>
        <v>North Fork Sprague</v>
      </c>
      <c r="C136" s="31" t="str">
        <f t="shared" si="34"/>
        <v>USFS</v>
      </c>
      <c r="D136" s="31" t="str">
        <f t="shared" si="35"/>
        <v>OR</v>
      </c>
      <c r="E136" s="100">
        <f t="shared" si="36"/>
        <v>1988</v>
      </c>
      <c r="F136" s="82" t="str">
        <f t="shared" si="37"/>
        <v/>
      </c>
      <c r="G136" s="33" t="str">
        <f t="shared" si="38"/>
        <v/>
      </c>
      <c r="H136" s="33" t="str">
        <f t="shared" si="39"/>
        <v/>
      </c>
      <c r="I136" s="69" t="str">
        <f t="shared" si="40"/>
        <v/>
      </c>
      <c r="J136" s="82" t="str">
        <f t="shared" si="41"/>
        <v/>
      </c>
      <c r="K136" s="33" t="str">
        <f t="shared" si="42"/>
        <v/>
      </c>
      <c r="L136" s="33" t="str">
        <f t="shared" si="43"/>
        <v/>
      </c>
      <c r="M136" s="69" t="str">
        <f t="shared" si="44"/>
        <v/>
      </c>
      <c r="N136" s="82" t="str">
        <f t="shared" si="45"/>
        <v/>
      </c>
      <c r="O136" s="33" t="str">
        <f t="shared" si="46"/>
        <v/>
      </c>
      <c r="P136" s="33" t="str">
        <f t="shared" si="47"/>
        <v/>
      </c>
      <c r="Q136" s="69" t="str">
        <f t="shared" si="48"/>
        <v/>
      </c>
      <c r="R136" s="82" t="str">
        <f t="shared" si="49"/>
        <v/>
      </c>
      <c r="S136" s="33">
        <f t="shared" si="50"/>
        <v>15</v>
      </c>
      <c r="T136" s="33" t="str">
        <f t="shared" si="51"/>
        <v/>
      </c>
      <c r="U136" s="69">
        <f t="shared" si="52"/>
        <v>15</v>
      </c>
      <c r="V136" s="82" t="str">
        <f t="shared" si="53"/>
        <v/>
      </c>
      <c r="W136" s="33" t="str">
        <f t="shared" si="54"/>
        <v/>
      </c>
      <c r="X136" s="33" t="str">
        <f t="shared" si="55"/>
        <v/>
      </c>
      <c r="Y136" s="69" t="str">
        <f t="shared" si="56"/>
        <v/>
      </c>
      <c r="Z136" s="82" t="str">
        <f t="shared" si="57"/>
        <v/>
      </c>
      <c r="AA136" s="33">
        <f t="shared" si="58"/>
        <v>15</v>
      </c>
      <c r="AB136" s="33" t="str">
        <f t="shared" si="59"/>
        <v/>
      </c>
      <c r="AC136" s="69">
        <f t="shared" si="60"/>
        <v>15</v>
      </c>
      <c r="AD136" s="102" t="str">
        <f t="shared" si="61"/>
        <v/>
      </c>
      <c r="AE136" s="60" t="str">
        <f t="shared" si="62"/>
        <v/>
      </c>
      <c r="AR136" s="28" t="s">
        <v>401</v>
      </c>
      <c r="AS136" s="28" t="s">
        <v>3</v>
      </c>
      <c r="AT136" s="28" t="s">
        <v>65</v>
      </c>
      <c r="AU136" s="88">
        <v>32444</v>
      </c>
      <c r="AV136" s="28"/>
      <c r="AW136" s="28"/>
      <c r="AX136" s="28"/>
      <c r="AY136" s="28"/>
      <c r="AZ136" s="28"/>
      <c r="BA136" s="28"/>
      <c r="BB136" s="28"/>
      <c r="BC136" s="28"/>
      <c r="BD136" s="28"/>
      <c r="BE136" s="28"/>
      <c r="BF136" s="28"/>
      <c r="BG136" s="28"/>
      <c r="BH136" s="28"/>
      <c r="BI136" s="28">
        <v>15</v>
      </c>
      <c r="BJ136" s="28"/>
      <c r="BK136" s="28">
        <v>15</v>
      </c>
      <c r="BL136" s="28"/>
      <c r="BM136" s="28"/>
      <c r="BN136" s="28"/>
      <c r="BO136" s="28"/>
      <c r="BP136" s="28"/>
      <c r="BQ136" s="28">
        <v>15</v>
      </c>
      <c r="BR136" s="28"/>
      <c r="BS136" s="28">
        <v>15</v>
      </c>
      <c r="BT136" s="28"/>
      <c r="BU136" s="28" t="s">
        <v>509</v>
      </c>
      <c r="BV136" s="28"/>
      <c r="BX136"/>
    </row>
    <row r="137" spans="2:76" x14ac:dyDescent="0.25">
      <c r="B137" s="59" t="str">
        <f t="shared" si="33"/>
        <v>North Fork of Middle Fork Willamette</v>
      </c>
      <c r="C137" s="31" t="str">
        <f t="shared" si="34"/>
        <v>USFS</v>
      </c>
      <c r="D137" s="31" t="str">
        <f t="shared" si="35"/>
        <v>OR</v>
      </c>
      <c r="E137" s="100">
        <f t="shared" si="36"/>
        <v>1988</v>
      </c>
      <c r="F137" s="82" t="str">
        <f t="shared" si="37"/>
        <v/>
      </c>
      <c r="G137" s="33" t="str">
        <f t="shared" si="38"/>
        <v/>
      </c>
      <c r="H137" s="33" t="str">
        <f t="shared" si="39"/>
        <v/>
      </c>
      <c r="I137" s="69" t="str">
        <f t="shared" si="40"/>
        <v/>
      </c>
      <c r="J137" s="82" t="str">
        <f t="shared" si="41"/>
        <v/>
      </c>
      <c r="K137" s="33" t="str">
        <f t="shared" si="42"/>
        <v/>
      </c>
      <c r="L137" s="33" t="str">
        <f t="shared" si="43"/>
        <v/>
      </c>
      <c r="M137" s="69" t="str">
        <f t="shared" si="44"/>
        <v/>
      </c>
      <c r="N137" s="82" t="str">
        <f t="shared" si="45"/>
        <v/>
      </c>
      <c r="O137" s="33" t="str">
        <f t="shared" si="46"/>
        <v/>
      </c>
      <c r="P137" s="33" t="str">
        <f t="shared" si="47"/>
        <v/>
      </c>
      <c r="Q137" s="69" t="str">
        <f t="shared" si="48"/>
        <v/>
      </c>
      <c r="R137" s="82">
        <f t="shared" si="49"/>
        <v>8.8000000000000007</v>
      </c>
      <c r="S137" s="33">
        <f t="shared" si="50"/>
        <v>6.5</v>
      </c>
      <c r="T137" s="33">
        <f t="shared" si="51"/>
        <v>27</v>
      </c>
      <c r="U137" s="69">
        <f t="shared" si="52"/>
        <v>42.3</v>
      </c>
      <c r="V137" s="82" t="str">
        <f t="shared" si="53"/>
        <v/>
      </c>
      <c r="W137" s="33" t="str">
        <f t="shared" si="54"/>
        <v/>
      </c>
      <c r="X137" s="33" t="str">
        <f t="shared" si="55"/>
        <v/>
      </c>
      <c r="Y137" s="69" t="str">
        <f t="shared" si="56"/>
        <v/>
      </c>
      <c r="Z137" s="82">
        <f t="shared" si="57"/>
        <v>8.8000000000000007</v>
      </c>
      <c r="AA137" s="33">
        <f t="shared" si="58"/>
        <v>6.5</v>
      </c>
      <c r="AB137" s="33">
        <f t="shared" si="59"/>
        <v>27</v>
      </c>
      <c r="AC137" s="69">
        <f t="shared" si="60"/>
        <v>42.3</v>
      </c>
      <c r="AD137" s="102" t="str">
        <f t="shared" si="61"/>
        <v/>
      </c>
      <c r="AE137" s="60" t="str">
        <f t="shared" si="62"/>
        <v/>
      </c>
      <c r="AR137" s="28" t="s">
        <v>966</v>
      </c>
      <c r="AS137" s="28" t="s">
        <v>3</v>
      </c>
      <c r="AT137" s="28" t="s">
        <v>65</v>
      </c>
      <c r="AU137" s="88">
        <v>32444</v>
      </c>
      <c r="AV137" s="28"/>
      <c r="AW137" s="28"/>
      <c r="AX137" s="28"/>
      <c r="AY137" s="28"/>
      <c r="AZ137" s="28"/>
      <c r="BA137" s="28"/>
      <c r="BB137" s="28"/>
      <c r="BC137" s="28"/>
      <c r="BD137" s="28"/>
      <c r="BE137" s="28"/>
      <c r="BF137" s="28"/>
      <c r="BG137" s="28"/>
      <c r="BH137" s="28">
        <v>8.8000000000000007</v>
      </c>
      <c r="BI137" s="28">
        <v>6.5</v>
      </c>
      <c r="BJ137" s="28">
        <v>27</v>
      </c>
      <c r="BK137" s="28">
        <v>42.3</v>
      </c>
      <c r="BL137" s="28"/>
      <c r="BM137" s="28"/>
      <c r="BN137" s="28"/>
      <c r="BO137" s="28"/>
      <c r="BP137" s="28">
        <v>8.8000000000000007</v>
      </c>
      <c r="BQ137" s="28">
        <v>6.5</v>
      </c>
      <c r="BR137" s="28">
        <v>27</v>
      </c>
      <c r="BS137" s="28">
        <v>42.3</v>
      </c>
      <c r="BT137" s="28"/>
      <c r="BU137" s="28" t="s">
        <v>509</v>
      </c>
      <c r="BV137" s="28"/>
      <c r="BX137"/>
    </row>
    <row r="138" spans="2:76" x14ac:dyDescent="0.25">
      <c r="B138" s="59" t="str">
        <f t="shared" si="33"/>
        <v>North Powder</v>
      </c>
      <c r="C138" s="31" t="str">
        <f t="shared" si="34"/>
        <v>USFS</v>
      </c>
      <c r="D138" s="31" t="str">
        <f t="shared" si="35"/>
        <v>OR</v>
      </c>
      <c r="E138" s="100">
        <f t="shared" si="36"/>
        <v>1988</v>
      </c>
      <c r="F138" s="82" t="str">
        <f t="shared" si="37"/>
        <v/>
      </c>
      <c r="G138" s="33" t="str">
        <f t="shared" si="38"/>
        <v/>
      </c>
      <c r="H138" s="33" t="str">
        <f t="shared" si="39"/>
        <v/>
      </c>
      <c r="I138" s="69" t="str">
        <f t="shared" si="40"/>
        <v/>
      </c>
      <c r="J138" s="82" t="str">
        <f t="shared" si="41"/>
        <v/>
      </c>
      <c r="K138" s="33" t="str">
        <f t="shared" si="42"/>
        <v/>
      </c>
      <c r="L138" s="33" t="str">
        <f t="shared" si="43"/>
        <v/>
      </c>
      <c r="M138" s="69" t="str">
        <f t="shared" si="44"/>
        <v/>
      </c>
      <c r="N138" s="82" t="str">
        <f t="shared" si="45"/>
        <v/>
      </c>
      <c r="O138" s="33" t="str">
        <f t="shared" si="46"/>
        <v/>
      </c>
      <c r="P138" s="33" t="str">
        <f t="shared" si="47"/>
        <v/>
      </c>
      <c r="Q138" s="69" t="str">
        <f t="shared" si="48"/>
        <v/>
      </c>
      <c r="R138" s="82" t="str">
        <f t="shared" si="49"/>
        <v/>
      </c>
      <c r="S138" s="33">
        <f t="shared" si="50"/>
        <v>6.4</v>
      </c>
      <c r="T138" s="33" t="str">
        <f t="shared" si="51"/>
        <v/>
      </c>
      <c r="U138" s="69">
        <f t="shared" si="52"/>
        <v>6.4</v>
      </c>
      <c r="V138" s="82" t="str">
        <f t="shared" si="53"/>
        <v/>
      </c>
      <c r="W138" s="33" t="str">
        <f t="shared" si="54"/>
        <v/>
      </c>
      <c r="X138" s="33" t="str">
        <f t="shared" si="55"/>
        <v/>
      </c>
      <c r="Y138" s="69" t="str">
        <f t="shared" si="56"/>
        <v/>
      </c>
      <c r="Z138" s="82" t="str">
        <f t="shared" si="57"/>
        <v/>
      </c>
      <c r="AA138" s="33">
        <f t="shared" si="58"/>
        <v>6.4</v>
      </c>
      <c r="AB138" s="33" t="str">
        <f t="shared" si="59"/>
        <v/>
      </c>
      <c r="AC138" s="69">
        <f t="shared" si="60"/>
        <v>6.4</v>
      </c>
      <c r="AD138" s="102" t="str">
        <f t="shared" si="61"/>
        <v/>
      </c>
      <c r="AE138" s="60" t="str">
        <f t="shared" si="62"/>
        <v/>
      </c>
      <c r="AR138" s="28" t="s">
        <v>402</v>
      </c>
      <c r="AS138" s="28" t="s">
        <v>3</v>
      </c>
      <c r="AT138" s="28" t="s">
        <v>65</v>
      </c>
      <c r="AU138" s="88">
        <v>32444</v>
      </c>
      <c r="AV138" s="28"/>
      <c r="AW138" s="28"/>
      <c r="AX138" s="28"/>
      <c r="AY138" s="28"/>
      <c r="AZ138" s="28"/>
      <c r="BA138" s="28"/>
      <c r="BB138" s="28"/>
      <c r="BC138" s="28"/>
      <c r="BD138" s="28"/>
      <c r="BE138" s="28"/>
      <c r="BF138" s="28"/>
      <c r="BG138" s="28"/>
      <c r="BH138" s="28"/>
      <c r="BI138" s="28">
        <v>6.4</v>
      </c>
      <c r="BJ138" s="28"/>
      <c r="BK138" s="28">
        <v>6.4</v>
      </c>
      <c r="BL138" s="28"/>
      <c r="BM138" s="28"/>
      <c r="BN138" s="28"/>
      <c r="BO138" s="28"/>
      <c r="BP138" s="28"/>
      <c r="BQ138" s="28">
        <v>6.4</v>
      </c>
      <c r="BR138" s="28"/>
      <c r="BS138" s="28">
        <v>6.4</v>
      </c>
      <c r="BT138" s="28"/>
      <c r="BU138" s="28" t="s">
        <v>509</v>
      </c>
      <c r="BV138" s="28"/>
      <c r="BX138"/>
    </row>
    <row r="139" spans="2:76" x14ac:dyDescent="0.25">
      <c r="B139" s="59" t="str">
        <f t="shared" si="33"/>
        <v>North Sylamore Creek</v>
      </c>
      <c r="C139" s="31" t="str">
        <f t="shared" si="34"/>
        <v>USFS</v>
      </c>
      <c r="D139" s="31" t="str">
        <f t="shared" si="35"/>
        <v>AR</v>
      </c>
      <c r="E139" s="100">
        <f t="shared" si="36"/>
        <v>1992</v>
      </c>
      <c r="F139" s="82" t="str">
        <f t="shared" si="37"/>
        <v/>
      </c>
      <c r="G139" s="33" t="str">
        <f t="shared" si="38"/>
        <v/>
      </c>
      <c r="H139" s="33" t="str">
        <f t="shared" si="39"/>
        <v/>
      </c>
      <c r="I139" s="69" t="str">
        <f t="shared" si="40"/>
        <v/>
      </c>
      <c r="J139" s="82" t="str">
        <f t="shared" si="41"/>
        <v/>
      </c>
      <c r="K139" s="33" t="str">
        <f t="shared" si="42"/>
        <v/>
      </c>
      <c r="L139" s="33" t="str">
        <f t="shared" si="43"/>
        <v/>
      </c>
      <c r="M139" s="69" t="str">
        <f t="shared" si="44"/>
        <v/>
      </c>
      <c r="N139" s="82" t="str">
        <f t="shared" si="45"/>
        <v/>
      </c>
      <c r="O139" s="33" t="str">
        <f t="shared" si="46"/>
        <v/>
      </c>
      <c r="P139" s="33" t="str">
        <f t="shared" si="47"/>
        <v/>
      </c>
      <c r="Q139" s="69" t="str">
        <f t="shared" si="48"/>
        <v/>
      </c>
      <c r="R139" s="82" t="str">
        <f t="shared" si="49"/>
        <v/>
      </c>
      <c r="S139" s="33">
        <f t="shared" si="50"/>
        <v>14.5</v>
      </c>
      <c r="T139" s="33" t="str">
        <f t="shared" si="51"/>
        <v/>
      </c>
      <c r="U139" s="69">
        <f t="shared" si="52"/>
        <v>14.5</v>
      </c>
      <c r="V139" s="82" t="str">
        <f t="shared" si="53"/>
        <v/>
      </c>
      <c r="W139" s="33" t="str">
        <f t="shared" si="54"/>
        <v/>
      </c>
      <c r="X139" s="33" t="str">
        <f t="shared" si="55"/>
        <v/>
      </c>
      <c r="Y139" s="69" t="str">
        <f t="shared" si="56"/>
        <v/>
      </c>
      <c r="Z139" s="82" t="str">
        <f t="shared" si="57"/>
        <v/>
      </c>
      <c r="AA139" s="33">
        <f t="shared" si="58"/>
        <v>14.5</v>
      </c>
      <c r="AB139" s="33" t="str">
        <f t="shared" si="59"/>
        <v/>
      </c>
      <c r="AC139" s="69">
        <f t="shared" si="60"/>
        <v>14.5</v>
      </c>
      <c r="AD139" s="102" t="str">
        <f t="shared" si="61"/>
        <v/>
      </c>
      <c r="AE139" s="60" t="str">
        <f t="shared" si="62"/>
        <v/>
      </c>
      <c r="AR139" s="28" t="s">
        <v>78</v>
      </c>
      <c r="AS139" s="28" t="s">
        <v>3</v>
      </c>
      <c r="AT139" s="28" t="s">
        <v>33</v>
      </c>
      <c r="AU139" s="88">
        <v>33716</v>
      </c>
      <c r="AV139" s="28"/>
      <c r="AW139" s="28"/>
      <c r="AX139" s="28"/>
      <c r="AY139" s="28"/>
      <c r="AZ139" s="28"/>
      <c r="BA139" s="28"/>
      <c r="BB139" s="28"/>
      <c r="BC139" s="28"/>
      <c r="BD139" s="28"/>
      <c r="BE139" s="28"/>
      <c r="BF139" s="28"/>
      <c r="BG139" s="28"/>
      <c r="BH139" s="28"/>
      <c r="BI139" s="28">
        <v>14.5</v>
      </c>
      <c r="BJ139" s="28"/>
      <c r="BK139" s="28">
        <v>14.5</v>
      </c>
      <c r="BL139" s="28"/>
      <c r="BM139" s="28"/>
      <c r="BN139" s="28"/>
      <c r="BO139" s="28"/>
      <c r="BP139" s="28"/>
      <c r="BQ139" s="28">
        <v>14.5</v>
      </c>
      <c r="BR139" s="28"/>
      <c r="BS139" s="28">
        <v>14.5</v>
      </c>
      <c r="BT139" s="28"/>
      <c r="BU139" s="28" t="s">
        <v>509</v>
      </c>
      <c r="BV139" s="28"/>
      <c r="BX139"/>
    </row>
    <row r="140" spans="2:76" x14ac:dyDescent="0.25">
      <c r="B140" s="59" t="str">
        <f t="shared" si="33"/>
        <v>North Umpqua</v>
      </c>
      <c r="C140" s="31" t="str">
        <f t="shared" si="34"/>
        <v>BLM/USFS</v>
      </c>
      <c r="D140" s="31" t="str">
        <f t="shared" si="35"/>
        <v>OR</v>
      </c>
      <c r="E140" s="100">
        <f t="shared" si="36"/>
        <v>1988</v>
      </c>
      <c r="F140" s="82" t="str">
        <f t="shared" si="37"/>
        <v/>
      </c>
      <c r="G140" s="33" t="str">
        <f t="shared" si="38"/>
        <v/>
      </c>
      <c r="H140" s="33">
        <f t="shared" si="39"/>
        <v>8.4</v>
      </c>
      <c r="I140" s="69">
        <f t="shared" si="40"/>
        <v>8.4</v>
      </c>
      <c r="J140" s="82" t="str">
        <f t="shared" si="41"/>
        <v/>
      </c>
      <c r="K140" s="33" t="str">
        <f t="shared" si="42"/>
        <v/>
      </c>
      <c r="L140" s="33" t="str">
        <f t="shared" si="43"/>
        <v/>
      </c>
      <c r="M140" s="69" t="str">
        <f t="shared" si="44"/>
        <v/>
      </c>
      <c r="N140" s="82" t="str">
        <f t="shared" si="45"/>
        <v/>
      </c>
      <c r="O140" s="33" t="str">
        <f t="shared" si="46"/>
        <v/>
      </c>
      <c r="P140" s="33" t="str">
        <f t="shared" si="47"/>
        <v/>
      </c>
      <c r="Q140" s="69" t="str">
        <f t="shared" si="48"/>
        <v/>
      </c>
      <c r="R140" s="82" t="str">
        <f t="shared" si="49"/>
        <v/>
      </c>
      <c r="S140" s="33" t="str">
        <f t="shared" si="50"/>
        <v/>
      </c>
      <c r="T140" s="33">
        <f t="shared" si="51"/>
        <v>25.4</v>
      </c>
      <c r="U140" s="69">
        <f t="shared" si="52"/>
        <v>25.4</v>
      </c>
      <c r="V140" s="82" t="str">
        <f t="shared" si="53"/>
        <v/>
      </c>
      <c r="W140" s="33" t="str">
        <f t="shared" si="54"/>
        <v/>
      </c>
      <c r="X140" s="33" t="str">
        <f t="shared" si="55"/>
        <v/>
      </c>
      <c r="Y140" s="69" t="str">
        <f t="shared" si="56"/>
        <v/>
      </c>
      <c r="Z140" s="82" t="str">
        <f t="shared" si="57"/>
        <v/>
      </c>
      <c r="AA140" s="33" t="str">
        <f t="shared" si="58"/>
        <v/>
      </c>
      <c r="AB140" s="33">
        <f t="shared" si="59"/>
        <v>33.799999999999997</v>
      </c>
      <c r="AC140" s="69">
        <f t="shared" si="60"/>
        <v>33.799999999999997</v>
      </c>
      <c r="AD140" s="102" t="str">
        <f t="shared" si="61"/>
        <v/>
      </c>
      <c r="AE140" s="60" t="str">
        <f t="shared" si="62"/>
        <v/>
      </c>
      <c r="AR140" s="28" t="s">
        <v>244</v>
      </c>
      <c r="AS140" s="28" t="s">
        <v>21</v>
      </c>
      <c r="AT140" s="28" t="s">
        <v>65</v>
      </c>
      <c r="AU140" s="88">
        <v>32444</v>
      </c>
      <c r="AV140" s="28"/>
      <c r="AW140" s="28"/>
      <c r="AX140" s="28">
        <v>8.4</v>
      </c>
      <c r="AY140" s="28">
        <v>8.4</v>
      </c>
      <c r="AZ140" s="28"/>
      <c r="BA140" s="28"/>
      <c r="BB140" s="28"/>
      <c r="BC140" s="28"/>
      <c r="BD140" s="28"/>
      <c r="BE140" s="28"/>
      <c r="BF140" s="28"/>
      <c r="BG140" s="28"/>
      <c r="BH140" s="28"/>
      <c r="BI140" s="28"/>
      <c r="BJ140" s="28">
        <v>25.4</v>
      </c>
      <c r="BK140" s="28">
        <v>25.4</v>
      </c>
      <c r="BL140" s="28"/>
      <c r="BM140" s="28"/>
      <c r="BN140" s="28"/>
      <c r="BO140" s="28"/>
      <c r="BP140" s="28"/>
      <c r="BQ140" s="28"/>
      <c r="BR140" s="28">
        <v>33.799999999999997</v>
      </c>
      <c r="BS140" s="28">
        <v>33.799999999999997</v>
      </c>
      <c r="BT140" s="28"/>
      <c r="BU140" s="28" t="s">
        <v>509</v>
      </c>
      <c r="BV140" s="28"/>
      <c r="BX140"/>
    </row>
    <row r="141" spans="2:76" x14ac:dyDescent="0.25">
      <c r="B141" s="59" t="str">
        <f t="shared" si="33"/>
        <v>Nowitna</v>
      </c>
      <c r="C141" s="31" t="str">
        <f t="shared" si="34"/>
        <v>FWS</v>
      </c>
      <c r="D141" s="31" t="str">
        <f t="shared" si="35"/>
        <v>AK</v>
      </c>
      <c r="E141" s="100">
        <f t="shared" si="36"/>
        <v>1980</v>
      </c>
      <c r="F141" s="82" t="str">
        <f t="shared" si="37"/>
        <v/>
      </c>
      <c r="G141" s="33" t="str">
        <f t="shared" si="38"/>
        <v/>
      </c>
      <c r="H141" s="33" t="str">
        <f t="shared" si="39"/>
        <v/>
      </c>
      <c r="I141" s="69" t="str">
        <f t="shared" si="40"/>
        <v/>
      </c>
      <c r="J141" s="82">
        <f t="shared" si="41"/>
        <v>225</v>
      </c>
      <c r="K141" s="33" t="str">
        <f t="shared" si="42"/>
        <v/>
      </c>
      <c r="L141" s="33" t="str">
        <f t="shared" si="43"/>
        <v/>
      </c>
      <c r="M141" s="69">
        <f t="shared" si="44"/>
        <v>225</v>
      </c>
      <c r="N141" s="82" t="str">
        <f t="shared" si="45"/>
        <v/>
      </c>
      <c r="O141" s="33" t="str">
        <f t="shared" si="46"/>
        <v/>
      </c>
      <c r="P141" s="33" t="str">
        <f t="shared" si="47"/>
        <v/>
      </c>
      <c r="Q141" s="69" t="str">
        <f t="shared" si="48"/>
        <v/>
      </c>
      <c r="R141" s="82" t="str">
        <f t="shared" si="49"/>
        <v/>
      </c>
      <c r="S141" s="33" t="str">
        <f t="shared" si="50"/>
        <v/>
      </c>
      <c r="T141" s="33" t="str">
        <f t="shared" si="51"/>
        <v/>
      </c>
      <c r="U141" s="69" t="str">
        <f t="shared" si="52"/>
        <v/>
      </c>
      <c r="V141" s="82" t="str">
        <f t="shared" si="53"/>
        <v/>
      </c>
      <c r="W141" s="33" t="str">
        <f t="shared" si="54"/>
        <v/>
      </c>
      <c r="X141" s="33" t="str">
        <f t="shared" si="55"/>
        <v/>
      </c>
      <c r="Y141" s="69" t="str">
        <f t="shared" si="56"/>
        <v/>
      </c>
      <c r="Z141" s="82">
        <f t="shared" si="57"/>
        <v>225</v>
      </c>
      <c r="AA141" s="33" t="str">
        <f t="shared" si="58"/>
        <v/>
      </c>
      <c r="AB141" s="33" t="str">
        <f t="shared" si="59"/>
        <v/>
      </c>
      <c r="AC141" s="69">
        <f t="shared" si="60"/>
        <v>225</v>
      </c>
      <c r="AD141" s="102" t="str">
        <f t="shared" si="61"/>
        <v/>
      </c>
      <c r="AE141" s="60" t="str">
        <f t="shared" si="62"/>
        <v/>
      </c>
      <c r="AR141" s="28" t="s">
        <v>360</v>
      </c>
      <c r="AS141" s="28" t="s">
        <v>910</v>
      </c>
      <c r="AT141" s="28" t="s">
        <v>31</v>
      </c>
      <c r="AU141" s="88">
        <v>29557</v>
      </c>
      <c r="AV141" s="28"/>
      <c r="AW141" s="28"/>
      <c r="AX141" s="28"/>
      <c r="AY141" s="28"/>
      <c r="AZ141" s="28">
        <v>225</v>
      </c>
      <c r="BA141" s="28"/>
      <c r="BB141" s="28"/>
      <c r="BC141" s="28">
        <v>225</v>
      </c>
      <c r="BD141" s="28"/>
      <c r="BE141" s="28"/>
      <c r="BF141" s="28"/>
      <c r="BG141" s="28"/>
      <c r="BH141" s="28"/>
      <c r="BI141" s="28"/>
      <c r="BJ141" s="28"/>
      <c r="BK141" s="28"/>
      <c r="BL141" s="28"/>
      <c r="BM141" s="28"/>
      <c r="BN141" s="28"/>
      <c r="BO141" s="28"/>
      <c r="BP141" s="28">
        <v>225</v>
      </c>
      <c r="BQ141" s="28"/>
      <c r="BR141" s="28"/>
      <c r="BS141" s="28">
        <v>225</v>
      </c>
      <c r="BT141" s="28"/>
      <c r="BU141" s="28" t="s">
        <v>509</v>
      </c>
      <c r="BV141" s="28"/>
      <c r="BX141"/>
    </row>
    <row r="142" spans="2:76" x14ac:dyDescent="0.25">
      <c r="B142" s="59" t="str">
        <f t="shared" si="33"/>
        <v>Obed</v>
      </c>
      <c r="C142" s="31" t="str">
        <f t="shared" si="34"/>
        <v>NPS</v>
      </c>
      <c r="D142" s="31" t="str">
        <f t="shared" si="35"/>
        <v>TN</v>
      </c>
      <c r="E142" s="100">
        <f t="shared" si="36"/>
        <v>1976</v>
      </c>
      <c r="F142" s="82" t="str">
        <f t="shared" si="37"/>
        <v/>
      </c>
      <c r="G142" s="33" t="str">
        <f t="shared" si="38"/>
        <v/>
      </c>
      <c r="H142" s="33" t="str">
        <f t="shared" si="39"/>
        <v/>
      </c>
      <c r="I142" s="69" t="str">
        <f t="shared" si="40"/>
        <v/>
      </c>
      <c r="J142" s="82" t="str">
        <f t="shared" si="41"/>
        <v/>
      </c>
      <c r="K142" s="33" t="str">
        <f t="shared" si="42"/>
        <v/>
      </c>
      <c r="L142" s="33" t="str">
        <f t="shared" si="43"/>
        <v/>
      </c>
      <c r="M142" s="69" t="str">
        <f t="shared" si="44"/>
        <v/>
      </c>
      <c r="N142" s="82">
        <f t="shared" si="45"/>
        <v>43.3</v>
      </c>
      <c r="O142" s="33">
        <f t="shared" si="46"/>
        <v>2</v>
      </c>
      <c r="P142" s="33" t="str">
        <f t="shared" si="47"/>
        <v/>
      </c>
      <c r="Q142" s="69">
        <f t="shared" si="48"/>
        <v>45.3</v>
      </c>
      <c r="R142" s="82" t="str">
        <f t="shared" si="49"/>
        <v/>
      </c>
      <c r="S142" s="33" t="str">
        <f t="shared" si="50"/>
        <v/>
      </c>
      <c r="T142" s="33" t="str">
        <f t="shared" si="51"/>
        <v/>
      </c>
      <c r="U142" s="69" t="str">
        <f t="shared" si="52"/>
        <v/>
      </c>
      <c r="V142" s="82" t="str">
        <f t="shared" si="53"/>
        <v/>
      </c>
      <c r="W142" s="33" t="str">
        <f t="shared" si="54"/>
        <v/>
      </c>
      <c r="X142" s="33" t="str">
        <f t="shared" si="55"/>
        <v/>
      </c>
      <c r="Y142" s="69" t="str">
        <f t="shared" si="56"/>
        <v/>
      </c>
      <c r="Z142" s="82">
        <f t="shared" si="57"/>
        <v>43.3</v>
      </c>
      <c r="AA142" s="33">
        <f t="shared" si="58"/>
        <v>2</v>
      </c>
      <c r="AB142" s="33" t="str">
        <f t="shared" si="59"/>
        <v/>
      </c>
      <c r="AC142" s="69">
        <f t="shared" si="60"/>
        <v>45.3</v>
      </c>
      <c r="AD142" s="102" t="str">
        <f t="shared" si="61"/>
        <v/>
      </c>
      <c r="AE142" s="60" t="str">
        <f t="shared" si="62"/>
        <v/>
      </c>
      <c r="AR142" s="28" t="s">
        <v>182</v>
      </c>
      <c r="AS142" s="28" t="s">
        <v>2</v>
      </c>
      <c r="AT142" s="28" t="s">
        <v>69</v>
      </c>
      <c r="AU142" s="88">
        <v>28045</v>
      </c>
      <c r="AV142" s="28"/>
      <c r="AW142" s="28"/>
      <c r="AX142" s="28"/>
      <c r="AY142" s="28"/>
      <c r="AZ142" s="28"/>
      <c r="BA142" s="28"/>
      <c r="BB142" s="28"/>
      <c r="BC142" s="28"/>
      <c r="BD142" s="28">
        <v>43.3</v>
      </c>
      <c r="BE142" s="28">
        <v>2</v>
      </c>
      <c r="BF142" s="28"/>
      <c r="BG142" s="28">
        <v>45.3</v>
      </c>
      <c r="BH142" s="28"/>
      <c r="BI142" s="28"/>
      <c r="BJ142" s="28"/>
      <c r="BK142" s="28"/>
      <c r="BL142" s="28"/>
      <c r="BM142" s="28"/>
      <c r="BN142" s="28"/>
      <c r="BO142" s="28"/>
      <c r="BP142" s="28">
        <v>43.3</v>
      </c>
      <c r="BQ142" s="28">
        <v>2</v>
      </c>
      <c r="BR142" s="28"/>
      <c r="BS142" s="28">
        <v>45.3</v>
      </c>
      <c r="BT142" s="28"/>
      <c r="BU142" s="28" t="s">
        <v>509</v>
      </c>
      <c r="BV142" s="28"/>
      <c r="BX142"/>
    </row>
    <row r="143" spans="2:76" x14ac:dyDescent="0.25">
      <c r="B143" s="59" t="str">
        <f t="shared" si="33"/>
        <v>Ontonagon</v>
      </c>
      <c r="C143" s="31" t="str">
        <f t="shared" si="34"/>
        <v>USFS</v>
      </c>
      <c r="D143" s="31" t="str">
        <f t="shared" si="35"/>
        <v>MI</v>
      </c>
      <c r="E143" s="100">
        <f t="shared" si="36"/>
        <v>1992</v>
      </c>
      <c r="F143" s="82" t="str">
        <f t="shared" si="37"/>
        <v/>
      </c>
      <c r="G143" s="33" t="str">
        <f t="shared" si="38"/>
        <v/>
      </c>
      <c r="H143" s="33" t="str">
        <f t="shared" si="39"/>
        <v/>
      </c>
      <c r="I143" s="69" t="str">
        <f t="shared" si="40"/>
        <v/>
      </c>
      <c r="J143" s="82" t="str">
        <f t="shared" si="41"/>
        <v/>
      </c>
      <c r="K143" s="33" t="str">
        <f t="shared" si="42"/>
        <v/>
      </c>
      <c r="L143" s="33" t="str">
        <f t="shared" si="43"/>
        <v/>
      </c>
      <c r="M143" s="69" t="str">
        <f t="shared" si="44"/>
        <v/>
      </c>
      <c r="N143" s="82" t="str">
        <f t="shared" si="45"/>
        <v/>
      </c>
      <c r="O143" s="33" t="str">
        <f t="shared" si="46"/>
        <v/>
      </c>
      <c r="P143" s="33" t="str">
        <f t="shared" si="47"/>
        <v/>
      </c>
      <c r="Q143" s="69" t="str">
        <f t="shared" si="48"/>
        <v/>
      </c>
      <c r="R143" s="82">
        <f t="shared" si="49"/>
        <v>43</v>
      </c>
      <c r="S143" s="33">
        <f t="shared" si="50"/>
        <v>35</v>
      </c>
      <c r="T143" s="33">
        <f t="shared" si="51"/>
        <v>92</v>
      </c>
      <c r="U143" s="69">
        <f t="shared" si="52"/>
        <v>170</v>
      </c>
      <c r="V143" s="82" t="str">
        <f t="shared" si="53"/>
        <v/>
      </c>
      <c r="W143" s="33" t="str">
        <f t="shared" si="54"/>
        <v/>
      </c>
      <c r="X143" s="33" t="str">
        <f t="shared" si="55"/>
        <v/>
      </c>
      <c r="Y143" s="69" t="str">
        <f t="shared" si="56"/>
        <v/>
      </c>
      <c r="Z143" s="82">
        <f t="shared" si="57"/>
        <v>43</v>
      </c>
      <c r="AA143" s="33">
        <f t="shared" si="58"/>
        <v>35</v>
      </c>
      <c r="AB143" s="33">
        <f t="shared" si="59"/>
        <v>92</v>
      </c>
      <c r="AC143" s="69">
        <f t="shared" si="60"/>
        <v>170</v>
      </c>
      <c r="AD143" s="102" t="str">
        <f t="shared" si="61"/>
        <v/>
      </c>
      <c r="AE143" s="60" t="str">
        <f t="shared" si="62"/>
        <v/>
      </c>
      <c r="AR143" s="28" t="s">
        <v>292</v>
      </c>
      <c r="AS143" s="28" t="s">
        <v>3</v>
      </c>
      <c r="AT143" s="28" t="s">
        <v>50</v>
      </c>
      <c r="AU143" s="88">
        <v>33666</v>
      </c>
      <c r="AV143" s="28"/>
      <c r="AW143" s="28"/>
      <c r="AX143" s="28"/>
      <c r="AY143" s="28"/>
      <c r="AZ143" s="28"/>
      <c r="BA143" s="28"/>
      <c r="BB143" s="28"/>
      <c r="BC143" s="28"/>
      <c r="BD143" s="28"/>
      <c r="BE143" s="28"/>
      <c r="BF143" s="28"/>
      <c r="BG143" s="28"/>
      <c r="BH143" s="28">
        <v>43</v>
      </c>
      <c r="BI143" s="28">
        <v>35</v>
      </c>
      <c r="BJ143" s="28">
        <v>92</v>
      </c>
      <c r="BK143" s="28">
        <v>170</v>
      </c>
      <c r="BL143" s="28"/>
      <c r="BM143" s="28"/>
      <c r="BN143" s="28"/>
      <c r="BO143" s="28"/>
      <c r="BP143" s="28">
        <v>43</v>
      </c>
      <c r="BQ143" s="28">
        <v>35</v>
      </c>
      <c r="BR143" s="28">
        <v>92</v>
      </c>
      <c r="BS143" s="28">
        <v>170</v>
      </c>
      <c r="BT143" s="28"/>
      <c r="BU143" s="28" t="s">
        <v>509</v>
      </c>
      <c r="BV143" s="28"/>
      <c r="BX143"/>
    </row>
    <row r="144" spans="2:76" x14ac:dyDescent="0.25">
      <c r="B144" s="59" t="str">
        <f t="shared" ref="B144:B207" si="63">IF(ISBLANK(AR144),"",(AR144))</f>
        <v>Owens  Headwaters</v>
      </c>
      <c r="C144" s="31" t="str">
        <f t="shared" ref="C144:C207" si="64">IF(ISBLANK(AS144),"",(AS144))</f>
        <v>USFS</v>
      </c>
      <c r="D144" s="31" t="str">
        <f t="shared" ref="D144:D207" si="65">IF(ISBLANK(AT144),"",(AT144))</f>
        <v>CA</v>
      </c>
      <c r="E144" s="100">
        <f t="shared" ref="E144:E207" si="66">IF(ISBLANK(AU144),"",YEAR(AU144))</f>
        <v>2009</v>
      </c>
      <c r="F144" s="82" t="str">
        <f t="shared" ref="F144:F207" si="67">IF(ISBLANK(AV144),"",(AV144))</f>
        <v/>
      </c>
      <c r="G144" s="33" t="str">
        <f t="shared" ref="G144:G207" si="68">IF(ISBLANK(AW144),"",(AW144))</f>
        <v/>
      </c>
      <c r="H144" s="33" t="str">
        <f t="shared" ref="H144:H207" si="69">IF(ISBLANK(AX144),"",(AX144))</f>
        <v/>
      </c>
      <c r="I144" s="69" t="str">
        <f t="shared" ref="I144:I207" si="70">IF(ISBLANK(AY144),"",(AY144))</f>
        <v/>
      </c>
      <c r="J144" s="82" t="str">
        <f t="shared" ref="J144:J207" si="71">IF(ISBLANK(AZ144),"",(AZ144))</f>
        <v/>
      </c>
      <c r="K144" s="33" t="str">
        <f t="shared" ref="K144:K207" si="72">IF(ISBLANK(BA144),"",(BA144))</f>
        <v/>
      </c>
      <c r="L144" s="33" t="str">
        <f t="shared" ref="L144:L207" si="73">IF(ISBLANK(BB144),"",(BB144))</f>
        <v/>
      </c>
      <c r="M144" s="69" t="str">
        <f t="shared" ref="M144:M207" si="74">IF(ISBLANK(BC144),"",(BC144))</f>
        <v/>
      </c>
      <c r="N144" s="82" t="str">
        <f t="shared" ref="N144:N207" si="75">IF(ISBLANK(BD144),"",(BD144))</f>
        <v/>
      </c>
      <c r="O144" s="33" t="str">
        <f t="shared" ref="O144:O207" si="76">IF(ISBLANK(BE144),"",(BE144))</f>
        <v/>
      </c>
      <c r="P144" s="33" t="str">
        <f t="shared" ref="P144:P207" si="77">IF(ISBLANK(BF144),"",(BF144))</f>
        <v/>
      </c>
      <c r="Q144" s="69" t="str">
        <f t="shared" ref="Q144:Q207" si="78">IF(ISBLANK(BG144),"",(BG144))</f>
        <v/>
      </c>
      <c r="R144" s="82">
        <f t="shared" ref="R144:R207" si="79">IF(ISBLANK(BH144),"",(BH144))</f>
        <v>6.3</v>
      </c>
      <c r="S144" s="33">
        <f t="shared" ref="S144:S207" si="80">IF(ISBLANK(BI144),"",(BI144))</f>
        <v>6.6</v>
      </c>
      <c r="T144" s="33">
        <f t="shared" ref="T144:T207" si="81">IF(ISBLANK(BJ144),"",(BJ144))</f>
        <v>6.2</v>
      </c>
      <c r="U144" s="69">
        <f t="shared" ref="U144:U207" si="82">IF(ISBLANK(BK144),"",(BK144))</f>
        <v>19.099999999999998</v>
      </c>
      <c r="V144" s="82" t="str">
        <f t="shared" ref="V144:V207" si="83">IF(ISBLANK(BL144),"",(BL144))</f>
        <v/>
      </c>
      <c r="W144" s="33" t="str">
        <f t="shared" ref="W144:W207" si="84">IF(ISBLANK(BM144),"",(BM144))</f>
        <v/>
      </c>
      <c r="X144" s="33" t="str">
        <f t="shared" ref="X144:X207" si="85">IF(ISBLANK(BN144),"",(BN144))</f>
        <v/>
      </c>
      <c r="Y144" s="69" t="str">
        <f t="shared" ref="Y144:Y207" si="86">IF(ISBLANK(BO144),"",(BO144))</f>
        <v/>
      </c>
      <c r="Z144" s="82">
        <f t="shared" ref="Z144:Z207" si="87">IF(ISBLANK(BP144),"",(BP144))</f>
        <v>6.3</v>
      </c>
      <c r="AA144" s="33">
        <f t="shared" ref="AA144:AA207" si="88">IF(ISBLANK(BQ144),"",(BQ144))</f>
        <v>6.6</v>
      </c>
      <c r="AB144" s="33">
        <f t="shared" ref="AB144:AB207" si="89">IF(ISBLANK(BR144),"",(BR144))</f>
        <v>6.2</v>
      </c>
      <c r="AC144" s="69">
        <f t="shared" ref="AC144:AC207" si="90">IF(ISBLANK(BS144),"",(BS144))</f>
        <v>19.099999999999998</v>
      </c>
      <c r="AD144" s="102" t="str">
        <f t="shared" ref="AD144:AD207" si="91">IF(ISBLANK(BT144),"",(BT144))</f>
        <v/>
      </c>
      <c r="AE144" s="60" t="str">
        <f t="shared" ref="AE144:AE207" si="92">IF(ISBLANK(BU144),"",(BU144))</f>
        <v/>
      </c>
      <c r="AR144" s="28" t="s">
        <v>665</v>
      </c>
      <c r="AS144" s="28" t="s">
        <v>3</v>
      </c>
      <c r="AT144" s="28" t="s">
        <v>35</v>
      </c>
      <c r="AU144" s="88">
        <v>39902</v>
      </c>
      <c r="AV144" s="28"/>
      <c r="AW144" s="28"/>
      <c r="AX144" s="28"/>
      <c r="AY144" s="28"/>
      <c r="AZ144" s="28"/>
      <c r="BA144" s="28"/>
      <c r="BB144" s="28"/>
      <c r="BC144" s="28"/>
      <c r="BD144" s="28"/>
      <c r="BE144" s="28"/>
      <c r="BF144" s="28"/>
      <c r="BG144" s="28"/>
      <c r="BH144" s="28">
        <v>6.3</v>
      </c>
      <c r="BI144" s="28">
        <v>6.6</v>
      </c>
      <c r="BJ144" s="28">
        <v>6.2</v>
      </c>
      <c r="BK144" s="28">
        <v>19.099999999999998</v>
      </c>
      <c r="BL144" s="28"/>
      <c r="BM144" s="28"/>
      <c r="BN144" s="28"/>
      <c r="BO144" s="28"/>
      <c r="BP144" s="28">
        <v>6.3</v>
      </c>
      <c r="BQ144" s="28">
        <v>6.6</v>
      </c>
      <c r="BR144" s="28">
        <v>6.2</v>
      </c>
      <c r="BS144" s="28">
        <v>19.099999999999998</v>
      </c>
      <c r="BT144" s="28"/>
      <c r="BU144" s="28" t="s">
        <v>509</v>
      </c>
      <c r="BV144" s="28"/>
      <c r="BX144"/>
    </row>
    <row r="145" spans="2:76" x14ac:dyDescent="0.25">
      <c r="B145" s="59" t="str">
        <f t="shared" si="63"/>
        <v>Owyhee</v>
      </c>
      <c r="C145" s="31" t="str">
        <f t="shared" si="64"/>
        <v>BLM</v>
      </c>
      <c r="D145" s="31" t="str">
        <f t="shared" si="65"/>
        <v>ID</v>
      </c>
      <c r="E145" s="100">
        <f t="shared" si="66"/>
        <v>2009</v>
      </c>
      <c r="F145" s="82">
        <f t="shared" si="67"/>
        <v>67.3</v>
      </c>
      <c r="G145" s="33" t="str">
        <f t="shared" si="68"/>
        <v/>
      </c>
      <c r="H145" s="33" t="str">
        <f t="shared" si="69"/>
        <v/>
      </c>
      <c r="I145" s="69">
        <f t="shared" si="70"/>
        <v>67.3</v>
      </c>
      <c r="J145" s="82" t="str">
        <f t="shared" si="71"/>
        <v/>
      </c>
      <c r="K145" s="33" t="str">
        <f t="shared" si="72"/>
        <v/>
      </c>
      <c r="L145" s="33" t="str">
        <f t="shared" si="73"/>
        <v/>
      </c>
      <c r="M145" s="69" t="str">
        <f t="shared" si="74"/>
        <v/>
      </c>
      <c r="N145" s="82" t="str">
        <f t="shared" si="75"/>
        <v/>
      </c>
      <c r="O145" s="33" t="str">
        <f t="shared" si="76"/>
        <v/>
      </c>
      <c r="P145" s="33" t="str">
        <f t="shared" si="77"/>
        <v/>
      </c>
      <c r="Q145" s="69" t="str">
        <f t="shared" si="78"/>
        <v/>
      </c>
      <c r="R145" s="82" t="str">
        <f t="shared" si="79"/>
        <v/>
      </c>
      <c r="S145" s="33" t="str">
        <f t="shared" si="80"/>
        <v/>
      </c>
      <c r="T145" s="33" t="str">
        <f t="shared" si="81"/>
        <v/>
      </c>
      <c r="U145" s="69" t="str">
        <f t="shared" si="82"/>
        <v/>
      </c>
      <c r="V145" s="82" t="str">
        <f t="shared" si="83"/>
        <v/>
      </c>
      <c r="W145" s="33" t="str">
        <f t="shared" si="84"/>
        <v/>
      </c>
      <c r="X145" s="33" t="str">
        <f t="shared" si="85"/>
        <v/>
      </c>
      <c r="Y145" s="69" t="str">
        <f t="shared" si="86"/>
        <v/>
      </c>
      <c r="Z145" s="82">
        <f t="shared" si="87"/>
        <v>67.3</v>
      </c>
      <c r="AA145" s="33" t="str">
        <f t="shared" si="88"/>
        <v/>
      </c>
      <c r="AB145" s="33" t="str">
        <f t="shared" si="89"/>
        <v/>
      </c>
      <c r="AC145" s="69">
        <f t="shared" si="90"/>
        <v>67.3</v>
      </c>
      <c r="AD145" s="102" t="str">
        <f t="shared" si="91"/>
        <v/>
      </c>
      <c r="AE145" s="60" t="str">
        <f t="shared" si="92"/>
        <v/>
      </c>
      <c r="AR145" s="28" t="s">
        <v>208</v>
      </c>
      <c r="AS145" s="28" t="s">
        <v>1</v>
      </c>
      <c r="AT145" s="28" t="s">
        <v>43</v>
      </c>
      <c r="AU145" s="88">
        <v>39902</v>
      </c>
      <c r="AV145" s="28">
        <v>67.3</v>
      </c>
      <c r="AW145" s="28"/>
      <c r="AX145" s="28"/>
      <c r="AY145" s="28">
        <v>67.3</v>
      </c>
      <c r="AZ145" s="28"/>
      <c r="BA145" s="28"/>
      <c r="BB145" s="28"/>
      <c r="BC145" s="28"/>
      <c r="BD145" s="28"/>
      <c r="BE145" s="28"/>
      <c r="BF145" s="28"/>
      <c r="BG145" s="28"/>
      <c r="BH145" s="28"/>
      <c r="BI145" s="28"/>
      <c r="BJ145" s="28"/>
      <c r="BK145" s="28"/>
      <c r="BL145" s="28"/>
      <c r="BM145" s="28"/>
      <c r="BN145" s="28"/>
      <c r="BO145" s="28"/>
      <c r="BP145" s="28">
        <v>67.3</v>
      </c>
      <c r="BQ145" s="28"/>
      <c r="BR145" s="28"/>
      <c r="BS145" s="28">
        <v>67.3</v>
      </c>
      <c r="BT145" s="28"/>
      <c r="BU145" s="28" t="s">
        <v>509</v>
      </c>
      <c r="BV145" s="28"/>
      <c r="BX145"/>
    </row>
    <row r="146" spans="2:76" x14ac:dyDescent="0.25">
      <c r="B146" s="59" t="str">
        <f t="shared" si="63"/>
        <v>Owyhee</v>
      </c>
      <c r="C146" s="31" t="str">
        <f t="shared" si="64"/>
        <v>BLM</v>
      </c>
      <c r="D146" s="31" t="str">
        <f t="shared" si="65"/>
        <v>OR</v>
      </c>
      <c r="E146" s="100">
        <f t="shared" si="66"/>
        <v>1984</v>
      </c>
      <c r="F146" s="82">
        <f t="shared" si="67"/>
        <v>120</v>
      </c>
      <c r="G146" s="33" t="str">
        <f t="shared" si="68"/>
        <v/>
      </c>
      <c r="H146" s="33" t="str">
        <f t="shared" si="69"/>
        <v/>
      </c>
      <c r="I146" s="69">
        <f t="shared" si="70"/>
        <v>120</v>
      </c>
      <c r="J146" s="82" t="str">
        <f t="shared" si="71"/>
        <v/>
      </c>
      <c r="K146" s="33" t="str">
        <f t="shared" si="72"/>
        <v/>
      </c>
      <c r="L146" s="33" t="str">
        <f t="shared" si="73"/>
        <v/>
      </c>
      <c r="M146" s="69" t="str">
        <f t="shared" si="74"/>
        <v/>
      </c>
      <c r="N146" s="82" t="str">
        <f t="shared" si="75"/>
        <v/>
      </c>
      <c r="O146" s="33" t="str">
        <f t="shared" si="76"/>
        <v/>
      </c>
      <c r="P146" s="33" t="str">
        <f t="shared" si="77"/>
        <v/>
      </c>
      <c r="Q146" s="69" t="str">
        <f t="shared" si="78"/>
        <v/>
      </c>
      <c r="R146" s="82" t="str">
        <f t="shared" si="79"/>
        <v/>
      </c>
      <c r="S146" s="33" t="str">
        <f t="shared" si="80"/>
        <v/>
      </c>
      <c r="T146" s="33" t="str">
        <f t="shared" si="81"/>
        <v/>
      </c>
      <c r="U146" s="69" t="str">
        <f t="shared" si="82"/>
        <v/>
      </c>
      <c r="V146" s="82" t="str">
        <f t="shared" si="83"/>
        <v/>
      </c>
      <c r="W146" s="33" t="str">
        <f t="shared" si="84"/>
        <v/>
      </c>
      <c r="X146" s="33" t="str">
        <f t="shared" si="85"/>
        <v/>
      </c>
      <c r="Y146" s="69" t="str">
        <f t="shared" si="86"/>
        <v/>
      </c>
      <c r="Z146" s="82">
        <f t="shared" si="87"/>
        <v>120</v>
      </c>
      <c r="AA146" s="33" t="str">
        <f t="shared" si="88"/>
        <v/>
      </c>
      <c r="AB146" s="33" t="str">
        <f t="shared" si="89"/>
        <v/>
      </c>
      <c r="AC146" s="69">
        <f t="shared" si="90"/>
        <v>120</v>
      </c>
      <c r="AD146" s="102" t="str">
        <f t="shared" si="91"/>
        <v/>
      </c>
      <c r="AE146" s="60" t="str">
        <f t="shared" si="92"/>
        <v/>
      </c>
      <c r="AR146" s="28" t="s">
        <v>208</v>
      </c>
      <c r="AS146" s="28" t="s">
        <v>1</v>
      </c>
      <c r="AT146" s="28" t="s">
        <v>65</v>
      </c>
      <c r="AU146" s="88">
        <v>30974</v>
      </c>
      <c r="AV146" s="28">
        <v>120</v>
      </c>
      <c r="AW146" s="28"/>
      <c r="AX146" s="28"/>
      <c r="AY146" s="28">
        <v>120</v>
      </c>
      <c r="AZ146" s="28"/>
      <c r="BA146" s="28"/>
      <c r="BB146" s="28"/>
      <c r="BC146" s="28"/>
      <c r="BD146" s="28"/>
      <c r="BE146" s="28"/>
      <c r="BF146" s="28"/>
      <c r="BG146" s="28"/>
      <c r="BH146" s="28"/>
      <c r="BI146" s="28"/>
      <c r="BJ146" s="28"/>
      <c r="BK146" s="28"/>
      <c r="BL146" s="28"/>
      <c r="BM146" s="28"/>
      <c r="BN146" s="28"/>
      <c r="BO146" s="28"/>
      <c r="BP146" s="28">
        <v>120</v>
      </c>
      <c r="BQ146" s="28"/>
      <c r="BR146" s="28"/>
      <c r="BS146" s="28">
        <v>120</v>
      </c>
      <c r="BT146" s="28"/>
      <c r="BU146" s="28" t="s">
        <v>509</v>
      </c>
      <c r="BV146" s="28"/>
      <c r="BX146"/>
    </row>
    <row r="147" spans="2:76" x14ac:dyDescent="0.25">
      <c r="B147" s="59" t="str">
        <f t="shared" si="63"/>
        <v>Paint</v>
      </c>
      <c r="C147" s="31" t="str">
        <f t="shared" si="64"/>
        <v>USFS</v>
      </c>
      <c r="D147" s="31" t="str">
        <f t="shared" si="65"/>
        <v>MI</v>
      </c>
      <c r="E147" s="100">
        <f t="shared" si="66"/>
        <v>1992</v>
      </c>
      <c r="F147" s="82" t="str">
        <f t="shared" si="67"/>
        <v/>
      </c>
      <c r="G147" s="33" t="str">
        <f t="shared" si="68"/>
        <v/>
      </c>
      <c r="H147" s="33" t="str">
        <f t="shared" si="69"/>
        <v/>
      </c>
      <c r="I147" s="69" t="str">
        <f t="shared" si="70"/>
        <v/>
      </c>
      <c r="J147" s="82" t="str">
        <f t="shared" si="71"/>
        <v/>
      </c>
      <c r="K147" s="33" t="str">
        <f t="shared" si="72"/>
        <v/>
      </c>
      <c r="L147" s="33" t="str">
        <f t="shared" si="73"/>
        <v/>
      </c>
      <c r="M147" s="69" t="str">
        <f t="shared" si="74"/>
        <v/>
      </c>
      <c r="N147" s="82" t="str">
        <f t="shared" si="75"/>
        <v/>
      </c>
      <c r="O147" s="33" t="str">
        <f t="shared" si="76"/>
        <v/>
      </c>
      <c r="P147" s="33" t="str">
        <f t="shared" si="77"/>
        <v/>
      </c>
      <c r="Q147" s="69" t="str">
        <f t="shared" si="78"/>
        <v/>
      </c>
      <c r="R147" s="82" t="str">
        <f t="shared" si="79"/>
        <v/>
      </c>
      <c r="S147" s="33" t="str">
        <f t="shared" si="80"/>
        <v/>
      </c>
      <c r="T147" s="33">
        <f t="shared" si="81"/>
        <v>52</v>
      </c>
      <c r="U147" s="69">
        <f t="shared" si="82"/>
        <v>52</v>
      </c>
      <c r="V147" s="82" t="str">
        <f t="shared" si="83"/>
        <v/>
      </c>
      <c r="W147" s="33" t="str">
        <f t="shared" si="84"/>
        <v/>
      </c>
      <c r="X147" s="33" t="str">
        <f t="shared" si="85"/>
        <v/>
      </c>
      <c r="Y147" s="69" t="str">
        <f t="shared" si="86"/>
        <v/>
      </c>
      <c r="Z147" s="82" t="str">
        <f t="shared" si="87"/>
        <v/>
      </c>
      <c r="AA147" s="33" t="str">
        <f t="shared" si="88"/>
        <v/>
      </c>
      <c r="AB147" s="33">
        <f t="shared" si="89"/>
        <v>52</v>
      </c>
      <c r="AC147" s="69">
        <f t="shared" si="90"/>
        <v>52</v>
      </c>
      <c r="AD147" s="102" t="str">
        <f t="shared" si="91"/>
        <v/>
      </c>
      <c r="AE147" s="60" t="str">
        <f t="shared" si="92"/>
        <v/>
      </c>
      <c r="AR147" s="28" t="s">
        <v>293</v>
      </c>
      <c r="AS147" s="28" t="s">
        <v>3</v>
      </c>
      <c r="AT147" s="28" t="s">
        <v>50</v>
      </c>
      <c r="AU147" s="88">
        <v>33666</v>
      </c>
      <c r="AV147" s="28"/>
      <c r="AW147" s="28"/>
      <c r="AX147" s="28"/>
      <c r="AY147" s="28"/>
      <c r="AZ147" s="28"/>
      <c r="BA147" s="28"/>
      <c r="BB147" s="28"/>
      <c r="BC147" s="28"/>
      <c r="BD147" s="28"/>
      <c r="BE147" s="28"/>
      <c r="BF147" s="28"/>
      <c r="BG147" s="28"/>
      <c r="BH147" s="28"/>
      <c r="BI147" s="28"/>
      <c r="BJ147" s="28">
        <v>52</v>
      </c>
      <c r="BK147" s="28">
        <v>52</v>
      </c>
      <c r="BL147" s="28"/>
      <c r="BM147" s="28"/>
      <c r="BN147" s="28"/>
      <c r="BO147" s="28"/>
      <c r="BP147" s="28"/>
      <c r="BQ147" s="28"/>
      <c r="BR147" s="28">
        <v>52</v>
      </c>
      <c r="BS147" s="28">
        <v>52</v>
      </c>
      <c r="BT147" s="28"/>
      <c r="BU147" s="28" t="s">
        <v>509</v>
      </c>
      <c r="BV147" s="28"/>
      <c r="BX147"/>
    </row>
    <row r="148" spans="2:76" x14ac:dyDescent="0.25">
      <c r="B148" s="59" t="str">
        <f t="shared" si="63"/>
        <v>Palm Canyon Creek</v>
      </c>
      <c r="C148" s="31" t="str">
        <f t="shared" si="64"/>
        <v>USFS</v>
      </c>
      <c r="D148" s="31" t="str">
        <f t="shared" si="65"/>
        <v>CA</v>
      </c>
      <c r="E148" s="100">
        <f t="shared" si="66"/>
        <v>2009</v>
      </c>
      <c r="F148" s="82" t="str">
        <f t="shared" si="67"/>
        <v/>
      </c>
      <c r="G148" s="33" t="str">
        <f t="shared" si="68"/>
        <v/>
      </c>
      <c r="H148" s="33" t="str">
        <f t="shared" si="69"/>
        <v/>
      </c>
      <c r="I148" s="69" t="str">
        <f t="shared" si="70"/>
        <v/>
      </c>
      <c r="J148" s="82" t="str">
        <f t="shared" si="71"/>
        <v/>
      </c>
      <c r="K148" s="33" t="str">
        <f t="shared" si="72"/>
        <v/>
      </c>
      <c r="L148" s="33" t="str">
        <f t="shared" si="73"/>
        <v/>
      </c>
      <c r="M148" s="69" t="str">
        <f t="shared" si="74"/>
        <v/>
      </c>
      <c r="N148" s="82" t="str">
        <f t="shared" si="75"/>
        <v/>
      </c>
      <c r="O148" s="33" t="str">
        <f t="shared" si="76"/>
        <v/>
      </c>
      <c r="P148" s="33" t="str">
        <f t="shared" si="77"/>
        <v/>
      </c>
      <c r="Q148" s="69" t="str">
        <f t="shared" si="78"/>
        <v/>
      </c>
      <c r="R148" s="82">
        <f t="shared" si="79"/>
        <v>8.1</v>
      </c>
      <c r="S148" s="33" t="str">
        <f t="shared" si="80"/>
        <v/>
      </c>
      <c r="T148" s="33" t="str">
        <f t="shared" si="81"/>
        <v/>
      </c>
      <c r="U148" s="69">
        <f t="shared" si="82"/>
        <v>8.1</v>
      </c>
      <c r="V148" s="82" t="str">
        <f t="shared" si="83"/>
        <v/>
      </c>
      <c r="W148" s="33" t="str">
        <f t="shared" si="84"/>
        <v/>
      </c>
      <c r="X148" s="33" t="str">
        <f t="shared" si="85"/>
        <v/>
      </c>
      <c r="Y148" s="69" t="str">
        <f t="shared" si="86"/>
        <v/>
      </c>
      <c r="Z148" s="82">
        <f t="shared" si="87"/>
        <v>8.1</v>
      </c>
      <c r="AA148" s="33" t="str">
        <f t="shared" si="88"/>
        <v/>
      </c>
      <c r="AB148" s="33" t="str">
        <f t="shared" si="89"/>
        <v/>
      </c>
      <c r="AC148" s="69">
        <f t="shared" si="90"/>
        <v>8.1</v>
      </c>
      <c r="AD148" s="102" t="str">
        <f t="shared" si="91"/>
        <v/>
      </c>
      <c r="AE148" s="60" t="str">
        <f t="shared" si="92"/>
        <v/>
      </c>
      <c r="AR148" s="28" t="s">
        <v>84</v>
      </c>
      <c r="AS148" s="28" t="s">
        <v>3</v>
      </c>
      <c r="AT148" s="28" t="s">
        <v>35</v>
      </c>
      <c r="AU148" s="88">
        <v>39902</v>
      </c>
      <c r="AV148" s="28"/>
      <c r="AW148" s="28"/>
      <c r="AX148" s="28"/>
      <c r="AY148" s="28"/>
      <c r="AZ148" s="28"/>
      <c r="BA148" s="28"/>
      <c r="BB148" s="28"/>
      <c r="BC148" s="28"/>
      <c r="BD148" s="28"/>
      <c r="BE148" s="28"/>
      <c r="BF148" s="28"/>
      <c r="BG148" s="28"/>
      <c r="BH148" s="28">
        <v>8.1</v>
      </c>
      <c r="BI148" s="28"/>
      <c r="BJ148" s="28"/>
      <c r="BK148" s="28">
        <v>8.1</v>
      </c>
      <c r="BL148" s="28"/>
      <c r="BM148" s="28"/>
      <c r="BN148" s="28"/>
      <c r="BO148" s="28"/>
      <c r="BP148" s="28">
        <v>8.1</v>
      </c>
      <c r="BQ148" s="28"/>
      <c r="BR148" s="28"/>
      <c r="BS148" s="28">
        <v>8.1</v>
      </c>
      <c r="BT148" s="28"/>
      <c r="BU148" s="28" t="s">
        <v>509</v>
      </c>
      <c r="BV148" s="28"/>
      <c r="BX148"/>
    </row>
    <row r="149" spans="2:76" x14ac:dyDescent="0.25">
      <c r="B149" s="59" t="str">
        <f t="shared" si="63"/>
        <v>Pecos</v>
      </c>
      <c r="C149" s="31" t="str">
        <f t="shared" si="64"/>
        <v>USFS</v>
      </c>
      <c r="D149" s="31" t="str">
        <f t="shared" si="65"/>
        <v>NM</v>
      </c>
      <c r="E149" s="100">
        <f t="shared" si="66"/>
        <v>1990</v>
      </c>
      <c r="F149" s="82" t="str">
        <f t="shared" si="67"/>
        <v/>
      </c>
      <c r="G149" s="33" t="str">
        <f t="shared" si="68"/>
        <v/>
      </c>
      <c r="H149" s="33" t="str">
        <f t="shared" si="69"/>
        <v/>
      </c>
      <c r="I149" s="69" t="str">
        <f t="shared" si="70"/>
        <v/>
      </c>
      <c r="J149" s="82" t="str">
        <f t="shared" si="71"/>
        <v/>
      </c>
      <c r="K149" s="33" t="str">
        <f t="shared" si="72"/>
        <v/>
      </c>
      <c r="L149" s="33" t="str">
        <f t="shared" si="73"/>
        <v/>
      </c>
      <c r="M149" s="69" t="str">
        <f t="shared" si="74"/>
        <v/>
      </c>
      <c r="N149" s="82" t="str">
        <f t="shared" si="75"/>
        <v/>
      </c>
      <c r="O149" s="33" t="str">
        <f t="shared" si="76"/>
        <v/>
      </c>
      <c r="P149" s="33" t="str">
        <f t="shared" si="77"/>
        <v/>
      </c>
      <c r="Q149" s="69" t="str">
        <f t="shared" si="78"/>
        <v/>
      </c>
      <c r="R149" s="82">
        <f t="shared" si="79"/>
        <v>13.5</v>
      </c>
      <c r="S149" s="33" t="str">
        <f t="shared" si="80"/>
        <v/>
      </c>
      <c r="T149" s="33">
        <f t="shared" si="81"/>
        <v>7</v>
      </c>
      <c r="U149" s="69">
        <f t="shared" si="82"/>
        <v>20.5</v>
      </c>
      <c r="V149" s="82" t="str">
        <f t="shared" si="83"/>
        <v/>
      </c>
      <c r="W149" s="33" t="str">
        <f t="shared" si="84"/>
        <v/>
      </c>
      <c r="X149" s="33" t="str">
        <f t="shared" si="85"/>
        <v/>
      </c>
      <c r="Y149" s="69" t="str">
        <f t="shared" si="86"/>
        <v/>
      </c>
      <c r="Z149" s="82">
        <f t="shared" si="87"/>
        <v>13.5</v>
      </c>
      <c r="AA149" s="33" t="str">
        <f t="shared" si="88"/>
        <v/>
      </c>
      <c r="AB149" s="33">
        <f t="shared" si="89"/>
        <v>7</v>
      </c>
      <c r="AC149" s="69">
        <f t="shared" si="90"/>
        <v>20.5</v>
      </c>
      <c r="AD149" s="102" t="str">
        <f t="shared" si="91"/>
        <v/>
      </c>
      <c r="AE149" s="60" t="str">
        <f t="shared" si="92"/>
        <v/>
      </c>
      <c r="AR149" s="28" t="s">
        <v>416</v>
      </c>
      <c r="AS149" s="28" t="s">
        <v>3</v>
      </c>
      <c r="AT149" s="28" t="s">
        <v>60</v>
      </c>
      <c r="AU149" s="88">
        <v>33030</v>
      </c>
      <c r="AV149" s="28"/>
      <c r="AW149" s="28"/>
      <c r="AX149" s="28"/>
      <c r="AY149" s="28"/>
      <c r="AZ149" s="28"/>
      <c r="BA149" s="28"/>
      <c r="BB149" s="28"/>
      <c r="BC149" s="28"/>
      <c r="BD149" s="28"/>
      <c r="BE149" s="28"/>
      <c r="BF149" s="28"/>
      <c r="BG149" s="28"/>
      <c r="BH149" s="28">
        <v>13.5</v>
      </c>
      <c r="BI149" s="28"/>
      <c r="BJ149" s="28">
        <v>7</v>
      </c>
      <c r="BK149" s="28">
        <v>20.5</v>
      </c>
      <c r="BL149" s="28"/>
      <c r="BM149" s="28"/>
      <c r="BN149" s="28"/>
      <c r="BO149" s="28"/>
      <c r="BP149" s="28">
        <v>13.5</v>
      </c>
      <c r="BQ149" s="28"/>
      <c r="BR149" s="28">
        <v>7</v>
      </c>
      <c r="BS149" s="28">
        <v>20.5</v>
      </c>
      <c r="BT149" s="28"/>
      <c r="BU149" s="28" t="s">
        <v>509</v>
      </c>
      <c r="BV149" s="28"/>
      <c r="BX149"/>
    </row>
    <row r="150" spans="2:76" x14ac:dyDescent="0.25">
      <c r="B150" s="59" t="str">
        <f t="shared" si="63"/>
        <v>Pere Marquette</v>
      </c>
      <c r="C150" s="31" t="str">
        <f t="shared" si="64"/>
        <v>USFS</v>
      </c>
      <c r="D150" s="31" t="str">
        <f t="shared" si="65"/>
        <v>MI</v>
      </c>
      <c r="E150" s="100">
        <f t="shared" si="66"/>
        <v>1978</v>
      </c>
      <c r="F150" s="82" t="str">
        <f t="shared" si="67"/>
        <v/>
      </c>
      <c r="G150" s="33" t="str">
        <f t="shared" si="68"/>
        <v/>
      </c>
      <c r="H150" s="33" t="str">
        <f t="shared" si="69"/>
        <v/>
      </c>
      <c r="I150" s="69" t="str">
        <f t="shared" si="70"/>
        <v/>
      </c>
      <c r="J150" s="82" t="str">
        <f t="shared" si="71"/>
        <v/>
      </c>
      <c r="K150" s="33" t="str">
        <f t="shared" si="72"/>
        <v/>
      </c>
      <c r="L150" s="33" t="str">
        <f t="shared" si="73"/>
        <v/>
      </c>
      <c r="M150" s="69" t="str">
        <f t="shared" si="74"/>
        <v/>
      </c>
      <c r="N150" s="82" t="str">
        <f t="shared" si="75"/>
        <v/>
      </c>
      <c r="O150" s="33" t="str">
        <f t="shared" si="76"/>
        <v/>
      </c>
      <c r="P150" s="33" t="str">
        <f t="shared" si="77"/>
        <v/>
      </c>
      <c r="Q150" s="69" t="str">
        <f t="shared" si="78"/>
        <v/>
      </c>
      <c r="R150" s="82" t="str">
        <f t="shared" si="79"/>
        <v/>
      </c>
      <c r="S150" s="33">
        <f t="shared" si="80"/>
        <v>66.400000000000006</v>
      </c>
      <c r="T150" s="33" t="str">
        <f t="shared" si="81"/>
        <v/>
      </c>
      <c r="U150" s="69">
        <f t="shared" si="82"/>
        <v>66.400000000000006</v>
      </c>
      <c r="V150" s="82" t="str">
        <f t="shared" si="83"/>
        <v/>
      </c>
      <c r="W150" s="33" t="str">
        <f t="shared" si="84"/>
        <v/>
      </c>
      <c r="X150" s="33" t="str">
        <f t="shared" si="85"/>
        <v/>
      </c>
      <c r="Y150" s="69" t="str">
        <f t="shared" si="86"/>
        <v/>
      </c>
      <c r="Z150" s="82" t="str">
        <f t="shared" si="87"/>
        <v/>
      </c>
      <c r="AA150" s="33">
        <f t="shared" si="88"/>
        <v>66.400000000000006</v>
      </c>
      <c r="AB150" s="33" t="str">
        <f t="shared" si="89"/>
        <v/>
      </c>
      <c r="AC150" s="69">
        <f t="shared" si="90"/>
        <v>66.400000000000006</v>
      </c>
      <c r="AD150" s="102" t="str">
        <f t="shared" si="91"/>
        <v/>
      </c>
      <c r="AE150" s="60" t="str">
        <f t="shared" si="92"/>
        <v/>
      </c>
      <c r="AR150" s="28" t="s">
        <v>185</v>
      </c>
      <c r="AS150" s="28" t="s">
        <v>3</v>
      </c>
      <c r="AT150" s="28" t="s">
        <v>50</v>
      </c>
      <c r="AU150" s="88">
        <v>28804</v>
      </c>
      <c r="AV150" s="28"/>
      <c r="AW150" s="28"/>
      <c r="AX150" s="28"/>
      <c r="AY150" s="28"/>
      <c r="AZ150" s="28"/>
      <c r="BA150" s="28"/>
      <c r="BB150" s="28"/>
      <c r="BC150" s="28"/>
      <c r="BD150" s="28"/>
      <c r="BE150" s="28"/>
      <c r="BF150" s="28"/>
      <c r="BG150" s="28"/>
      <c r="BH150" s="28"/>
      <c r="BI150" s="28">
        <v>66.400000000000006</v>
      </c>
      <c r="BJ150" s="28"/>
      <c r="BK150" s="28">
        <v>66.400000000000006</v>
      </c>
      <c r="BL150" s="28"/>
      <c r="BM150" s="28"/>
      <c r="BN150" s="28"/>
      <c r="BO150" s="28"/>
      <c r="BP150" s="28"/>
      <c r="BQ150" s="28">
        <v>66.400000000000006</v>
      </c>
      <c r="BR150" s="28"/>
      <c r="BS150" s="28">
        <v>66.400000000000006</v>
      </c>
      <c r="BT150" s="28"/>
      <c r="BU150" s="28" t="s">
        <v>509</v>
      </c>
      <c r="BV150" s="28"/>
      <c r="BX150"/>
    </row>
    <row r="151" spans="2:76" x14ac:dyDescent="0.25">
      <c r="B151" s="59" t="str">
        <f t="shared" si="63"/>
        <v>Pine</v>
      </c>
      <c r="C151" s="31" t="str">
        <f t="shared" si="64"/>
        <v>USFS</v>
      </c>
      <c r="D151" s="31" t="str">
        <f t="shared" si="65"/>
        <v>MI</v>
      </c>
      <c r="E151" s="100">
        <f t="shared" si="66"/>
        <v>1992</v>
      </c>
      <c r="F151" s="82" t="str">
        <f t="shared" si="67"/>
        <v/>
      </c>
      <c r="G151" s="33" t="str">
        <f t="shared" si="68"/>
        <v/>
      </c>
      <c r="H151" s="33" t="str">
        <f t="shared" si="69"/>
        <v/>
      </c>
      <c r="I151" s="69" t="str">
        <f t="shared" si="70"/>
        <v/>
      </c>
      <c r="J151" s="82" t="str">
        <f t="shared" si="71"/>
        <v/>
      </c>
      <c r="K151" s="33" t="str">
        <f t="shared" si="72"/>
        <v/>
      </c>
      <c r="L151" s="33" t="str">
        <f t="shared" si="73"/>
        <v/>
      </c>
      <c r="M151" s="69" t="str">
        <f t="shared" si="74"/>
        <v/>
      </c>
      <c r="N151" s="82" t="str">
        <f t="shared" si="75"/>
        <v/>
      </c>
      <c r="O151" s="33" t="str">
        <f t="shared" si="76"/>
        <v/>
      </c>
      <c r="P151" s="33" t="str">
        <f t="shared" si="77"/>
        <v/>
      </c>
      <c r="Q151" s="69" t="str">
        <f t="shared" si="78"/>
        <v/>
      </c>
      <c r="R151" s="82" t="str">
        <f t="shared" si="79"/>
        <v/>
      </c>
      <c r="S151" s="33">
        <f t="shared" si="80"/>
        <v>25</v>
      </c>
      <c r="T151" s="33" t="str">
        <f t="shared" si="81"/>
        <v/>
      </c>
      <c r="U151" s="69">
        <f t="shared" si="82"/>
        <v>25</v>
      </c>
      <c r="V151" s="82" t="str">
        <f t="shared" si="83"/>
        <v/>
      </c>
      <c r="W151" s="33" t="str">
        <f t="shared" si="84"/>
        <v/>
      </c>
      <c r="X151" s="33" t="str">
        <f t="shared" si="85"/>
        <v/>
      </c>
      <c r="Y151" s="69" t="str">
        <f t="shared" si="86"/>
        <v/>
      </c>
      <c r="Z151" s="82" t="str">
        <f t="shared" si="87"/>
        <v/>
      </c>
      <c r="AA151" s="33">
        <f t="shared" si="88"/>
        <v>25</v>
      </c>
      <c r="AB151" s="33" t="str">
        <f t="shared" si="89"/>
        <v/>
      </c>
      <c r="AC151" s="69">
        <f t="shared" si="90"/>
        <v>25</v>
      </c>
      <c r="AD151" s="102" t="str">
        <f t="shared" si="91"/>
        <v/>
      </c>
      <c r="AE151" s="60" t="str">
        <f t="shared" si="92"/>
        <v/>
      </c>
      <c r="AR151" s="28" t="s">
        <v>419</v>
      </c>
      <c r="AS151" s="28" t="s">
        <v>3</v>
      </c>
      <c r="AT151" s="28" t="s">
        <v>50</v>
      </c>
      <c r="AU151" s="88">
        <v>33666</v>
      </c>
      <c r="AV151" s="28"/>
      <c r="AW151" s="28"/>
      <c r="AX151" s="28"/>
      <c r="AY151" s="28"/>
      <c r="AZ151" s="28"/>
      <c r="BA151" s="28"/>
      <c r="BB151" s="28"/>
      <c r="BC151" s="28"/>
      <c r="BD151" s="28"/>
      <c r="BE151" s="28"/>
      <c r="BF151" s="28"/>
      <c r="BG151" s="28"/>
      <c r="BH151" s="28"/>
      <c r="BI151" s="28">
        <v>25</v>
      </c>
      <c r="BJ151" s="28"/>
      <c r="BK151" s="28">
        <v>25</v>
      </c>
      <c r="BL151" s="28"/>
      <c r="BM151" s="28"/>
      <c r="BN151" s="28"/>
      <c r="BO151" s="28"/>
      <c r="BP151" s="28"/>
      <c r="BQ151" s="28">
        <v>25</v>
      </c>
      <c r="BR151" s="28"/>
      <c r="BS151" s="28">
        <v>25</v>
      </c>
      <c r="BT151" s="28"/>
      <c r="BU151" s="28" t="s">
        <v>509</v>
      </c>
      <c r="BV151" s="28"/>
      <c r="BX151"/>
    </row>
    <row r="152" spans="2:76" x14ac:dyDescent="0.25">
      <c r="B152" s="59" t="str">
        <f t="shared" si="63"/>
        <v>Piru Creek</v>
      </c>
      <c r="C152" s="31" t="str">
        <f t="shared" si="64"/>
        <v>USFS</v>
      </c>
      <c r="D152" s="31" t="str">
        <f t="shared" si="65"/>
        <v>CA</v>
      </c>
      <c r="E152" s="100">
        <f t="shared" si="66"/>
        <v>2009</v>
      </c>
      <c r="F152" s="82" t="str">
        <f t="shared" si="67"/>
        <v/>
      </c>
      <c r="G152" s="33" t="str">
        <f t="shared" si="68"/>
        <v/>
      </c>
      <c r="H152" s="33" t="str">
        <f t="shared" si="69"/>
        <v/>
      </c>
      <c r="I152" s="69" t="str">
        <f t="shared" si="70"/>
        <v/>
      </c>
      <c r="J152" s="82" t="str">
        <f t="shared" si="71"/>
        <v/>
      </c>
      <c r="K152" s="33" t="str">
        <f t="shared" si="72"/>
        <v/>
      </c>
      <c r="L152" s="33" t="str">
        <f t="shared" si="73"/>
        <v/>
      </c>
      <c r="M152" s="69" t="str">
        <f t="shared" si="74"/>
        <v/>
      </c>
      <c r="N152" s="82" t="str">
        <f t="shared" si="75"/>
        <v/>
      </c>
      <c r="O152" s="33" t="str">
        <f t="shared" si="76"/>
        <v/>
      </c>
      <c r="P152" s="33" t="str">
        <f t="shared" si="77"/>
        <v/>
      </c>
      <c r="Q152" s="69" t="str">
        <f t="shared" si="78"/>
        <v/>
      </c>
      <c r="R152" s="82">
        <f t="shared" si="79"/>
        <v>4.3</v>
      </c>
      <c r="S152" s="33" t="str">
        <f t="shared" si="80"/>
        <v/>
      </c>
      <c r="T152" s="33">
        <f t="shared" si="81"/>
        <v>3</v>
      </c>
      <c r="U152" s="69">
        <f t="shared" si="82"/>
        <v>7.3</v>
      </c>
      <c r="V152" s="82" t="str">
        <f t="shared" si="83"/>
        <v/>
      </c>
      <c r="W152" s="33" t="str">
        <f t="shared" si="84"/>
        <v/>
      </c>
      <c r="X152" s="33" t="str">
        <f t="shared" si="85"/>
        <v/>
      </c>
      <c r="Y152" s="69" t="str">
        <f t="shared" si="86"/>
        <v/>
      </c>
      <c r="Z152" s="82">
        <f t="shared" si="87"/>
        <v>4.3</v>
      </c>
      <c r="AA152" s="33" t="str">
        <f t="shared" si="88"/>
        <v/>
      </c>
      <c r="AB152" s="33">
        <f t="shared" si="89"/>
        <v>3</v>
      </c>
      <c r="AC152" s="69">
        <f t="shared" si="90"/>
        <v>7.3</v>
      </c>
      <c r="AD152" s="102" t="str">
        <f t="shared" si="91"/>
        <v/>
      </c>
      <c r="AE152" s="60" t="str">
        <f t="shared" si="92"/>
        <v/>
      </c>
      <c r="AR152" s="28" t="s">
        <v>85</v>
      </c>
      <c r="AS152" s="28" t="s">
        <v>3</v>
      </c>
      <c r="AT152" s="28" t="s">
        <v>35</v>
      </c>
      <c r="AU152" s="88">
        <v>39902</v>
      </c>
      <c r="AV152" s="28"/>
      <c r="AW152" s="28"/>
      <c r="AX152" s="28"/>
      <c r="AY152" s="28"/>
      <c r="AZ152" s="28"/>
      <c r="BA152" s="28"/>
      <c r="BB152" s="28"/>
      <c r="BC152" s="28"/>
      <c r="BD152" s="28"/>
      <c r="BE152" s="28"/>
      <c r="BF152" s="28"/>
      <c r="BG152" s="28"/>
      <c r="BH152" s="28">
        <v>4.3</v>
      </c>
      <c r="BI152" s="28"/>
      <c r="BJ152" s="28">
        <v>3</v>
      </c>
      <c r="BK152" s="28">
        <v>7.3</v>
      </c>
      <c r="BL152" s="28"/>
      <c r="BM152" s="28"/>
      <c r="BN152" s="28"/>
      <c r="BO152" s="28"/>
      <c r="BP152" s="28">
        <v>4.3</v>
      </c>
      <c r="BQ152" s="28"/>
      <c r="BR152" s="28">
        <v>3</v>
      </c>
      <c r="BS152" s="28">
        <v>7.3</v>
      </c>
      <c r="BT152" s="28"/>
      <c r="BU152" s="28" t="s">
        <v>509</v>
      </c>
      <c r="BV152" s="28"/>
      <c r="BX152"/>
    </row>
    <row r="153" spans="2:76" x14ac:dyDescent="0.25">
      <c r="B153" s="59" t="str">
        <f t="shared" si="63"/>
        <v>Powder</v>
      </c>
      <c r="C153" s="31" t="str">
        <f t="shared" si="64"/>
        <v>BLM</v>
      </c>
      <c r="D153" s="31" t="str">
        <f t="shared" si="65"/>
        <v>OR</v>
      </c>
      <c r="E153" s="100">
        <f t="shared" si="66"/>
        <v>1988</v>
      </c>
      <c r="F153" s="82" t="str">
        <f t="shared" si="67"/>
        <v/>
      </c>
      <c r="G153" s="33">
        <f t="shared" si="68"/>
        <v>11.7</v>
      </c>
      <c r="H153" s="33" t="str">
        <f t="shared" si="69"/>
        <v/>
      </c>
      <c r="I153" s="69">
        <f t="shared" si="70"/>
        <v>11.7</v>
      </c>
      <c r="J153" s="82" t="str">
        <f t="shared" si="71"/>
        <v/>
      </c>
      <c r="K153" s="33" t="str">
        <f t="shared" si="72"/>
        <v/>
      </c>
      <c r="L153" s="33" t="str">
        <f t="shared" si="73"/>
        <v/>
      </c>
      <c r="M153" s="69" t="str">
        <f t="shared" si="74"/>
        <v/>
      </c>
      <c r="N153" s="82" t="str">
        <f t="shared" si="75"/>
        <v/>
      </c>
      <c r="O153" s="33" t="str">
        <f t="shared" si="76"/>
        <v/>
      </c>
      <c r="P153" s="33" t="str">
        <f t="shared" si="77"/>
        <v/>
      </c>
      <c r="Q153" s="69" t="str">
        <f t="shared" si="78"/>
        <v/>
      </c>
      <c r="R153" s="82" t="str">
        <f t="shared" si="79"/>
        <v/>
      </c>
      <c r="S153" s="33" t="str">
        <f t="shared" si="80"/>
        <v/>
      </c>
      <c r="T153" s="33" t="str">
        <f t="shared" si="81"/>
        <v/>
      </c>
      <c r="U153" s="69" t="str">
        <f t="shared" si="82"/>
        <v/>
      </c>
      <c r="V153" s="82" t="str">
        <f t="shared" si="83"/>
        <v/>
      </c>
      <c r="W153" s="33" t="str">
        <f t="shared" si="84"/>
        <v/>
      </c>
      <c r="X153" s="33" t="str">
        <f t="shared" si="85"/>
        <v/>
      </c>
      <c r="Y153" s="69" t="str">
        <f t="shared" si="86"/>
        <v/>
      </c>
      <c r="Z153" s="82" t="str">
        <f t="shared" si="87"/>
        <v/>
      </c>
      <c r="AA153" s="33">
        <f t="shared" si="88"/>
        <v>11.7</v>
      </c>
      <c r="AB153" s="33" t="str">
        <f t="shared" si="89"/>
        <v/>
      </c>
      <c r="AC153" s="69">
        <f t="shared" si="90"/>
        <v>11.7</v>
      </c>
      <c r="AD153" s="102" t="str">
        <f t="shared" si="91"/>
        <v/>
      </c>
      <c r="AE153" s="60" t="str">
        <f t="shared" si="92"/>
        <v/>
      </c>
      <c r="AR153" s="28" t="s">
        <v>480</v>
      </c>
      <c r="AS153" s="28" t="s">
        <v>1</v>
      </c>
      <c r="AT153" s="28" t="s">
        <v>65</v>
      </c>
      <c r="AU153" s="88">
        <v>32444</v>
      </c>
      <c r="AV153" s="28"/>
      <c r="AW153" s="28">
        <v>11.7</v>
      </c>
      <c r="AX153" s="28"/>
      <c r="AY153" s="28">
        <v>11.7</v>
      </c>
      <c r="AZ153" s="28"/>
      <c r="BA153" s="28"/>
      <c r="BB153" s="28"/>
      <c r="BC153" s="28"/>
      <c r="BD153" s="28"/>
      <c r="BE153" s="28"/>
      <c r="BF153" s="28"/>
      <c r="BG153" s="28"/>
      <c r="BH153" s="28"/>
      <c r="BI153" s="28"/>
      <c r="BJ153" s="28"/>
      <c r="BK153" s="28"/>
      <c r="BL153" s="28"/>
      <c r="BM153" s="28"/>
      <c r="BN153" s="28"/>
      <c r="BO153" s="28"/>
      <c r="BP153" s="28"/>
      <c r="BQ153" s="28">
        <v>11.7</v>
      </c>
      <c r="BR153" s="28"/>
      <c r="BS153" s="28">
        <v>11.7</v>
      </c>
      <c r="BT153" s="28"/>
      <c r="BU153" s="28" t="s">
        <v>509</v>
      </c>
      <c r="BV153" s="28"/>
      <c r="BX153"/>
    </row>
    <row r="154" spans="2:76" x14ac:dyDescent="0.25">
      <c r="B154" s="59" t="str">
        <f t="shared" si="63"/>
        <v>Pratt</v>
      </c>
      <c r="C154" s="31" t="str">
        <f t="shared" si="64"/>
        <v>USFS</v>
      </c>
      <c r="D154" s="31" t="str">
        <f t="shared" si="65"/>
        <v>WA</v>
      </c>
      <c r="E154" s="100">
        <f t="shared" si="66"/>
        <v>2014</v>
      </c>
      <c r="F154" s="82" t="str">
        <f t="shared" si="67"/>
        <v/>
      </c>
      <c r="G154" s="33" t="str">
        <f t="shared" si="68"/>
        <v/>
      </c>
      <c r="H154" s="33" t="str">
        <f t="shared" si="69"/>
        <v/>
      </c>
      <c r="I154" s="69" t="str">
        <f t="shared" si="70"/>
        <v/>
      </c>
      <c r="J154" s="82" t="str">
        <f t="shared" si="71"/>
        <v/>
      </c>
      <c r="K154" s="33" t="str">
        <f t="shared" si="72"/>
        <v/>
      </c>
      <c r="L154" s="33" t="str">
        <f t="shared" si="73"/>
        <v/>
      </c>
      <c r="M154" s="69" t="str">
        <f t="shared" si="74"/>
        <v/>
      </c>
      <c r="N154" s="82" t="str">
        <f t="shared" si="75"/>
        <v/>
      </c>
      <c r="O154" s="33" t="str">
        <f t="shared" si="76"/>
        <v/>
      </c>
      <c r="P154" s="33" t="str">
        <f t="shared" si="77"/>
        <v/>
      </c>
      <c r="Q154" s="69" t="str">
        <f t="shared" si="78"/>
        <v/>
      </c>
      <c r="R154" s="82">
        <f t="shared" si="79"/>
        <v>9.5</v>
      </c>
      <c r="S154" s="33" t="str">
        <f t="shared" si="80"/>
        <v/>
      </c>
      <c r="T154" s="33" t="str">
        <f t="shared" si="81"/>
        <v/>
      </c>
      <c r="U154" s="69">
        <f t="shared" si="82"/>
        <v>9.5</v>
      </c>
      <c r="V154" s="82" t="str">
        <f t="shared" si="83"/>
        <v/>
      </c>
      <c r="W154" s="33" t="str">
        <f t="shared" si="84"/>
        <v/>
      </c>
      <c r="X154" s="33" t="str">
        <f t="shared" si="85"/>
        <v/>
      </c>
      <c r="Y154" s="69" t="str">
        <f t="shared" si="86"/>
        <v/>
      </c>
      <c r="Z154" s="82">
        <f t="shared" si="87"/>
        <v>9.5</v>
      </c>
      <c r="AA154" s="33" t="str">
        <f t="shared" si="88"/>
        <v/>
      </c>
      <c r="AB154" s="33" t="str">
        <f t="shared" si="89"/>
        <v/>
      </c>
      <c r="AC154" s="69">
        <f t="shared" si="90"/>
        <v>9.5</v>
      </c>
      <c r="AD154" s="102" t="str">
        <f t="shared" si="91"/>
        <v/>
      </c>
      <c r="AE154" s="60" t="str">
        <f t="shared" si="92"/>
        <v/>
      </c>
      <c r="AR154" s="28" t="s">
        <v>465</v>
      </c>
      <c r="AS154" s="28" t="s">
        <v>3</v>
      </c>
      <c r="AT154" s="28" t="s">
        <v>73</v>
      </c>
      <c r="AU154" s="88">
        <v>41992</v>
      </c>
      <c r="AV154" s="28"/>
      <c r="AW154" s="28"/>
      <c r="AX154" s="28"/>
      <c r="AY154" s="28"/>
      <c r="AZ154" s="28"/>
      <c r="BA154" s="28"/>
      <c r="BB154" s="28"/>
      <c r="BC154" s="28"/>
      <c r="BD154" s="28"/>
      <c r="BE154" s="28"/>
      <c r="BF154" s="28"/>
      <c r="BG154" s="28"/>
      <c r="BH154" s="28">
        <v>9.5</v>
      </c>
      <c r="BI154" s="28"/>
      <c r="BJ154" s="28"/>
      <c r="BK154" s="28">
        <v>9.5</v>
      </c>
      <c r="BL154" s="28"/>
      <c r="BM154" s="28"/>
      <c r="BN154" s="28"/>
      <c r="BO154" s="28"/>
      <c r="BP154" s="28">
        <v>9.5</v>
      </c>
      <c r="BQ154" s="28"/>
      <c r="BR154" s="28"/>
      <c r="BS154" s="28">
        <v>9.5</v>
      </c>
      <c r="BT154" s="28"/>
      <c r="BU154" s="28" t="s">
        <v>509</v>
      </c>
      <c r="BV154" s="28"/>
      <c r="BX154"/>
    </row>
    <row r="155" spans="2:76" x14ac:dyDescent="0.25">
      <c r="B155" s="59" t="str">
        <f t="shared" si="63"/>
        <v>Presque Isle</v>
      </c>
      <c r="C155" s="31" t="str">
        <f t="shared" si="64"/>
        <v>USFS</v>
      </c>
      <c r="D155" s="31" t="str">
        <f t="shared" si="65"/>
        <v>MI</v>
      </c>
      <c r="E155" s="100">
        <f t="shared" si="66"/>
        <v>1992</v>
      </c>
      <c r="F155" s="82" t="str">
        <f t="shared" si="67"/>
        <v/>
      </c>
      <c r="G155" s="33" t="str">
        <f t="shared" si="68"/>
        <v/>
      </c>
      <c r="H155" s="33" t="str">
        <f t="shared" si="69"/>
        <v/>
      </c>
      <c r="I155" s="69" t="str">
        <f t="shared" si="70"/>
        <v/>
      </c>
      <c r="J155" s="82" t="str">
        <f t="shared" si="71"/>
        <v/>
      </c>
      <c r="K155" s="33" t="str">
        <f t="shared" si="72"/>
        <v/>
      </c>
      <c r="L155" s="33" t="str">
        <f t="shared" si="73"/>
        <v/>
      </c>
      <c r="M155" s="69" t="str">
        <f t="shared" si="74"/>
        <v/>
      </c>
      <c r="N155" s="82" t="str">
        <f t="shared" si="75"/>
        <v/>
      </c>
      <c r="O155" s="33" t="str">
        <f t="shared" si="76"/>
        <v/>
      </c>
      <c r="P155" s="33" t="str">
        <f t="shared" si="77"/>
        <v/>
      </c>
      <c r="Q155" s="69" t="str">
        <f t="shared" si="78"/>
        <v/>
      </c>
      <c r="R155" s="82" t="str">
        <f t="shared" si="79"/>
        <v/>
      </c>
      <c r="S155" s="33">
        <f t="shared" si="80"/>
        <v>24</v>
      </c>
      <c r="T155" s="33">
        <f t="shared" si="81"/>
        <v>48</v>
      </c>
      <c r="U155" s="69">
        <f t="shared" si="82"/>
        <v>72</v>
      </c>
      <c r="V155" s="82" t="str">
        <f t="shared" si="83"/>
        <v/>
      </c>
      <c r="W155" s="33" t="str">
        <f t="shared" si="84"/>
        <v/>
      </c>
      <c r="X155" s="33" t="str">
        <f t="shared" si="85"/>
        <v/>
      </c>
      <c r="Y155" s="69" t="str">
        <f t="shared" si="86"/>
        <v/>
      </c>
      <c r="Z155" s="82" t="str">
        <f t="shared" si="87"/>
        <v/>
      </c>
      <c r="AA155" s="33">
        <f t="shared" si="88"/>
        <v>24</v>
      </c>
      <c r="AB155" s="33">
        <f t="shared" si="89"/>
        <v>48</v>
      </c>
      <c r="AC155" s="69">
        <f t="shared" si="90"/>
        <v>72</v>
      </c>
      <c r="AD155" s="102" t="str">
        <f t="shared" si="91"/>
        <v/>
      </c>
      <c r="AE155" s="60" t="str">
        <f t="shared" si="92"/>
        <v/>
      </c>
      <c r="AR155" s="28" t="s">
        <v>294</v>
      </c>
      <c r="AS155" s="28" t="s">
        <v>3</v>
      </c>
      <c r="AT155" s="28" t="s">
        <v>50</v>
      </c>
      <c r="AU155" s="88">
        <v>33666</v>
      </c>
      <c r="AV155" s="28"/>
      <c r="AW155" s="28"/>
      <c r="AX155" s="28"/>
      <c r="AY155" s="28"/>
      <c r="AZ155" s="28"/>
      <c r="BA155" s="28"/>
      <c r="BB155" s="28"/>
      <c r="BC155" s="28"/>
      <c r="BD155" s="28"/>
      <c r="BE155" s="28"/>
      <c r="BF155" s="28"/>
      <c r="BG155" s="28"/>
      <c r="BH155" s="28"/>
      <c r="BI155" s="28">
        <v>24</v>
      </c>
      <c r="BJ155" s="28">
        <v>48</v>
      </c>
      <c r="BK155" s="28">
        <v>72</v>
      </c>
      <c r="BL155" s="28"/>
      <c r="BM155" s="28"/>
      <c r="BN155" s="28"/>
      <c r="BO155" s="28"/>
      <c r="BP155" s="28"/>
      <c r="BQ155" s="28">
        <v>24</v>
      </c>
      <c r="BR155" s="28">
        <v>48</v>
      </c>
      <c r="BS155" s="28">
        <v>72</v>
      </c>
      <c r="BT155" s="28"/>
      <c r="BU155" s="28" t="s">
        <v>509</v>
      </c>
      <c r="BV155" s="28"/>
      <c r="BX155"/>
    </row>
    <row r="156" spans="2:76" x14ac:dyDescent="0.25">
      <c r="B156" s="59" t="str">
        <f t="shared" si="63"/>
        <v>Quartzville Creek</v>
      </c>
      <c r="C156" s="31" t="str">
        <f t="shared" si="64"/>
        <v>BLM</v>
      </c>
      <c r="D156" s="31" t="str">
        <f t="shared" si="65"/>
        <v>OR</v>
      </c>
      <c r="E156" s="100">
        <f t="shared" si="66"/>
        <v>1988</v>
      </c>
      <c r="F156" s="82" t="str">
        <f t="shared" si="67"/>
        <v/>
      </c>
      <c r="G156" s="33" t="str">
        <f t="shared" si="68"/>
        <v/>
      </c>
      <c r="H156" s="33">
        <f t="shared" si="69"/>
        <v>12</v>
      </c>
      <c r="I156" s="69">
        <f t="shared" si="70"/>
        <v>12</v>
      </c>
      <c r="J156" s="82" t="str">
        <f t="shared" si="71"/>
        <v/>
      </c>
      <c r="K156" s="33" t="str">
        <f t="shared" si="72"/>
        <v/>
      </c>
      <c r="L156" s="33" t="str">
        <f t="shared" si="73"/>
        <v/>
      </c>
      <c r="M156" s="69" t="str">
        <f t="shared" si="74"/>
        <v/>
      </c>
      <c r="N156" s="82" t="str">
        <f t="shared" si="75"/>
        <v/>
      </c>
      <c r="O156" s="33" t="str">
        <f t="shared" si="76"/>
        <v/>
      </c>
      <c r="P156" s="33" t="str">
        <f t="shared" si="77"/>
        <v/>
      </c>
      <c r="Q156" s="69" t="str">
        <f t="shared" si="78"/>
        <v/>
      </c>
      <c r="R156" s="82" t="str">
        <f t="shared" si="79"/>
        <v/>
      </c>
      <c r="S156" s="33" t="str">
        <f t="shared" si="80"/>
        <v/>
      </c>
      <c r="T156" s="33" t="str">
        <f t="shared" si="81"/>
        <v/>
      </c>
      <c r="U156" s="69" t="str">
        <f t="shared" si="82"/>
        <v/>
      </c>
      <c r="V156" s="82" t="str">
        <f t="shared" si="83"/>
        <v/>
      </c>
      <c r="W156" s="33" t="str">
        <f t="shared" si="84"/>
        <v/>
      </c>
      <c r="X156" s="33" t="str">
        <f t="shared" si="85"/>
        <v/>
      </c>
      <c r="Y156" s="69" t="str">
        <f t="shared" si="86"/>
        <v/>
      </c>
      <c r="Z156" s="82" t="str">
        <f t="shared" si="87"/>
        <v/>
      </c>
      <c r="AA156" s="33" t="str">
        <f t="shared" si="88"/>
        <v/>
      </c>
      <c r="AB156" s="33">
        <f t="shared" si="89"/>
        <v>12</v>
      </c>
      <c r="AC156" s="69">
        <f t="shared" si="90"/>
        <v>12</v>
      </c>
      <c r="AD156" s="102" t="str">
        <f t="shared" si="91"/>
        <v/>
      </c>
      <c r="AE156" s="60" t="str">
        <f t="shared" si="92"/>
        <v/>
      </c>
      <c r="AR156" s="28" t="s">
        <v>146</v>
      </c>
      <c r="AS156" s="28" t="s">
        <v>1</v>
      </c>
      <c r="AT156" s="28" t="s">
        <v>65</v>
      </c>
      <c r="AU156" s="88">
        <v>32444</v>
      </c>
      <c r="AV156" s="28"/>
      <c r="AW156" s="28"/>
      <c r="AX156" s="28">
        <v>12</v>
      </c>
      <c r="AY156" s="28">
        <v>12</v>
      </c>
      <c r="AZ156" s="28"/>
      <c r="BA156" s="28"/>
      <c r="BB156" s="28"/>
      <c r="BC156" s="28"/>
      <c r="BD156" s="28"/>
      <c r="BE156" s="28"/>
      <c r="BF156" s="28"/>
      <c r="BG156" s="28"/>
      <c r="BH156" s="28"/>
      <c r="BI156" s="28"/>
      <c r="BJ156" s="28"/>
      <c r="BK156" s="28"/>
      <c r="BL156" s="28"/>
      <c r="BM156" s="28"/>
      <c r="BN156" s="28"/>
      <c r="BO156" s="28"/>
      <c r="BP156" s="28"/>
      <c r="BQ156" s="28"/>
      <c r="BR156" s="28">
        <v>12</v>
      </c>
      <c r="BS156" s="28">
        <v>12</v>
      </c>
      <c r="BT156" s="28"/>
      <c r="BU156" s="28" t="s">
        <v>509</v>
      </c>
      <c r="BV156" s="28"/>
      <c r="BX156"/>
    </row>
    <row r="157" spans="2:76" x14ac:dyDescent="0.25">
      <c r="B157" s="59" t="str">
        <f t="shared" si="63"/>
        <v>Rapid</v>
      </c>
      <c r="C157" s="31" t="str">
        <f t="shared" si="64"/>
        <v>USFS</v>
      </c>
      <c r="D157" s="31" t="str">
        <f t="shared" si="65"/>
        <v>ID</v>
      </c>
      <c r="E157" s="100">
        <f t="shared" si="66"/>
        <v>1975</v>
      </c>
      <c r="F157" s="82" t="str">
        <f t="shared" si="67"/>
        <v/>
      </c>
      <c r="G157" s="33" t="str">
        <f t="shared" si="68"/>
        <v/>
      </c>
      <c r="H157" s="33" t="str">
        <f t="shared" si="69"/>
        <v/>
      </c>
      <c r="I157" s="69" t="str">
        <f t="shared" si="70"/>
        <v/>
      </c>
      <c r="J157" s="82" t="str">
        <f t="shared" si="71"/>
        <v/>
      </c>
      <c r="K157" s="33" t="str">
        <f t="shared" si="72"/>
        <v/>
      </c>
      <c r="L157" s="33" t="str">
        <f t="shared" si="73"/>
        <v/>
      </c>
      <c r="M157" s="69" t="str">
        <f t="shared" si="74"/>
        <v/>
      </c>
      <c r="N157" s="82" t="str">
        <f t="shared" si="75"/>
        <v/>
      </c>
      <c r="O157" s="33" t="str">
        <f t="shared" si="76"/>
        <v/>
      </c>
      <c r="P157" s="33" t="str">
        <f t="shared" si="77"/>
        <v/>
      </c>
      <c r="Q157" s="69" t="str">
        <f t="shared" si="78"/>
        <v/>
      </c>
      <c r="R157" s="82">
        <f t="shared" si="79"/>
        <v>26.8</v>
      </c>
      <c r="S157" s="33" t="str">
        <f t="shared" si="80"/>
        <v/>
      </c>
      <c r="T157" s="33" t="str">
        <f t="shared" si="81"/>
        <v/>
      </c>
      <c r="U157" s="69">
        <f t="shared" si="82"/>
        <v>26.8</v>
      </c>
      <c r="V157" s="82" t="str">
        <f t="shared" si="83"/>
        <v/>
      </c>
      <c r="W157" s="33" t="str">
        <f t="shared" si="84"/>
        <v/>
      </c>
      <c r="X157" s="33" t="str">
        <f t="shared" si="85"/>
        <v/>
      </c>
      <c r="Y157" s="69" t="str">
        <f t="shared" si="86"/>
        <v/>
      </c>
      <c r="Z157" s="82">
        <f t="shared" si="87"/>
        <v>26.8</v>
      </c>
      <c r="AA157" s="33" t="str">
        <f t="shared" si="88"/>
        <v/>
      </c>
      <c r="AB157" s="33" t="str">
        <f t="shared" si="89"/>
        <v/>
      </c>
      <c r="AC157" s="69">
        <f t="shared" si="90"/>
        <v>26.8</v>
      </c>
      <c r="AD157" s="102" t="str">
        <f t="shared" si="91"/>
        <v/>
      </c>
      <c r="AE157" s="60" t="str">
        <f t="shared" si="92"/>
        <v/>
      </c>
      <c r="AR157" s="28" t="s">
        <v>335</v>
      </c>
      <c r="AS157" s="28" t="s">
        <v>3</v>
      </c>
      <c r="AT157" s="28" t="s">
        <v>43</v>
      </c>
      <c r="AU157" s="88">
        <v>27759</v>
      </c>
      <c r="AV157" s="28"/>
      <c r="AW157" s="28"/>
      <c r="AX157" s="28"/>
      <c r="AY157" s="28"/>
      <c r="AZ157" s="28"/>
      <c r="BA157" s="28"/>
      <c r="BB157" s="28"/>
      <c r="BC157" s="28"/>
      <c r="BD157" s="28"/>
      <c r="BE157" s="28"/>
      <c r="BF157" s="28"/>
      <c r="BG157" s="28"/>
      <c r="BH157" s="28">
        <v>26.8</v>
      </c>
      <c r="BI157" s="28"/>
      <c r="BJ157" s="28"/>
      <c r="BK157" s="28">
        <v>26.8</v>
      </c>
      <c r="BL157" s="28"/>
      <c r="BM157" s="28"/>
      <c r="BN157" s="28"/>
      <c r="BO157" s="28"/>
      <c r="BP157" s="28">
        <v>26.8</v>
      </c>
      <c r="BQ157" s="28"/>
      <c r="BR157" s="28"/>
      <c r="BS157" s="28">
        <v>26.8</v>
      </c>
      <c r="BT157" s="28"/>
      <c r="BU157" s="28" t="s">
        <v>509</v>
      </c>
      <c r="BV157" s="28"/>
      <c r="BX157"/>
    </row>
    <row r="158" spans="2:76" x14ac:dyDescent="0.25">
      <c r="B158" s="59" t="str">
        <f t="shared" si="63"/>
        <v>Red</v>
      </c>
      <c r="C158" s="31" t="str">
        <f t="shared" si="64"/>
        <v>USFS</v>
      </c>
      <c r="D158" s="31" t="str">
        <f t="shared" si="65"/>
        <v>KY</v>
      </c>
      <c r="E158" s="100">
        <f t="shared" si="66"/>
        <v>1993</v>
      </c>
      <c r="F158" s="82" t="str">
        <f t="shared" si="67"/>
        <v/>
      </c>
      <c r="G158" s="33" t="str">
        <f t="shared" si="68"/>
        <v/>
      </c>
      <c r="H158" s="33" t="str">
        <f t="shared" si="69"/>
        <v/>
      </c>
      <c r="I158" s="69" t="str">
        <f t="shared" si="70"/>
        <v/>
      </c>
      <c r="J158" s="82" t="str">
        <f t="shared" si="71"/>
        <v/>
      </c>
      <c r="K158" s="33" t="str">
        <f t="shared" si="72"/>
        <v/>
      </c>
      <c r="L158" s="33" t="str">
        <f t="shared" si="73"/>
        <v/>
      </c>
      <c r="M158" s="69" t="str">
        <f t="shared" si="74"/>
        <v/>
      </c>
      <c r="N158" s="82" t="str">
        <f t="shared" si="75"/>
        <v/>
      </c>
      <c r="O158" s="33" t="str">
        <f t="shared" si="76"/>
        <v/>
      </c>
      <c r="P158" s="33" t="str">
        <f t="shared" si="77"/>
        <v/>
      </c>
      <c r="Q158" s="69" t="str">
        <f t="shared" si="78"/>
        <v/>
      </c>
      <c r="R158" s="82">
        <f t="shared" si="79"/>
        <v>9.1</v>
      </c>
      <c r="S158" s="33" t="str">
        <f t="shared" si="80"/>
        <v/>
      </c>
      <c r="T158" s="33">
        <f t="shared" si="81"/>
        <v>10.3</v>
      </c>
      <c r="U158" s="69">
        <f t="shared" si="82"/>
        <v>19.399999999999999</v>
      </c>
      <c r="V158" s="82" t="str">
        <f t="shared" si="83"/>
        <v/>
      </c>
      <c r="W158" s="33" t="str">
        <f t="shared" si="84"/>
        <v/>
      </c>
      <c r="X158" s="33" t="str">
        <f t="shared" si="85"/>
        <v/>
      </c>
      <c r="Y158" s="69" t="str">
        <f t="shared" si="86"/>
        <v/>
      </c>
      <c r="Z158" s="82">
        <f t="shared" si="87"/>
        <v>9.1</v>
      </c>
      <c r="AA158" s="33" t="str">
        <f t="shared" si="88"/>
        <v/>
      </c>
      <c r="AB158" s="33">
        <f t="shared" si="89"/>
        <v>10.3</v>
      </c>
      <c r="AC158" s="69">
        <f t="shared" si="90"/>
        <v>19.399999999999999</v>
      </c>
      <c r="AD158" s="102" t="str">
        <f t="shared" si="91"/>
        <v/>
      </c>
      <c r="AE158" s="60" t="str">
        <f t="shared" si="92"/>
        <v/>
      </c>
      <c r="AR158" s="28" t="s">
        <v>228</v>
      </c>
      <c r="AS158" s="28" t="s">
        <v>3</v>
      </c>
      <c r="AT158" s="28" t="s">
        <v>46</v>
      </c>
      <c r="AU158" s="88">
        <v>34305</v>
      </c>
      <c r="AV158" s="28"/>
      <c r="AW158" s="28"/>
      <c r="AX158" s="28"/>
      <c r="AY158" s="28"/>
      <c r="AZ158" s="28"/>
      <c r="BA158" s="28"/>
      <c r="BB158" s="28"/>
      <c r="BC158" s="28"/>
      <c r="BD158" s="28"/>
      <c r="BE158" s="28"/>
      <c r="BF158" s="28"/>
      <c r="BG158" s="28"/>
      <c r="BH158" s="28">
        <v>9.1</v>
      </c>
      <c r="BI158" s="28"/>
      <c r="BJ158" s="28">
        <v>10.3</v>
      </c>
      <c r="BK158" s="28">
        <v>19.399999999999999</v>
      </c>
      <c r="BL158" s="28"/>
      <c r="BM158" s="28"/>
      <c r="BN158" s="28"/>
      <c r="BO158" s="28"/>
      <c r="BP158" s="28">
        <v>9.1</v>
      </c>
      <c r="BQ158" s="28"/>
      <c r="BR158" s="28">
        <v>10.3</v>
      </c>
      <c r="BS158" s="28">
        <v>19.399999999999999</v>
      </c>
      <c r="BT158" s="28"/>
      <c r="BU158" s="28" t="s">
        <v>509</v>
      </c>
      <c r="BV158" s="28"/>
      <c r="BX158"/>
    </row>
    <row r="159" spans="2:76" x14ac:dyDescent="0.25">
      <c r="B159" s="59" t="str">
        <f t="shared" si="63"/>
        <v>Red Canyon</v>
      </c>
      <c r="C159" s="31" t="str">
        <f t="shared" si="64"/>
        <v>BLM</v>
      </c>
      <c r="D159" s="31" t="str">
        <f t="shared" si="65"/>
        <v>ID</v>
      </c>
      <c r="E159" s="100">
        <f t="shared" si="66"/>
        <v>2009</v>
      </c>
      <c r="F159" s="82">
        <f t="shared" si="67"/>
        <v>4.5999999999999996</v>
      </c>
      <c r="G159" s="33" t="str">
        <f t="shared" si="68"/>
        <v/>
      </c>
      <c r="H159" s="33" t="str">
        <f t="shared" si="69"/>
        <v/>
      </c>
      <c r="I159" s="69">
        <f t="shared" si="70"/>
        <v>4.5999999999999996</v>
      </c>
      <c r="J159" s="82" t="str">
        <f t="shared" si="71"/>
        <v/>
      </c>
      <c r="K159" s="33" t="str">
        <f t="shared" si="72"/>
        <v/>
      </c>
      <c r="L159" s="33" t="str">
        <f t="shared" si="73"/>
        <v/>
      </c>
      <c r="M159" s="69" t="str">
        <f t="shared" si="74"/>
        <v/>
      </c>
      <c r="N159" s="82" t="str">
        <f t="shared" si="75"/>
        <v/>
      </c>
      <c r="O159" s="33" t="str">
        <f t="shared" si="76"/>
        <v/>
      </c>
      <c r="P159" s="33" t="str">
        <f t="shared" si="77"/>
        <v/>
      </c>
      <c r="Q159" s="69" t="str">
        <f t="shared" si="78"/>
        <v/>
      </c>
      <c r="R159" s="82" t="str">
        <f t="shared" si="79"/>
        <v/>
      </c>
      <c r="S159" s="33" t="str">
        <f t="shared" si="80"/>
        <v/>
      </c>
      <c r="T159" s="33" t="str">
        <f t="shared" si="81"/>
        <v/>
      </c>
      <c r="U159" s="69" t="str">
        <f t="shared" si="82"/>
        <v/>
      </c>
      <c r="V159" s="82" t="str">
        <f t="shared" si="83"/>
        <v/>
      </c>
      <c r="W159" s="33" t="str">
        <f t="shared" si="84"/>
        <v/>
      </c>
      <c r="X159" s="33" t="str">
        <f t="shared" si="85"/>
        <v/>
      </c>
      <c r="Y159" s="69" t="str">
        <f t="shared" si="86"/>
        <v/>
      </c>
      <c r="Z159" s="82">
        <f t="shared" si="87"/>
        <v>4.5999999999999996</v>
      </c>
      <c r="AA159" s="33" t="str">
        <f t="shared" si="88"/>
        <v/>
      </c>
      <c r="AB159" s="33" t="str">
        <f t="shared" si="89"/>
        <v/>
      </c>
      <c r="AC159" s="69">
        <f t="shared" si="90"/>
        <v>4.5999999999999996</v>
      </c>
      <c r="AD159" s="102" t="str">
        <f t="shared" si="91"/>
        <v/>
      </c>
      <c r="AE159" s="60" t="str">
        <f t="shared" si="92"/>
        <v/>
      </c>
      <c r="AR159" s="28" t="s">
        <v>458</v>
      </c>
      <c r="AS159" s="28" t="s">
        <v>1</v>
      </c>
      <c r="AT159" s="28" t="s">
        <v>43</v>
      </c>
      <c r="AU159" s="88">
        <v>39902</v>
      </c>
      <c r="AV159" s="28">
        <v>4.5999999999999996</v>
      </c>
      <c r="AW159" s="28"/>
      <c r="AX159" s="28"/>
      <c r="AY159" s="28">
        <v>4.5999999999999996</v>
      </c>
      <c r="AZ159" s="28"/>
      <c r="BA159" s="28"/>
      <c r="BB159" s="28"/>
      <c r="BC159" s="28"/>
      <c r="BD159" s="28"/>
      <c r="BE159" s="28"/>
      <c r="BF159" s="28"/>
      <c r="BG159" s="28"/>
      <c r="BH159" s="28"/>
      <c r="BI159" s="28"/>
      <c r="BJ159" s="28"/>
      <c r="BK159" s="28"/>
      <c r="BL159" s="28"/>
      <c r="BM159" s="28"/>
      <c r="BN159" s="28"/>
      <c r="BO159" s="28"/>
      <c r="BP159" s="28">
        <v>4.5999999999999996</v>
      </c>
      <c r="BQ159" s="28"/>
      <c r="BR159" s="28"/>
      <c r="BS159" s="28">
        <v>4.5999999999999996</v>
      </c>
      <c r="BT159" s="28"/>
      <c r="BU159" s="28" t="s">
        <v>509</v>
      </c>
      <c r="BV159" s="28"/>
      <c r="BX159"/>
    </row>
    <row r="160" spans="2:76" x14ac:dyDescent="0.25">
      <c r="B160" s="59" t="str">
        <f t="shared" si="63"/>
        <v>Richland Creek</v>
      </c>
      <c r="C160" s="31" t="str">
        <f t="shared" si="64"/>
        <v>USFS</v>
      </c>
      <c r="D160" s="31" t="str">
        <f t="shared" si="65"/>
        <v>AR</v>
      </c>
      <c r="E160" s="100">
        <f t="shared" si="66"/>
        <v>1992</v>
      </c>
      <c r="F160" s="82" t="str">
        <f t="shared" si="67"/>
        <v/>
      </c>
      <c r="G160" s="33" t="str">
        <f t="shared" si="68"/>
        <v/>
      </c>
      <c r="H160" s="33" t="str">
        <f t="shared" si="69"/>
        <v/>
      </c>
      <c r="I160" s="69" t="str">
        <f t="shared" si="70"/>
        <v/>
      </c>
      <c r="J160" s="82" t="str">
        <f t="shared" si="71"/>
        <v/>
      </c>
      <c r="K160" s="33" t="str">
        <f t="shared" si="72"/>
        <v/>
      </c>
      <c r="L160" s="33" t="str">
        <f t="shared" si="73"/>
        <v/>
      </c>
      <c r="M160" s="69" t="str">
        <f t="shared" si="74"/>
        <v/>
      </c>
      <c r="N160" s="82" t="str">
        <f t="shared" si="75"/>
        <v/>
      </c>
      <c r="O160" s="33" t="str">
        <f t="shared" si="76"/>
        <v/>
      </c>
      <c r="P160" s="33" t="str">
        <f t="shared" si="77"/>
        <v/>
      </c>
      <c r="Q160" s="69" t="str">
        <f t="shared" si="78"/>
        <v/>
      </c>
      <c r="R160" s="82">
        <f t="shared" si="79"/>
        <v>5.3</v>
      </c>
      <c r="S160" s="33">
        <f t="shared" si="80"/>
        <v>11.2</v>
      </c>
      <c r="T160" s="33" t="str">
        <f t="shared" si="81"/>
        <v/>
      </c>
      <c r="U160" s="69">
        <f t="shared" si="82"/>
        <v>16.5</v>
      </c>
      <c r="V160" s="82" t="str">
        <f t="shared" si="83"/>
        <v/>
      </c>
      <c r="W160" s="33" t="str">
        <f t="shared" si="84"/>
        <v/>
      </c>
      <c r="X160" s="33" t="str">
        <f t="shared" si="85"/>
        <v/>
      </c>
      <c r="Y160" s="69" t="str">
        <f t="shared" si="86"/>
        <v/>
      </c>
      <c r="Z160" s="82">
        <f t="shared" si="87"/>
        <v>5.3</v>
      </c>
      <c r="AA160" s="33">
        <f t="shared" si="88"/>
        <v>11.2</v>
      </c>
      <c r="AB160" s="33" t="str">
        <f t="shared" si="89"/>
        <v/>
      </c>
      <c r="AC160" s="69">
        <f t="shared" si="90"/>
        <v>16.5</v>
      </c>
      <c r="AD160" s="102" t="str">
        <f t="shared" si="91"/>
        <v/>
      </c>
      <c r="AE160" s="60" t="str">
        <f t="shared" si="92"/>
        <v/>
      </c>
      <c r="AR160" s="28" t="s">
        <v>79</v>
      </c>
      <c r="AS160" s="28" t="s">
        <v>3</v>
      </c>
      <c r="AT160" s="28" t="s">
        <v>33</v>
      </c>
      <c r="AU160" s="88">
        <v>33716</v>
      </c>
      <c r="AV160" s="28"/>
      <c r="AW160" s="28"/>
      <c r="AX160" s="28"/>
      <c r="AY160" s="28"/>
      <c r="AZ160" s="28"/>
      <c r="BA160" s="28"/>
      <c r="BB160" s="28"/>
      <c r="BC160" s="28"/>
      <c r="BD160" s="28"/>
      <c r="BE160" s="28"/>
      <c r="BF160" s="28"/>
      <c r="BG160" s="28"/>
      <c r="BH160" s="28">
        <v>5.3</v>
      </c>
      <c r="BI160" s="28">
        <v>11.2</v>
      </c>
      <c r="BJ160" s="28"/>
      <c r="BK160" s="28">
        <v>16.5</v>
      </c>
      <c r="BL160" s="28"/>
      <c r="BM160" s="28"/>
      <c r="BN160" s="28"/>
      <c r="BO160" s="28"/>
      <c r="BP160" s="28">
        <v>5.3</v>
      </c>
      <c r="BQ160" s="28">
        <v>11.2</v>
      </c>
      <c r="BR160" s="28"/>
      <c r="BS160" s="28">
        <v>16.5</v>
      </c>
      <c r="BT160" s="28"/>
      <c r="BU160" s="28" t="s">
        <v>509</v>
      </c>
      <c r="BV160" s="28"/>
      <c r="BX160"/>
    </row>
    <row r="161" spans="2:76" x14ac:dyDescent="0.25">
      <c r="B161" s="59" t="str">
        <f t="shared" si="63"/>
        <v>Rio Chama</v>
      </c>
      <c r="C161" s="31" t="str">
        <f t="shared" si="64"/>
        <v>BLM/USFS</v>
      </c>
      <c r="D161" s="31" t="str">
        <f t="shared" si="65"/>
        <v>NM</v>
      </c>
      <c r="E161" s="100">
        <f t="shared" si="66"/>
        <v>1988</v>
      </c>
      <c r="F161" s="82">
        <f t="shared" si="67"/>
        <v>11.2</v>
      </c>
      <c r="G161" s="33" t="str">
        <f t="shared" si="68"/>
        <v/>
      </c>
      <c r="H161" s="33" t="str">
        <f t="shared" si="69"/>
        <v/>
      </c>
      <c r="I161" s="69">
        <f t="shared" si="70"/>
        <v>11.2</v>
      </c>
      <c r="J161" s="82" t="str">
        <f t="shared" si="71"/>
        <v/>
      </c>
      <c r="K161" s="33" t="str">
        <f t="shared" si="72"/>
        <v/>
      </c>
      <c r="L161" s="33" t="str">
        <f t="shared" si="73"/>
        <v/>
      </c>
      <c r="M161" s="69" t="str">
        <f t="shared" si="74"/>
        <v/>
      </c>
      <c r="N161" s="82" t="str">
        <f t="shared" si="75"/>
        <v/>
      </c>
      <c r="O161" s="33" t="str">
        <f t="shared" si="76"/>
        <v/>
      </c>
      <c r="P161" s="33" t="str">
        <f t="shared" si="77"/>
        <v/>
      </c>
      <c r="Q161" s="69" t="str">
        <f t="shared" si="78"/>
        <v/>
      </c>
      <c r="R161" s="82">
        <f t="shared" si="79"/>
        <v>10.4</v>
      </c>
      <c r="S161" s="33">
        <f t="shared" si="80"/>
        <v>3</v>
      </c>
      <c r="T161" s="33" t="str">
        <f t="shared" si="81"/>
        <v/>
      </c>
      <c r="U161" s="69">
        <f t="shared" si="82"/>
        <v>13.4</v>
      </c>
      <c r="V161" s="82" t="str">
        <f t="shared" si="83"/>
        <v/>
      </c>
      <c r="W161" s="33" t="str">
        <f t="shared" si="84"/>
        <v/>
      </c>
      <c r="X161" s="33" t="str">
        <f t="shared" si="85"/>
        <v/>
      </c>
      <c r="Y161" s="69" t="str">
        <f t="shared" si="86"/>
        <v/>
      </c>
      <c r="Z161" s="82">
        <f t="shared" si="87"/>
        <v>21.6</v>
      </c>
      <c r="AA161" s="33">
        <f t="shared" si="88"/>
        <v>3</v>
      </c>
      <c r="AB161" s="33" t="str">
        <f t="shared" si="89"/>
        <v/>
      </c>
      <c r="AC161" s="69">
        <f t="shared" si="90"/>
        <v>24.6</v>
      </c>
      <c r="AD161" s="102" t="str">
        <f t="shared" si="91"/>
        <v/>
      </c>
      <c r="AE161" s="60" t="str">
        <f t="shared" si="92"/>
        <v/>
      </c>
      <c r="AR161" s="28" t="s">
        <v>132</v>
      </c>
      <c r="AS161" s="28" t="s">
        <v>21</v>
      </c>
      <c r="AT161" s="28" t="s">
        <v>60</v>
      </c>
      <c r="AU161" s="88">
        <v>32454</v>
      </c>
      <c r="AV161" s="28">
        <v>11.2</v>
      </c>
      <c r="AW161" s="28"/>
      <c r="AX161" s="28"/>
      <c r="AY161" s="28">
        <v>11.2</v>
      </c>
      <c r="AZ161" s="28"/>
      <c r="BA161" s="28"/>
      <c r="BB161" s="28"/>
      <c r="BC161" s="28"/>
      <c r="BD161" s="28"/>
      <c r="BE161" s="28"/>
      <c r="BF161" s="28"/>
      <c r="BG161" s="28"/>
      <c r="BH161" s="28">
        <v>10.4</v>
      </c>
      <c r="BI161" s="28">
        <v>3</v>
      </c>
      <c r="BJ161" s="28"/>
      <c r="BK161" s="28">
        <v>13.4</v>
      </c>
      <c r="BL161" s="28"/>
      <c r="BM161" s="28"/>
      <c r="BN161" s="28"/>
      <c r="BO161" s="28"/>
      <c r="BP161" s="28">
        <v>21.6</v>
      </c>
      <c r="BQ161" s="28">
        <v>3</v>
      </c>
      <c r="BR161" s="28"/>
      <c r="BS161" s="28">
        <v>24.6</v>
      </c>
      <c r="BT161" s="28"/>
      <c r="BU161" s="28" t="s">
        <v>509</v>
      </c>
      <c r="BV161" s="28"/>
      <c r="BX161"/>
    </row>
    <row r="162" spans="2:76" x14ac:dyDescent="0.25">
      <c r="B162" s="59" t="str">
        <f t="shared" si="63"/>
        <v>Rio Grande</v>
      </c>
      <c r="C162" s="31" t="str">
        <f t="shared" si="64"/>
        <v>BLM/NPS/USFS</v>
      </c>
      <c r="D162" s="31" t="str">
        <f t="shared" si="65"/>
        <v>NM</v>
      </c>
      <c r="E162" s="100">
        <f t="shared" si="66"/>
        <v>1968</v>
      </c>
      <c r="F162" s="82">
        <f t="shared" si="67"/>
        <v>51</v>
      </c>
      <c r="G162" s="33">
        <f t="shared" si="68"/>
        <v>12.5</v>
      </c>
      <c r="H162" s="33">
        <f t="shared" si="69"/>
        <v>0.4</v>
      </c>
      <c r="I162" s="69">
        <f t="shared" si="70"/>
        <v>63.9</v>
      </c>
      <c r="J162" s="82" t="str">
        <f t="shared" si="71"/>
        <v/>
      </c>
      <c r="K162" s="33" t="str">
        <f t="shared" si="72"/>
        <v/>
      </c>
      <c r="L162" s="33" t="str">
        <f t="shared" si="73"/>
        <v/>
      </c>
      <c r="M162" s="69" t="str">
        <f t="shared" si="74"/>
        <v/>
      </c>
      <c r="N162" s="82">
        <f t="shared" si="75"/>
        <v>95.2</v>
      </c>
      <c r="O162" s="33">
        <f t="shared" si="76"/>
        <v>96</v>
      </c>
      <c r="P162" s="33" t="str">
        <f t="shared" si="77"/>
        <v/>
      </c>
      <c r="Q162" s="69">
        <f t="shared" si="78"/>
        <v>191.2</v>
      </c>
      <c r="R162" s="82">
        <f t="shared" si="79"/>
        <v>3.9</v>
      </c>
      <c r="S162" s="33" t="str">
        <f t="shared" si="80"/>
        <v/>
      </c>
      <c r="T162" s="33">
        <f t="shared" si="81"/>
        <v>0.4</v>
      </c>
      <c r="U162" s="69">
        <f t="shared" si="82"/>
        <v>4.3</v>
      </c>
      <c r="V162" s="82" t="str">
        <f t="shared" si="83"/>
        <v/>
      </c>
      <c r="W162" s="33" t="str">
        <f t="shared" si="84"/>
        <v/>
      </c>
      <c r="X162" s="33" t="str">
        <f t="shared" si="85"/>
        <v/>
      </c>
      <c r="Y162" s="69" t="str">
        <f t="shared" si="86"/>
        <v/>
      </c>
      <c r="Z162" s="82">
        <f t="shared" si="87"/>
        <v>150.1</v>
      </c>
      <c r="AA162" s="33">
        <f t="shared" si="88"/>
        <v>108.5</v>
      </c>
      <c r="AB162" s="33">
        <f t="shared" si="89"/>
        <v>0.8</v>
      </c>
      <c r="AC162" s="69">
        <f t="shared" si="90"/>
        <v>259.40000000000003</v>
      </c>
      <c r="AD162" s="102" t="str">
        <f t="shared" si="91"/>
        <v/>
      </c>
      <c r="AE162" s="60" t="str">
        <f t="shared" si="92"/>
        <v/>
      </c>
      <c r="AR162" s="28" t="s">
        <v>135</v>
      </c>
      <c r="AS162" s="28" t="s">
        <v>20</v>
      </c>
      <c r="AT162" s="28" t="s">
        <v>60</v>
      </c>
      <c r="AU162" s="88">
        <v>25113</v>
      </c>
      <c r="AV162" s="28">
        <v>51</v>
      </c>
      <c r="AW162" s="28">
        <v>12.5</v>
      </c>
      <c r="AX162" s="28">
        <v>0.4</v>
      </c>
      <c r="AY162" s="28">
        <v>63.9</v>
      </c>
      <c r="AZ162" s="28"/>
      <c r="BA162" s="28"/>
      <c r="BB162" s="28"/>
      <c r="BC162" s="28"/>
      <c r="BD162" s="28">
        <v>95.2</v>
      </c>
      <c r="BE162" s="28">
        <v>96</v>
      </c>
      <c r="BF162" s="28"/>
      <c r="BG162" s="28">
        <v>191.2</v>
      </c>
      <c r="BH162" s="28">
        <v>3.9</v>
      </c>
      <c r="BI162" s="28"/>
      <c r="BJ162" s="28">
        <v>0.4</v>
      </c>
      <c r="BK162" s="28">
        <v>4.3</v>
      </c>
      <c r="BL162" s="28"/>
      <c r="BM162" s="28"/>
      <c r="BN162" s="28"/>
      <c r="BO162" s="28"/>
      <c r="BP162" s="28">
        <v>150.1</v>
      </c>
      <c r="BQ162" s="28">
        <v>108.5</v>
      </c>
      <c r="BR162" s="28">
        <v>0.8</v>
      </c>
      <c r="BS162" s="28">
        <v>259.40000000000003</v>
      </c>
      <c r="BT162" s="28"/>
      <c r="BU162" s="28" t="s">
        <v>509</v>
      </c>
      <c r="BV162" s="28"/>
      <c r="BX162"/>
    </row>
    <row r="163" spans="2:76" x14ac:dyDescent="0.25">
      <c r="B163" s="59" t="str">
        <f t="shared" si="63"/>
        <v>Roaring</v>
      </c>
      <c r="C163" s="31" t="str">
        <f t="shared" si="64"/>
        <v>USFS</v>
      </c>
      <c r="D163" s="31" t="str">
        <f t="shared" si="65"/>
        <v>OR</v>
      </c>
      <c r="E163" s="100">
        <f t="shared" si="66"/>
        <v>1988</v>
      </c>
      <c r="F163" s="82" t="str">
        <f t="shared" si="67"/>
        <v/>
      </c>
      <c r="G163" s="33" t="str">
        <f t="shared" si="68"/>
        <v/>
      </c>
      <c r="H163" s="33" t="str">
        <f t="shared" si="69"/>
        <v/>
      </c>
      <c r="I163" s="69" t="str">
        <f t="shared" si="70"/>
        <v/>
      </c>
      <c r="J163" s="82" t="str">
        <f t="shared" si="71"/>
        <v/>
      </c>
      <c r="K163" s="33" t="str">
        <f t="shared" si="72"/>
        <v/>
      </c>
      <c r="L163" s="33" t="str">
        <f t="shared" si="73"/>
        <v/>
      </c>
      <c r="M163" s="69" t="str">
        <f t="shared" si="74"/>
        <v/>
      </c>
      <c r="N163" s="82" t="str">
        <f t="shared" si="75"/>
        <v/>
      </c>
      <c r="O163" s="33" t="str">
        <f t="shared" si="76"/>
        <v/>
      </c>
      <c r="P163" s="33" t="str">
        <f t="shared" si="77"/>
        <v/>
      </c>
      <c r="Q163" s="69" t="str">
        <f t="shared" si="78"/>
        <v/>
      </c>
      <c r="R163" s="82">
        <f t="shared" si="79"/>
        <v>13.5</v>
      </c>
      <c r="S163" s="33" t="str">
        <f t="shared" si="80"/>
        <v/>
      </c>
      <c r="T163" s="33">
        <f t="shared" si="81"/>
        <v>0.2</v>
      </c>
      <c r="U163" s="69">
        <f t="shared" si="82"/>
        <v>13.7</v>
      </c>
      <c r="V163" s="82" t="str">
        <f t="shared" si="83"/>
        <v/>
      </c>
      <c r="W163" s="33" t="str">
        <f t="shared" si="84"/>
        <v/>
      </c>
      <c r="X163" s="33" t="str">
        <f t="shared" si="85"/>
        <v/>
      </c>
      <c r="Y163" s="69" t="str">
        <f t="shared" si="86"/>
        <v/>
      </c>
      <c r="Z163" s="82">
        <f t="shared" si="87"/>
        <v>13.5</v>
      </c>
      <c r="AA163" s="33" t="str">
        <f t="shared" si="88"/>
        <v/>
      </c>
      <c r="AB163" s="33">
        <f t="shared" si="89"/>
        <v>0.2</v>
      </c>
      <c r="AC163" s="69">
        <f t="shared" si="90"/>
        <v>13.7</v>
      </c>
      <c r="AD163" s="102" t="str">
        <f t="shared" si="91"/>
        <v/>
      </c>
      <c r="AE163" s="60" t="str">
        <f t="shared" si="92"/>
        <v/>
      </c>
      <c r="AR163" s="28" t="s">
        <v>481</v>
      </c>
      <c r="AS163" s="28" t="s">
        <v>3</v>
      </c>
      <c r="AT163" s="28" t="s">
        <v>65</v>
      </c>
      <c r="AU163" s="88">
        <v>32444</v>
      </c>
      <c r="AV163" s="28"/>
      <c r="AW163" s="28"/>
      <c r="AX163" s="28"/>
      <c r="AY163" s="28"/>
      <c r="AZ163" s="28"/>
      <c r="BA163" s="28"/>
      <c r="BB163" s="28"/>
      <c r="BC163" s="28"/>
      <c r="BD163" s="28"/>
      <c r="BE163" s="28"/>
      <c r="BF163" s="28"/>
      <c r="BG163" s="28"/>
      <c r="BH163" s="28">
        <v>13.5</v>
      </c>
      <c r="BI163" s="28"/>
      <c r="BJ163" s="28">
        <v>0.2</v>
      </c>
      <c r="BK163" s="28">
        <v>13.7</v>
      </c>
      <c r="BL163" s="28"/>
      <c r="BM163" s="28"/>
      <c r="BN163" s="28"/>
      <c r="BO163" s="28"/>
      <c r="BP163" s="28">
        <v>13.5</v>
      </c>
      <c r="BQ163" s="28"/>
      <c r="BR163" s="28">
        <v>0.2</v>
      </c>
      <c r="BS163" s="28">
        <v>13.7</v>
      </c>
      <c r="BT163" s="28"/>
      <c r="BU163" s="28" t="s">
        <v>509</v>
      </c>
      <c r="BV163" s="28"/>
      <c r="BX163"/>
    </row>
    <row r="164" spans="2:76" x14ac:dyDescent="0.25">
      <c r="B164" s="59" t="str">
        <f t="shared" si="63"/>
        <v>Rogue</v>
      </c>
      <c r="C164" s="31" t="str">
        <f t="shared" si="64"/>
        <v>BLM/USFS</v>
      </c>
      <c r="D164" s="31" t="str">
        <f t="shared" si="65"/>
        <v>OR</v>
      </c>
      <c r="E164" s="100">
        <f t="shared" si="66"/>
        <v>1968</v>
      </c>
      <c r="F164" s="82">
        <f t="shared" si="67"/>
        <v>20.6</v>
      </c>
      <c r="G164" s="33" t="str">
        <f t="shared" si="68"/>
        <v/>
      </c>
      <c r="H164" s="33">
        <f t="shared" si="69"/>
        <v>26.4</v>
      </c>
      <c r="I164" s="69">
        <f t="shared" si="70"/>
        <v>47</v>
      </c>
      <c r="J164" s="82" t="str">
        <f t="shared" si="71"/>
        <v/>
      </c>
      <c r="K164" s="33" t="str">
        <f t="shared" si="72"/>
        <v/>
      </c>
      <c r="L164" s="33" t="str">
        <f t="shared" si="73"/>
        <v/>
      </c>
      <c r="M164" s="69" t="str">
        <f t="shared" si="74"/>
        <v/>
      </c>
      <c r="N164" s="82" t="str">
        <f t="shared" si="75"/>
        <v/>
      </c>
      <c r="O164" s="33" t="str">
        <f t="shared" si="76"/>
        <v/>
      </c>
      <c r="P164" s="33" t="str">
        <f t="shared" si="77"/>
        <v/>
      </c>
      <c r="Q164" s="69" t="str">
        <f t="shared" si="78"/>
        <v/>
      </c>
      <c r="R164" s="82">
        <f t="shared" si="79"/>
        <v>13</v>
      </c>
      <c r="S164" s="33">
        <f t="shared" si="80"/>
        <v>7.5</v>
      </c>
      <c r="T164" s="33">
        <f t="shared" si="81"/>
        <v>17</v>
      </c>
      <c r="U164" s="69">
        <f t="shared" si="82"/>
        <v>37.5</v>
      </c>
      <c r="V164" s="82" t="str">
        <f t="shared" si="83"/>
        <v/>
      </c>
      <c r="W164" s="33" t="str">
        <f t="shared" si="84"/>
        <v/>
      </c>
      <c r="X164" s="33" t="str">
        <f t="shared" si="85"/>
        <v/>
      </c>
      <c r="Y164" s="69" t="str">
        <f t="shared" si="86"/>
        <v/>
      </c>
      <c r="Z164" s="82">
        <f t="shared" si="87"/>
        <v>33.6</v>
      </c>
      <c r="AA164" s="33">
        <f t="shared" si="88"/>
        <v>7.5</v>
      </c>
      <c r="AB164" s="33">
        <f t="shared" si="89"/>
        <v>43.4</v>
      </c>
      <c r="AC164" s="69">
        <f t="shared" si="90"/>
        <v>84.5</v>
      </c>
      <c r="AD164" s="102" t="str">
        <f t="shared" si="91"/>
        <v/>
      </c>
      <c r="AE164" s="60" t="str">
        <f t="shared" si="92"/>
        <v/>
      </c>
      <c r="AR164" s="28" t="s">
        <v>328</v>
      </c>
      <c r="AS164" s="28" t="s">
        <v>21</v>
      </c>
      <c r="AT164" s="28" t="s">
        <v>65</v>
      </c>
      <c r="AU164" s="88">
        <v>25113</v>
      </c>
      <c r="AV164" s="28">
        <v>20.6</v>
      </c>
      <c r="AW164" s="28"/>
      <c r="AX164" s="28">
        <v>26.4</v>
      </c>
      <c r="AY164" s="28">
        <v>47</v>
      </c>
      <c r="AZ164" s="28"/>
      <c r="BA164" s="28"/>
      <c r="BB164" s="28"/>
      <c r="BC164" s="28"/>
      <c r="BD164" s="28"/>
      <c r="BE164" s="28"/>
      <c r="BF164" s="28"/>
      <c r="BG164" s="28"/>
      <c r="BH164" s="28">
        <v>13</v>
      </c>
      <c r="BI164" s="28">
        <v>7.5</v>
      </c>
      <c r="BJ164" s="28">
        <v>17</v>
      </c>
      <c r="BK164" s="28">
        <v>37.5</v>
      </c>
      <c r="BL164" s="28"/>
      <c r="BM164" s="28"/>
      <c r="BN164" s="28"/>
      <c r="BO164" s="28"/>
      <c r="BP164" s="28">
        <v>33.6</v>
      </c>
      <c r="BQ164" s="28">
        <v>7.5</v>
      </c>
      <c r="BR164" s="28">
        <v>43.4</v>
      </c>
      <c r="BS164" s="28">
        <v>84.5</v>
      </c>
      <c r="BT164" s="28"/>
      <c r="BU164" s="28" t="s">
        <v>509</v>
      </c>
      <c r="BV164" s="28"/>
      <c r="BX164"/>
    </row>
    <row r="165" spans="2:76" x14ac:dyDescent="0.25">
      <c r="B165" s="59" t="str">
        <f t="shared" si="63"/>
        <v>Río Mameyes</v>
      </c>
      <c r="C165" s="31" t="str">
        <f t="shared" si="64"/>
        <v>USFS</v>
      </c>
      <c r="D165" s="31" t="str">
        <f t="shared" si="65"/>
        <v>PR</v>
      </c>
      <c r="E165" s="100">
        <f t="shared" si="66"/>
        <v>2002</v>
      </c>
      <c r="F165" s="82" t="str">
        <f t="shared" si="67"/>
        <v/>
      </c>
      <c r="G165" s="33" t="str">
        <f t="shared" si="68"/>
        <v/>
      </c>
      <c r="H165" s="33" t="str">
        <f t="shared" si="69"/>
        <v/>
      </c>
      <c r="I165" s="69" t="str">
        <f t="shared" si="70"/>
        <v/>
      </c>
      <c r="J165" s="82" t="str">
        <f t="shared" si="71"/>
        <v/>
      </c>
      <c r="K165" s="33" t="str">
        <f t="shared" si="72"/>
        <v/>
      </c>
      <c r="L165" s="33" t="str">
        <f t="shared" si="73"/>
        <v/>
      </c>
      <c r="M165" s="69" t="str">
        <f t="shared" si="74"/>
        <v/>
      </c>
      <c r="N165" s="82" t="str">
        <f t="shared" si="75"/>
        <v/>
      </c>
      <c r="O165" s="33" t="str">
        <f t="shared" si="76"/>
        <v/>
      </c>
      <c r="P165" s="33" t="str">
        <f t="shared" si="77"/>
        <v/>
      </c>
      <c r="Q165" s="69" t="str">
        <f t="shared" si="78"/>
        <v/>
      </c>
      <c r="R165" s="82">
        <f t="shared" si="79"/>
        <v>2.1</v>
      </c>
      <c r="S165" s="33">
        <f t="shared" si="80"/>
        <v>1.4</v>
      </c>
      <c r="T165" s="33">
        <f t="shared" si="81"/>
        <v>1</v>
      </c>
      <c r="U165" s="69">
        <f t="shared" si="82"/>
        <v>4.5</v>
      </c>
      <c r="V165" s="82" t="str">
        <f t="shared" si="83"/>
        <v/>
      </c>
      <c r="W165" s="33" t="str">
        <f t="shared" si="84"/>
        <v/>
      </c>
      <c r="X165" s="33" t="str">
        <f t="shared" si="85"/>
        <v/>
      </c>
      <c r="Y165" s="69" t="str">
        <f t="shared" si="86"/>
        <v/>
      </c>
      <c r="Z165" s="82">
        <f t="shared" si="87"/>
        <v>2.1</v>
      </c>
      <c r="AA165" s="33">
        <f t="shared" si="88"/>
        <v>1.4</v>
      </c>
      <c r="AB165" s="33">
        <f t="shared" si="89"/>
        <v>1</v>
      </c>
      <c r="AC165" s="69">
        <f t="shared" si="90"/>
        <v>4.5</v>
      </c>
      <c r="AD165" s="102" t="str">
        <f t="shared" si="91"/>
        <v/>
      </c>
      <c r="AE165" s="60" t="str">
        <f t="shared" si="92"/>
        <v/>
      </c>
      <c r="AR165" s="28" t="s">
        <v>602</v>
      </c>
      <c r="AS165" s="28" t="s">
        <v>3</v>
      </c>
      <c r="AT165" s="28" t="s">
        <v>68</v>
      </c>
      <c r="AU165" s="88">
        <v>37609</v>
      </c>
      <c r="AV165" s="28"/>
      <c r="AW165" s="28"/>
      <c r="AX165" s="28"/>
      <c r="AY165" s="28"/>
      <c r="AZ165" s="28"/>
      <c r="BA165" s="28"/>
      <c r="BB165" s="28"/>
      <c r="BC165" s="28"/>
      <c r="BD165" s="28"/>
      <c r="BE165" s="28"/>
      <c r="BF165" s="28"/>
      <c r="BG165" s="28"/>
      <c r="BH165" s="28">
        <v>2.1</v>
      </c>
      <c r="BI165" s="28">
        <v>1.4</v>
      </c>
      <c r="BJ165" s="28">
        <v>1</v>
      </c>
      <c r="BK165" s="28">
        <v>4.5</v>
      </c>
      <c r="BL165" s="28"/>
      <c r="BM165" s="28"/>
      <c r="BN165" s="28"/>
      <c r="BO165" s="28"/>
      <c r="BP165" s="28">
        <v>2.1</v>
      </c>
      <c r="BQ165" s="28">
        <v>1.4</v>
      </c>
      <c r="BR165" s="28">
        <v>1</v>
      </c>
      <c r="BS165" s="28">
        <v>4.5</v>
      </c>
      <c r="BT165" s="28"/>
      <c r="BU165" s="28" t="s">
        <v>509</v>
      </c>
      <c r="BV165" s="28" t="s">
        <v>1028</v>
      </c>
      <c r="BX165"/>
    </row>
    <row r="166" spans="2:76" x14ac:dyDescent="0.25">
      <c r="B166" s="59" t="str">
        <f t="shared" si="63"/>
        <v>Río de la Mina</v>
      </c>
      <c r="C166" s="31" t="str">
        <f t="shared" si="64"/>
        <v>USFS</v>
      </c>
      <c r="D166" s="31" t="str">
        <f t="shared" si="65"/>
        <v>PR</v>
      </c>
      <c r="E166" s="100">
        <f t="shared" si="66"/>
        <v>2002</v>
      </c>
      <c r="F166" s="82" t="str">
        <f t="shared" si="67"/>
        <v/>
      </c>
      <c r="G166" s="33" t="str">
        <f t="shared" si="68"/>
        <v/>
      </c>
      <c r="H166" s="33" t="str">
        <f t="shared" si="69"/>
        <v/>
      </c>
      <c r="I166" s="69" t="str">
        <f t="shared" si="70"/>
        <v/>
      </c>
      <c r="J166" s="82" t="str">
        <f t="shared" si="71"/>
        <v/>
      </c>
      <c r="K166" s="33" t="str">
        <f t="shared" si="72"/>
        <v/>
      </c>
      <c r="L166" s="33" t="str">
        <f t="shared" si="73"/>
        <v/>
      </c>
      <c r="M166" s="69" t="str">
        <f t="shared" si="74"/>
        <v/>
      </c>
      <c r="N166" s="82" t="str">
        <f t="shared" si="75"/>
        <v/>
      </c>
      <c r="O166" s="33" t="str">
        <f t="shared" si="76"/>
        <v/>
      </c>
      <c r="P166" s="33" t="str">
        <f t="shared" si="77"/>
        <v/>
      </c>
      <c r="Q166" s="69" t="str">
        <f t="shared" si="78"/>
        <v/>
      </c>
      <c r="R166" s="82" t="str">
        <f t="shared" si="79"/>
        <v/>
      </c>
      <c r="S166" s="33">
        <f t="shared" si="80"/>
        <v>1.2</v>
      </c>
      <c r="T166" s="33">
        <f t="shared" si="81"/>
        <v>0.9</v>
      </c>
      <c r="U166" s="69">
        <f t="shared" si="82"/>
        <v>2.1</v>
      </c>
      <c r="V166" s="82" t="str">
        <f t="shared" si="83"/>
        <v/>
      </c>
      <c r="W166" s="33" t="str">
        <f t="shared" si="84"/>
        <v/>
      </c>
      <c r="X166" s="33" t="str">
        <f t="shared" si="85"/>
        <v/>
      </c>
      <c r="Y166" s="69" t="str">
        <f t="shared" si="86"/>
        <v/>
      </c>
      <c r="Z166" s="82" t="str">
        <f t="shared" si="87"/>
        <v/>
      </c>
      <c r="AA166" s="33">
        <f t="shared" si="88"/>
        <v>1.2</v>
      </c>
      <c r="AB166" s="33">
        <f t="shared" si="89"/>
        <v>0.9</v>
      </c>
      <c r="AC166" s="69">
        <f t="shared" si="90"/>
        <v>2.1</v>
      </c>
      <c r="AD166" s="102" t="str">
        <f t="shared" si="91"/>
        <v/>
      </c>
      <c r="AE166" s="60" t="str">
        <f t="shared" si="92"/>
        <v/>
      </c>
      <c r="AR166" s="28" t="s">
        <v>600</v>
      </c>
      <c r="AS166" s="28" t="s">
        <v>3</v>
      </c>
      <c r="AT166" s="28" t="s">
        <v>68</v>
      </c>
      <c r="AU166" s="88">
        <v>37609</v>
      </c>
      <c r="AV166" s="28"/>
      <c r="AW166" s="28"/>
      <c r="AX166" s="28"/>
      <c r="AY166" s="28"/>
      <c r="AZ166" s="28"/>
      <c r="BA166" s="28"/>
      <c r="BB166" s="28"/>
      <c r="BC166" s="28"/>
      <c r="BD166" s="28"/>
      <c r="BE166" s="28"/>
      <c r="BF166" s="28"/>
      <c r="BG166" s="28"/>
      <c r="BH166" s="28"/>
      <c r="BI166" s="28">
        <v>1.2</v>
      </c>
      <c r="BJ166" s="28">
        <v>0.9</v>
      </c>
      <c r="BK166" s="28">
        <v>2.1</v>
      </c>
      <c r="BL166" s="28"/>
      <c r="BM166" s="28"/>
      <c r="BN166" s="28"/>
      <c r="BO166" s="28"/>
      <c r="BP166" s="28"/>
      <c r="BQ166" s="28">
        <v>1.2</v>
      </c>
      <c r="BR166" s="28">
        <v>0.9</v>
      </c>
      <c r="BS166" s="28">
        <v>2.1</v>
      </c>
      <c r="BT166" s="28"/>
      <c r="BU166" s="28" t="s">
        <v>509</v>
      </c>
      <c r="BV166" s="28" t="s">
        <v>1028</v>
      </c>
      <c r="BX166"/>
    </row>
    <row r="167" spans="2:76" x14ac:dyDescent="0.25">
      <c r="B167" s="59" t="str">
        <f t="shared" si="63"/>
        <v>Río Icacos</v>
      </c>
      <c r="C167" s="31" t="str">
        <f t="shared" si="64"/>
        <v>USFS</v>
      </c>
      <c r="D167" s="31" t="str">
        <f t="shared" si="65"/>
        <v>PR</v>
      </c>
      <c r="E167" s="100">
        <f t="shared" si="66"/>
        <v>2002</v>
      </c>
      <c r="F167" s="82" t="str">
        <f t="shared" si="67"/>
        <v/>
      </c>
      <c r="G167" s="33" t="str">
        <f t="shared" si="68"/>
        <v/>
      </c>
      <c r="H167" s="33" t="str">
        <f t="shared" si="69"/>
        <v/>
      </c>
      <c r="I167" s="69" t="str">
        <f t="shared" si="70"/>
        <v/>
      </c>
      <c r="J167" s="82" t="str">
        <f t="shared" si="71"/>
        <v/>
      </c>
      <c r="K167" s="33" t="str">
        <f t="shared" si="72"/>
        <v/>
      </c>
      <c r="L167" s="33" t="str">
        <f t="shared" si="73"/>
        <v/>
      </c>
      <c r="M167" s="69" t="str">
        <f t="shared" si="74"/>
        <v/>
      </c>
      <c r="N167" s="82" t="str">
        <f t="shared" si="75"/>
        <v/>
      </c>
      <c r="O167" s="33" t="str">
        <f t="shared" si="76"/>
        <v/>
      </c>
      <c r="P167" s="33" t="str">
        <f t="shared" si="77"/>
        <v/>
      </c>
      <c r="Q167" s="69" t="str">
        <f t="shared" si="78"/>
        <v/>
      </c>
      <c r="R167" s="82" t="str">
        <f t="shared" si="79"/>
        <v/>
      </c>
      <c r="S167" s="33">
        <f t="shared" si="80"/>
        <v>2.2999999999999998</v>
      </c>
      <c r="T167" s="33" t="str">
        <f t="shared" si="81"/>
        <v/>
      </c>
      <c r="U167" s="69">
        <f t="shared" si="82"/>
        <v>2.2999999999999998</v>
      </c>
      <c r="V167" s="82" t="str">
        <f t="shared" si="83"/>
        <v/>
      </c>
      <c r="W167" s="33" t="str">
        <f t="shared" si="84"/>
        <v/>
      </c>
      <c r="X167" s="33" t="str">
        <f t="shared" si="85"/>
        <v/>
      </c>
      <c r="Y167" s="69" t="str">
        <f t="shared" si="86"/>
        <v/>
      </c>
      <c r="Z167" s="82" t="str">
        <f t="shared" si="87"/>
        <v/>
      </c>
      <c r="AA167" s="33">
        <f t="shared" si="88"/>
        <v>2.2999999999999998</v>
      </c>
      <c r="AB167" s="33" t="str">
        <f t="shared" si="89"/>
        <v/>
      </c>
      <c r="AC167" s="69">
        <f t="shared" si="90"/>
        <v>2.2999999999999998</v>
      </c>
      <c r="AD167" s="102" t="str">
        <f t="shared" si="91"/>
        <v/>
      </c>
      <c r="AE167" s="60" t="str">
        <f t="shared" si="92"/>
        <v/>
      </c>
      <c r="AR167" s="28" t="s">
        <v>601</v>
      </c>
      <c r="AS167" s="28" t="s">
        <v>3</v>
      </c>
      <c r="AT167" s="28" t="s">
        <v>68</v>
      </c>
      <c r="AU167" s="88">
        <v>37609</v>
      </c>
      <c r="AV167" s="28"/>
      <c r="AW167" s="28"/>
      <c r="AX167" s="28"/>
      <c r="AY167" s="28"/>
      <c r="AZ167" s="28"/>
      <c r="BA167" s="28"/>
      <c r="BB167" s="28"/>
      <c r="BC167" s="28"/>
      <c r="BD167" s="28"/>
      <c r="BE167" s="28"/>
      <c r="BF167" s="28"/>
      <c r="BG167" s="28"/>
      <c r="BH167" s="28"/>
      <c r="BI167" s="28">
        <v>2.2999999999999998</v>
      </c>
      <c r="BJ167" s="28"/>
      <c r="BK167" s="28">
        <v>2.2999999999999998</v>
      </c>
      <c r="BL167" s="28"/>
      <c r="BM167" s="28"/>
      <c r="BN167" s="28"/>
      <c r="BO167" s="28"/>
      <c r="BP167" s="28"/>
      <c r="BQ167" s="28">
        <v>2.2999999999999998</v>
      </c>
      <c r="BR167" s="28"/>
      <c r="BS167" s="28">
        <v>2.2999999999999998</v>
      </c>
      <c r="BT167" s="28"/>
      <c r="BU167" s="28" t="s">
        <v>509</v>
      </c>
      <c r="BV167" s="28" t="s">
        <v>1029</v>
      </c>
      <c r="BX167"/>
    </row>
    <row r="168" spans="2:76" x14ac:dyDescent="0.25">
      <c r="B168" s="59" t="str">
        <f t="shared" si="63"/>
        <v>Saint Joe</v>
      </c>
      <c r="C168" s="31" t="str">
        <f t="shared" si="64"/>
        <v>USFS</v>
      </c>
      <c r="D168" s="31" t="str">
        <f t="shared" si="65"/>
        <v>ID</v>
      </c>
      <c r="E168" s="100">
        <f t="shared" si="66"/>
        <v>1978</v>
      </c>
      <c r="F168" s="82" t="str">
        <f t="shared" si="67"/>
        <v/>
      </c>
      <c r="G168" s="33" t="str">
        <f t="shared" si="68"/>
        <v/>
      </c>
      <c r="H168" s="33" t="str">
        <f t="shared" si="69"/>
        <v/>
      </c>
      <c r="I168" s="69" t="str">
        <f t="shared" si="70"/>
        <v/>
      </c>
      <c r="J168" s="82" t="str">
        <f t="shared" si="71"/>
        <v/>
      </c>
      <c r="K168" s="33" t="str">
        <f t="shared" si="72"/>
        <v/>
      </c>
      <c r="L168" s="33" t="str">
        <f t="shared" si="73"/>
        <v/>
      </c>
      <c r="M168" s="69" t="str">
        <f t="shared" si="74"/>
        <v/>
      </c>
      <c r="N168" s="82" t="str">
        <f t="shared" si="75"/>
        <v/>
      </c>
      <c r="O168" s="33" t="str">
        <f t="shared" si="76"/>
        <v/>
      </c>
      <c r="P168" s="33" t="str">
        <f t="shared" si="77"/>
        <v/>
      </c>
      <c r="Q168" s="69" t="str">
        <f t="shared" si="78"/>
        <v/>
      </c>
      <c r="R168" s="82">
        <f t="shared" si="79"/>
        <v>26.6</v>
      </c>
      <c r="S168" s="33" t="str">
        <f t="shared" si="80"/>
        <v/>
      </c>
      <c r="T168" s="33">
        <f t="shared" si="81"/>
        <v>39.700000000000003</v>
      </c>
      <c r="U168" s="69">
        <f t="shared" si="82"/>
        <v>66.300000000000011</v>
      </c>
      <c r="V168" s="82" t="str">
        <f t="shared" si="83"/>
        <v/>
      </c>
      <c r="W168" s="33" t="str">
        <f t="shared" si="84"/>
        <v/>
      </c>
      <c r="X168" s="33" t="str">
        <f t="shared" si="85"/>
        <v/>
      </c>
      <c r="Y168" s="69" t="str">
        <f t="shared" si="86"/>
        <v/>
      </c>
      <c r="Z168" s="82">
        <f t="shared" si="87"/>
        <v>26.6</v>
      </c>
      <c r="AA168" s="33" t="str">
        <f t="shared" si="88"/>
        <v/>
      </c>
      <c r="AB168" s="33">
        <f t="shared" si="89"/>
        <v>39.700000000000003</v>
      </c>
      <c r="AC168" s="69">
        <f t="shared" si="90"/>
        <v>66.300000000000011</v>
      </c>
      <c r="AD168" s="102" t="str">
        <f t="shared" si="91"/>
        <v/>
      </c>
      <c r="AE168" s="60" t="str">
        <f t="shared" si="92"/>
        <v/>
      </c>
      <c r="AR168" s="28" t="s">
        <v>345</v>
      </c>
      <c r="AS168" s="28" t="s">
        <v>3</v>
      </c>
      <c r="AT168" s="28" t="s">
        <v>43</v>
      </c>
      <c r="AU168" s="88">
        <v>28804</v>
      </c>
      <c r="AV168" s="28"/>
      <c r="AW168" s="28"/>
      <c r="AX168" s="28"/>
      <c r="AY168" s="28"/>
      <c r="AZ168" s="28"/>
      <c r="BA168" s="28"/>
      <c r="BB168" s="28"/>
      <c r="BC168" s="28"/>
      <c r="BD168" s="28"/>
      <c r="BE168" s="28"/>
      <c r="BF168" s="28"/>
      <c r="BG168" s="28"/>
      <c r="BH168" s="28">
        <v>26.6</v>
      </c>
      <c r="BI168" s="28"/>
      <c r="BJ168" s="28">
        <v>39.700000000000003</v>
      </c>
      <c r="BK168" s="28">
        <v>66.300000000000011</v>
      </c>
      <c r="BL168" s="28"/>
      <c r="BM168" s="28"/>
      <c r="BN168" s="28"/>
      <c r="BO168" s="28"/>
      <c r="BP168" s="28">
        <v>26.6</v>
      </c>
      <c r="BQ168" s="28"/>
      <c r="BR168" s="28">
        <v>39.700000000000003</v>
      </c>
      <c r="BS168" s="28">
        <v>66.300000000000011</v>
      </c>
      <c r="BT168" s="28"/>
      <c r="BU168" s="28" t="s">
        <v>509</v>
      </c>
      <c r="BV168" s="28"/>
      <c r="BX168"/>
    </row>
    <row r="169" spans="2:76" x14ac:dyDescent="0.25">
      <c r="B169" s="59" t="str">
        <f t="shared" si="63"/>
        <v>Saline Bayou</v>
      </c>
      <c r="C169" s="31" t="str">
        <f t="shared" si="64"/>
        <v>USFS</v>
      </c>
      <c r="D169" s="31" t="str">
        <f t="shared" si="65"/>
        <v>LA</v>
      </c>
      <c r="E169" s="100">
        <f t="shared" si="66"/>
        <v>1986</v>
      </c>
      <c r="F169" s="82" t="str">
        <f t="shared" si="67"/>
        <v/>
      </c>
      <c r="G169" s="33" t="str">
        <f t="shared" si="68"/>
        <v/>
      </c>
      <c r="H169" s="33" t="str">
        <f t="shared" si="69"/>
        <v/>
      </c>
      <c r="I169" s="69" t="str">
        <f t="shared" si="70"/>
        <v/>
      </c>
      <c r="J169" s="82" t="str">
        <f t="shared" si="71"/>
        <v/>
      </c>
      <c r="K169" s="33" t="str">
        <f t="shared" si="72"/>
        <v/>
      </c>
      <c r="L169" s="33" t="str">
        <f t="shared" si="73"/>
        <v/>
      </c>
      <c r="M169" s="69" t="str">
        <f t="shared" si="74"/>
        <v/>
      </c>
      <c r="N169" s="82" t="str">
        <f t="shared" si="75"/>
        <v/>
      </c>
      <c r="O169" s="33" t="str">
        <f t="shared" si="76"/>
        <v/>
      </c>
      <c r="P169" s="33" t="str">
        <f t="shared" si="77"/>
        <v/>
      </c>
      <c r="Q169" s="69" t="str">
        <f t="shared" si="78"/>
        <v/>
      </c>
      <c r="R169" s="82" t="str">
        <f t="shared" si="79"/>
        <v/>
      </c>
      <c r="S169" s="33">
        <f t="shared" si="80"/>
        <v>19</v>
      </c>
      <c r="T169" s="33" t="str">
        <f t="shared" si="81"/>
        <v/>
      </c>
      <c r="U169" s="69">
        <f t="shared" si="82"/>
        <v>19</v>
      </c>
      <c r="V169" s="82" t="str">
        <f t="shared" si="83"/>
        <v/>
      </c>
      <c r="W169" s="33" t="str">
        <f t="shared" si="84"/>
        <v/>
      </c>
      <c r="X169" s="33" t="str">
        <f t="shared" si="85"/>
        <v/>
      </c>
      <c r="Y169" s="69" t="str">
        <f t="shared" si="86"/>
        <v/>
      </c>
      <c r="Z169" s="82" t="str">
        <f t="shared" si="87"/>
        <v/>
      </c>
      <c r="AA169" s="33">
        <f t="shared" si="88"/>
        <v>19</v>
      </c>
      <c r="AB169" s="33" t="str">
        <f t="shared" si="89"/>
        <v/>
      </c>
      <c r="AC169" s="69">
        <f t="shared" si="90"/>
        <v>19</v>
      </c>
      <c r="AD169" s="102" t="str">
        <f t="shared" si="91"/>
        <v/>
      </c>
      <c r="AE169" s="60" t="str">
        <f t="shared" si="92"/>
        <v/>
      </c>
      <c r="AR169" s="28" t="s">
        <v>112</v>
      </c>
      <c r="AS169" s="28" t="s">
        <v>3</v>
      </c>
      <c r="AT169" s="28" t="s">
        <v>47</v>
      </c>
      <c r="AU169" s="88">
        <v>31715</v>
      </c>
      <c r="AV169" s="28"/>
      <c r="AW169" s="28"/>
      <c r="AX169" s="28"/>
      <c r="AY169" s="28"/>
      <c r="AZ169" s="28"/>
      <c r="BA169" s="28"/>
      <c r="BB169" s="28"/>
      <c r="BC169" s="28"/>
      <c r="BD169" s="28"/>
      <c r="BE169" s="28"/>
      <c r="BF169" s="28"/>
      <c r="BG169" s="28"/>
      <c r="BH169" s="28"/>
      <c r="BI169" s="28">
        <v>19</v>
      </c>
      <c r="BJ169" s="28"/>
      <c r="BK169" s="28">
        <v>19</v>
      </c>
      <c r="BL169" s="28"/>
      <c r="BM169" s="28"/>
      <c r="BN169" s="28"/>
      <c r="BO169" s="28"/>
      <c r="BP169" s="28"/>
      <c r="BQ169" s="28">
        <v>19</v>
      </c>
      <c r="BR169" s="28"/>
      <c r="BS169" s="28">
        <v>19</v>
      </c>
      <c r="BT169" s="28"/>
      <c r="BU169" s="28" t="s">
        <v>509</v>
      </c>
      <c r="BV169" s="28"/>
      <c r="BX169"/>
    </row>
    <row r="170" spans="2:76" x14ac:dyDescent="0.25">
      <c r="B170" s="59" t="str">
        <f t="shared" si="63"/>
        <v>Salmon</v>
      </c>
      <c r="C170" s="31" t="str">
        <f t="shared" si="64"/>
        <v>BLM/USFS</v>
      </c>
      <c r="D170" s="31" t="str">
        <f t="shared" si="65"/>
        <v>OR</v>
      </c>
      <c r="E170" s="100">
        <f t="shared" si="66"/>
        <v>1988</v>
      </c>
      <c r="F170" s="82" t="str">
        <f t="shared" si="67"/>
        <v/>
      </c>
      <c r="G170" s="33">
        <f t="shared" si="68"/>
        <v>4.8</v>
      </c>
      <c r="H170" s="33">
        <f t="shared" si="69"/>
        <v>3.2</v>
      </c>
      <c r="I170" s="69">
        <f t="shared" si="70"/>
        <v>8</v>
      </c>
      <c r="J170" s="82" t="str">
        <f t="shared" si="71"/>
        <v/>
      </c>
      <c r="K170" s="33" t="str">
        <f t="shared" si="72"/>
        <v/>
      </c>
      <c r="L170" s="33" t="str">
        <f t="shared" si="73"/>
        <v/>
      </c>
      <c r="M170" s="69" t="str">
        <f t="shared" si="74"/>
        <v/>
      </c>
      <c r="N170" s="82" t="str">
        <f t="shared" si="75"/>
        <v/>
      </c>
      <c r="O170" s="33" t="str">
        <f t="shared" si="76"/>
        <v/>
      </c>
      <c r="P170" s="33" t="str">
        <f t="shared" si="77"/>
        <v/>
      </c>
      <c r="Q170" s="69" t="str">
        <f t="shared" si="78"/>
        <v/>
      </c>
      <c r="R170" s="82">
        <f t="shared" si="79"/>
        <v>15</v>
      </c>
      <c r="S170" s="33" t="str">
        <f t="shared" si="80"/>
        <v/>
      </c>
      <c r="T170" s="33">
        <f t="shared" si="81"/>
        <v>10.5</v>
      </c>
      <c r="U170" s="69">
        <f t="shared" si="82"/>
        <v>25.5</v>
      </c>
      <c r="V170" s="82" t="str">
        <f t="shared" si="83"/>
        <v/>
      </c>
      <c r="W170" s="33" t="str">
        <f t="shared" si="84"/>
        <v/>
      </c>
      <c r="X170" s="33" t="str">
        <f t="shared" si="85"/>
        <v/>
      </c>
      <c r="Y170" s="69" t="str">
        <f t="shared" si="86"/>
        <v/>
      </c>
      <c r="Z170" s="82">
        <f t="shared" si="87"/>
        <v>15</v>
      </c>
      <c r="AA170" s="33">
        <f t="shared" si="88"/>
        <v>4.8</v>
      </c>
      <c r="AB170" s="33">
        <f t="shared" si="89"/>
        <v>13.7</v>
      </c>
      <c r="AC170" s="69">
        <f t="shared" si="90"/>
        <v>33.5</v>
      </c>
      <c r="AD170" s="102" t="str">
        <f t="shared" si="91"/>
        <v/>
      </c>
      <c r="AE170" s="60" t="str">
        <f t="shared" si="92"/>
        <v/>
      </c>
      <c r="AR170" s="28" t="s">
        <v>190</v>
      </c>
      <c r="AS170" s="28" t="s">
        <v>21</v>
      </c>
      <c r="AT170" s="28" t="s">
        <v>65</v>
      </c>
      <c r="AU170" s="88">
        <v>32444</v>
      </c>
      <c r="AV170" s="28"/>
      <c r="AW170" s="28">
        <v>4.8</v>
      </c>
      <c r="AX170" s="28">
        <v>3.2</v>
      </c>
      <c r="AY170" s="28">
        <v>8</v>
      </c>
      <c r="AZ170" s="28"/>
      <c r="BA170" s="28"/>
      <c r="BB170" s="28"/>
      <c r="BC170" s="28"/>
      <c r="BD170" s="28"/>
      <c r="BE170" s="28"/>
      <c r="BF170" s="28"/>
      <c r="BG170" s="28"/>
      <c r="BH170" s="28">
        <v>15</v>
      </c>
      <c r="BI170" s="28"/>
      <c r="BJ170" s="28">
        <v>10.5</v>
      </c>
      <c r="BK170" s="28">
        <v>25.5</v>
      </c>
      <c r="BL170" s="28"/>
      <c r="BM170" s="28"/>
      <c r="BN170" s="28"/>
      <c r="BO170" s="28"/>
      <c r="BP170" s="28">
        <v>15</v>
      </c>
      <c r="BQ170" s="28">
        <v>4.8</v>
      </c>
      <c r="BR170" s="28">
        <v>13.7</v>
      </c>
      <c r="BS170" s="28">
        <v>33.5</v>
      </c>
      <c r="BT170" s="28"/>
      <c r="BU170" s="28" t="s">
        <v>509</v>
      </c>
      <c r="BV170" s="28"/>
      <c r="BX170"/>
    </row>
    <row r="171" spans="2:76" x14ac:dyDescent="0.25">
      <c r="B171" s="59" t="str">
        <f t="shared" si="63"/>
        <v>Salmon</v>
      </c>
      <c r="C171" s="31" t="str">
        <f t="shared" si="64"/>
        <v>USFS</v>
      </c>
      <c r="D171" s="31" t="str">
        <f t="shared" si="65"/>
        <v>ID</v>
      </c>
      <c r="E171" s="100">
        <f t="shared" si="66"/>
        <v>1980</v>
      </c>
      <c r="F171" s="82" t="str">
        <f t="shared" si="67"/>
        <v/>
      </c>
      <c r="G171" s="33" t="str">
        <f t="shared" si="68"/>
        <v/>
      </c>
      <c r="H171" s="33" t="str">
        <f t="shared" si="69"/>
        <v/>
      </c>
      <c r="I171" s="69" t="str">
        <f t="shared" si="70"/>
        <v/>
      </c>
      <c r="J171" s="82" t="str">
        <f t="shared" si="71"/>
        <v/>
      </c>
      <c r="K171" s="33" t="str">
        <f t="shared" si="72"/>
        <v/>
      </c>
      <c r="L171" s="33" t="str">
        <f t="shared" si="73"/>
        <v/>
      </c>
      <c r="M171" s="69" t="str">
        <f t="shared" si="74"/>
        <v/>
      </c>
      <c r="N171" s="82" t="str">
        <f t="shared" si="75"/>
        <v/>
      </c>
      <c r="O171" s="33" t="str">
        <f t="shared" si="76"/>
        <v/>
      </c>
      <c r="P171" s="33" t="str">
        <f t="shared" si="77"/>
        <v/>
      </c>
      <c r="Q171" s="69" t="str">
        <f t="shared" si="78"/>
        <v/>
      </c>
      <c r="R171" s="82">
        <f t="shared" si="79"/>
        <v>79</v>
      </c>
      <c r="S171" s="33" t="str">
        <f t="shared" si="80"/>
        <v/>
      </c>
      <c r="T171" s="33">
        <f t="shared" si="81"/>
        <v>46</v>
      </c>
      <c r="U171" s="69">
        <f t="shared" si="82"/>
        <v>125</v>
      </c>
      <c r="V171" s="82" t="str">
        <f t="shared" si="83"/>
        <v/>
      </c>
      <c r="W171" s="33" t="str">
        <f t="shared" si="84"/>
        <v/>
      </c>
      <c r="X171" s="33" t="str">
        <f t="shared" si="85"/>
        <v/>
      </c>
      <c r="Y171" s="69" t="str">
        <f t="shared" si="86"/>
        <v/>
      </c>
      <c r="Z171" s="82">
        <f t="shared" si="87"/>
        <v>79</v>
      </c>
      <c r="AA171" s="33" t="str">
        <f t="shared" si="88"/>
        <v/>
      </c>
      <c r="AB171" s="33">
        <f t="shared" si="89"/>
        <v>46</v>
      </c>
      <c r="AC171" s="69">
        <f t="shared" si="90"/>
        <v>125</v>
      </c>
      <c r="AD171" s="102" t="str">
        <f t="shared" si="91"/>
        <v/>
      </c>
      <c r="AE171" s="60" t="str">
        <f t="shared" si="92"/>
        <v/>
      </c>
      <c r="AR171" s="28" t="s">
        <v>190</v>
      </c>
      <c r="AS171" s="28" t="s">
        <v>3</v>
      </c>
      <c r="AT171" s="28" t="s">
        <v>43</v>
      </c>
      <c r="AU171" s="88">
        <v>29425</v>
      </c>
      <c r="AV171" s="28"/>
      <c r="AW171" s="28"/>
      <c r="AX171" s="28"/>
      <c r="AY171" s="28"/>
      <c r="AZ171" s="28"/>
      <c r="BA171" s="28"/>
      <c r="BB171" s="28"/>
      <c r="BC171" s="28"/>
      <c r="BD171" s="28"/>
      <c r="BE171" s="28"/>
      <c r="BF171" s="28"/>
      <c r="BG171" s="28"/>
      <c r="BH171" s="28">
        <v>79</v>
      </c>
      <c r="BI171" s="28"/>
      <c r="BJ171" s="28">
        <v>46</v>
      </c>
      <c r="BK171" s="28">
        <v>125</v>
      </c>
      <c r="BL171" s="28"/>
      <c r="BM171" s="28"/>
      <c r="BN171" s="28"/>
      <c r="BO171" s="28"/>
      <c r="BP171" s="28">
        <v>79</v>
      </c>
      <c r="BQ171" s="28"/>
      <c r="BR171" s="28">
        <v>46</v>
      </c>
      <c r="BS171" s="28">
        <v>125</v>
      </c>
      <c r="BT171" s="28"/>
      <c r="BU171" s="28" t="s">
        <v>509</v>
      </c>
      <c r="BV171" s="28"/>
      <c r="BX171"/>
    </row>
    <row r="172" spans="2:76" x14ac:dyDescent="0.25">
      <c r="B172" s="59" t="str">
        <f t="shared" si="63"/>
        <v>Salmon</v>
      </c>
      <c r="C172" s="31" t="str">
        <f t="shared" si="64"/>
        <v>NPS</v>
      </c>
      <c r="D172" s="31" t="str">
        <f t="shared" si="65"/>
        <v>AK</v>
      </c>
      <c r="E172" s="100">
        <f t="shared" si="66"/>
        <v>1980</v>
      </c>
      <c r="F172" s="82" t="str">
        <f t="shared" si="67"/>
        <v/>
      </c>
      <c r="G172" s="33" t="str">
        <f t="shared" si="68"/>
        <v/>
      </c>
      <c r="H172" s="33" t="str">
        <f t="shared" si="69"/>
        <v/>
      </c>
      <c r="I172" s="69" t="str">
        <f t="shared" si="70"/>
        <v/>
      </c>
      <c r="J172" s="82" t="str">
        <f t="shared" si="71"/>
        <v/>
      </c>
      <c r="K172" s="33" t="str">
        <f t="shared" si="72"/>
        <v/>
      </c>
      <c r="L172" s="33" t="str">
        <f t="shared" si="73"/>
        <v/>
      </c>
      <c r="M172" s="69" t="str">
        <f t="shared" si="74"/>
        <v/>
      </c>
      <c r="N172" s="82">
        <f t="shared" si="75"/>
        <v>70</v>
      </c>
      <c r="O172" s="33" t="str">
        <f t="shared" si="76"/>
        <v/>
      </c>
      <c r="P172" s="33" t="str">
        <f t="shared" si="77"/>
        <v/>
      </c>
      <c r="Q172" s="69">
        <f t="shared" si="78"/>
        <v>70</v>
      </c>
      <c r="R172" s="82" t="str">
        <f t="shared" si="79"/>
        <v/>
      </c>
      <c r="S172" s="33" t="str">
        <f t="shared" si="80"/>
        <v/>
      </c>
      <c r="T172" s="33" t="str">
        <f t="shared" si="81"/>
        <v/>
      </c>
      <c r="U172" s="69" t="str">
        <f t="shared" si="82"/>
        <v/>
      </c>
      <c r="V172" s="82" t="str">
        <f t="shared" si="83"/>
        <v/>
      </c>
      <c r="W172" s="33" t="str">
        <f t="shared" si="84"/>
        <v/>
      </c>
      <c r="X172" s="33" t="str">
        <f t="shared" si="85"/>
        <v/>
      </c>
      <c r="Y172" s="69" t="str">
        <f t="shared" si="86"/>
        <v/>
      </c>
      <c r="Z172" s="82">
        <f t="shared" si="87"/>
        <v>70</v>
      </c>
      <c r="AA172" s="33" t="str">
        <f t="shared" si="88"/>
        <v/>
      </c>
      <c r="AB172" s="33" t="str">
        <f t="shared" si="89"/>
        <v/>
      </c>
      <c r="AC172" s="69">
        <f t="shared" si="90"/>
        <v>70</v>
      </c>
      <c r="AD172" s="102" t="str">
        <f t="shared" si="91"/>
        <v/>
      </c>
      <c r="AE172" s="60" t="str">
        <f t="shared" si="92"/>
        <v/>
      </c>
      <c r="AR172" s="28" t="s">
        <v>190</v>
      </c>
      <c r="AS172" s="28" t="s">
        <v>2</v>
      </c>
      <c r="AT172" s="28" t="s">
        <v>31</v>
      </c>
      <c r="AU172" s="88">
        <v>29557</v>
      </c>
      <c r="AV172" s="28"/>
      <c r="AW172" s="28"/>
      <c r="AX172" s="28"/>
      <c r="AY172" s="28"/>
      <c r="AZ172" s="28"/>
      <c r="BA172" s="28"/>
      <c r="BB172" s="28"/>
      <c r="BC172" s="28"/>
      <c r="BD172" s="28">
        <v>70</v>
      </c>
      <c r="BE172" s="28"/>
      <c r="BF172" s="28"/>
      <c r="BG172" s="28">
        <v>70</v>
      </c>
      <c r="BH172" s="28"/>
      <c r="BI172" s="28"/>
      <c r="BJ172" s="28"/>
      <c r="BK172" s="28"/>
      <c r="BL172" s="28"/>
      <c r="BM172" s="28"/>
      <c r="BN172" s="28"/>
      <c r="BO172" s="28"/>
      <c r="BP172" s="28">
        <v>70</v>
      </c>
      <c r="BQ172" s="28"/>
      <c r="BR172" s="28"/>
      <c r="BS172" s="28">
        <v>70</v>
      </c>
      <c r="BT172" s="28"/>
      <c r="BU172" s="28" t="s">
        <v>509</v>
      </c>
      <c r="BV172" s="28"/>
      <c r="BX172"/>
    </row>
    <row r="173" spans="2:76" x14ac:dyDescent="0.25">
      <c r="B173" s="59" t="str">
        <f t="shared" si="63"/>
        <v>Sandy</v>
      </c>
      <c r="C173" s="31" t="str">
        <f t="shared" si="64"/>
        <v>BLM/USFS</v>
      </c>
      <c r="D173" s="31" t="str">
        <f t="shared" si="65"/>
        <v>OR</v>
      </c>
      <c r="E173" s="100">
        <f t="shared" si="66"/>
        <v>1988</v>
      </c>
      <c r="F173" s="82" t="str">
        <f t="shared" si="67"/>
        <v/>
      </c>
      <c r="G173" s="33">
        <f t="shared" si="68"/>
        <v>3.8</v>
      </c>
      <c r="H173" s="33">
        <f t="shared" si="69"/>
        <v>8.6999999999999993</v>
      </c>
      <c r="I173" s="69">
        <f t="shared" si="70"/>
        <v>12.5</v>
      </c>
      <c r="J173" s="82" t="str">
        <f t="shared" si="71"/>
        <v/>
      </c>
      <c r="K173" s="33" t="str">
        <f t="shared" si="72"/>
        <v/>
      </c>
      <c r="L173" s="33" t="str">
        <f t="shared" si="73"/>
        <v/>
      </c>
      <c r="M173" s="69" t="str">
        <f t="shared" si="74"/>
        <v/>
      </c>
      <c r="N173" s="82" t="str">
        <f t="shared" si="75"/>
        <v/>
      </c>
      <c r="O173" s="33" t="str">
        <f t="shared" si="76"/>
        <v/>
      </c>
      <c r="P173" s="33" t="str">
        <f t="shared" si="77"/>
        <v/>
      </c>
      <c r="Q173" s="69" t="str">
        <f t="shared" si="78"/>
        <v/>
      </c>
      <c r="R173" s="82">
        <f t="shared" si="79"/>
        <v>4.5</v>
      </c>
      <c r="S173" s="33" t="str">
        <f t="shared" si="80"/>
        <v/>
      </c>
      <c r="T173" s="33">
        <f t="shared" si="81"/>
        <v>7.9</v>
      </c>
      <c r="U173" s="69">
        <f t="shared" si="82"/>
        <v>12.4</v>
      </c>
      <c r="V173" s="82" t="str">
        <f t="shared" si="83"/>
        <v/>
      </c>
      <c r="W173" s="33" t="str">
        <f t="shared" si="84"/>
        <v/>
      </c>
      <c r="X173" s="33" t="str">
        <f t="shared" si="85"/>
        <v/>
      </c>
      <c r="Y173" s="69" t="str">
        <f t="shared" si="86"/>
        <v/>
      </c>
      <c r="Z173" s="82">
        <f t="shared" si="87"/>
        <v>4.5</v>
      </c>
      <c r="AA173" s="33">
        <f t="shared" si="88"/>
        <v>3.8</v>
      </c>
      <c r="AB173" s="33">
        <f t="shared" si="89"/>
        <v>16.600000000000001</v>
      </c>
      <c r="AC173" s="69">
        <f t="shared" si="90"/>
        <v>24.900000000000002</v>
      </c>
      <c r="AD173" s="102" t="str">
        <f t="shared" si="91"/>
        <v/>
      </c>
      <c r="AE173" s="60" t="str">
        <f t="shared" si="92"/>
        <v/>
      </c>
      <c r="AR173" s="28" t="s">
        <v>482</v>
      </c>
      <c r="AS173" s="28" t="s">
        <v>21</v>
      </c>
      <c r="AT173" s="28" t="s">
        <v>65</v>
      </c>
      <c r="AU173" s="88">
        <v>32444</v>
      </c>
      <c r="AV173" s="28"/>
      <c r="AW173" s="28">
        <v>3.8</v>
      </c>
      <c r="AX173" s="28">
        <v>8.6999999999999993</v>
      </c>
      <c r="AY173" s="28">
        <v>12.5</v>
      </c>
      <c r="AZ173" s="28"/>
      <c r="BA173" s="28"/>
      <c r="BB173" s="28"/>
      <c r="BC173" s="28"/>
      <c r="BD173" s="28"/>
      <c r="BE173" s="28"/>
      <c r="BF173" s="28"/>
      <c r="BG173" s="28"/>
      <c r="BH173" s="28">
        <v>4.5</v>
      </c>
      <c r="BI173" s="28"/>
      <c r="BJ173" s="28">
        <v>7.9</v>
      </c>
      <c r="BK173" s="28">
        <v>12.4</v>
      </c>
      <c r="BL173" s="28"/>
      <c r="BM173" s="28"/>
      <c r="BN173" s="28"/>
      <c r="BO173" s="28"/>
      <c r="BP173" s="28">
        <v>4.5</v>
      </c>
      <c r="BQ173" s="28">
        <v>3.8</v>
      </c>
      <c r="BR173" s="28">
        <v>16.600000000000001</v>
      </c>
      <c r="BS173" s="28">
        <v>24.900000000000002</v>
      </c>
      <c r="BT173" s="28"/>
      <c r="BU173" s="28" t="s">
        <v>509</v>
      </c>
      <c r="BV173" s="28"/>
      <c r="BX173"/>
    </row>
    <row r="174" spans="2:76" x14ac:dyDescent="0.25">
      <c r="B174" s="59" t="str">
        <f t="shared" si="63"/>
        <v>Selawik</v>
      </c>
      <c r="C174" s="31" t="str">
        <f t="shared" si="64"/>
        <v>FWS</v>
      </c>
      <c r="D174" s="31" t="str">
        <f t="shared" si="65"/>
        <v>AK</v>
      </c>
      <c r="E174" s="100">
        <f t="shared" si="66"/>
        <v>1980</v>
      </c>
      <c r="F174" s="82" t="str">
        <f t="shared" si="67"/>
        <v/>
      </c>
      <c r="G174" s="33" t="str">
        <f t="shared" si="68"/>
        <v/>
      </c>
      <c r="H174" s="33" t="str">
        <f t="shared" si="69"/>
        <v/>
      </c>
      <c r="I174" s="69" t="str">
        <f t="shared" si="70"/>
        <v/>
      </c>
      <c r="J174" s="82">
        <f t="shared" si="71"/>
        <v>160</v>
      </c>
      <c r="K174" s="33" t="str">
        <f t="shared" si="72"/>
        <v/>
      </c>
      <c r="L174" s="33" t="str">
        <f t="shared" si="73"/>
        <v/>
      </c>
      <c r="M174" s="69">
        <f t="shared" si="74"/>
        <v>160</v>
      </c>
      <c r="N174" s="82" t="str">
        <f t="shared" si="75"/>
        <v/>
      </c>
      <c r="O174" s="33" t="str">
        <f t="shared" si="76"/>
        <v/>
      </c>
      <c r="P174" s="33" t="str">
        <f t="shared" si="77"/>
        <v/>
      </c>
      <c r="Q174" s="69" t="str">
        <f t="shared" si="78"/>
        <v/>
      </c>
      <c r="R174" s="82" t="str">
        <f t="shared" si="79"/>
        <v/>
      </c>
      <c r="S174" s="33" t="str">
        <f t="shared" si="80"/>
        <v/>
      </c>
      <c r="T174" s="33" t="str">
        <f t="shared" si="81"/>
        <v/>
      </c>
      <c r="U174" s="69" t="str">
        <f t="shared" si="82"/>
        <v/>
      </c>
      <c r="V174" s="82" t="str">
        <f t="shared" si="83"/>
        <v/>
      </c>
      <c r="W174" s="33" t="str">
        <f t="shared" si="84"/>
        <v/>
      </c>
      <c r="X174" s="33" t="str">
        <f t="shared" si="85"/>
        <v/>
      </c>
      <c r="Y174" s="69" t="str">
        <f t="shared" si="86"/>
        <v/>
      </c>
      <c r="Z174" s="82">
        <f t="shared" si="87"/>
        <v>160</v>
      </c>
      <c r="AA174" s="33" t="str">
        <f t="shared" si="88"/>
        <v/>
      </c>
      <c r="AB174" s="33" t="str">
        <f t="shared" si="89"/>
        <v/>
      </c>
      <c r="AC174" s="69">
        <f t="shared" si="90"/>
        <v>160</v>
      </c>
      <c r="AD174" s="102" t="str">
        <f t="shared" si="91"/>
        <v/>
      </c>
      <c r="AE174" s="60" t="str">
        <f t="shared" si="92"/>
        <v/>
      </c>
      <c r="AR174" s="28" t="s">
        <v>361</v>
      </c>
      <c r="AS174" s="28" t="s">
        <v>910</v>
      </c>
      <c r="AT174" s="28" t="s">
        <v>31</v>
      </c>
      <c r="AU174" s="88">
        <v>29557</v>
      </c>
      <c r="AV174" s="28"/>
      <c r="AW174" s="28"/>
      <c r="AX174" s="28"/>
      <c r="AY174" s="28"/>
      <c r="AZ174" s="28">
        <v>160</v>
      </c>
      <c r="BA174" s="28"/>
      <c r="BB174" s="28"/>
      <c r="BC174" s="28">
        <v>160</v>
      </c>
      <c r="BD174" s="28"/>
      <c r="BE174" s="28"/>
      <c r="BF174" s="28"/>
      <c r="BG174" s="28"/>
      <c r="BH174" s="28"/>
      <c r="BI174" s="28"/>
      <c r="BJ174" s="28"/>
      <c r="BK174" s="28"/>
      <c r="BL174" s="28"/>
      <c r="BM174" s="28"/>
      <c r="BN174" s="28"/>
      <c r="BO174" s="28"/>
      <c r="BP174" s="28">
        <v>160</v>
      </c>
      <c r="BQ174" s="28"/>
      <c r="BR174" s="28"/>
      <c r="BS174" s="28">
        <v>160</v>
      </c>
      <c r="BT174" s="28"/>
      <c r="BU174" s="28" t="s">
        <v>509</v>
      </c>
      <c r="BV174" s="28"/>
      <c r="BX174"/>
    </row>
    <row r="175" spans="2:76" x14ac:dyDescent="0.25">
      <c r="B175" s="59" t="str">
        <f t="shared" si="63"/>
        <v>Sespe Creek</v>
      </c>
      <c r="C175" s="31" t="str">
        <f t="shared" si="64"/>
        <v>USFS</v>
      </c>
      <c r="D175" s="31" t="str">
        <f t="shared" si="65"/>
        <v>CA</v>
      </c>
      <c r="E175" s="100">
        <f t="shared" si="66"/>
        <v>1992</v>
      </c>
      <c r="F175" s="82" t="str">
        <f t="shared" si="67"/>
        <v/>
      </c>
      <c r="G175" s="33" t="str">
        <f t="shared" si="68"/>
        <v/>
      </c>
      <c r="H175" s="33" t="str">
        <f t="shared" si="69"/>
        <v/>
      </c>
      <c r="I175" s="69" t="str">
        <f t="shared" si="70"/>
        <v/>
      </c>
      <c r="J175" s="82" t="str">
        <f t="shared" si="71"/>
        <v/>
      </c>
      <c r="K175" s="33" t="str">
        <f t="shared" si="72"/>
        <v/>
      </c>
      <c r="L175" s="33" t="str">
        <f t="shared" si="73"/>
        <v/>
      </c>
      <c r="M175" s="69" t="str">
        <f t="shared" si="74"/>
        <v/>
      </c>
      <c r="N175" s="82" t="str">
        <f t="shared" si="75"/>
        <v/>
      </c>
      <c r="O175" s="33" t="str">
        <f t="shared" si="76"/>
        <v/>
      </c>
      <c r="P175" s="33" t="str">
        <f t="shared" si="77"/>
        <v/>
      </c>
      <c r="Q175" s="69" t="str">
        <f t="shared" si="78"/>
        <v/>
      </c>
      <c r="R175" s="82">
        <f t="shared" si="79"/>
        <v>27.5</v>
      </c>
      <c r="S175" s="33">
        <f t="shared" si="80"/>
        <v>4</v>
      </c>
      <c r="T175" s="33" t="str">
        <f t="shared" si="81"/>
        <v/>
      </c>
      <c r="U175" s="69">
        <f t="shared" si="82"/>
        <v>31.5</v>
      </c>
      <c r="V175" s="82" t="str">
        <f t="shared" si="83"/>
        <v/>
      </c>
      <c r="W175" s="33" t="str">
        <f t="shared" si="84"/>
        <v/>
      </c>
      <c r="X175" s="33" t="str">
        <f t="shared" si="85"/>
        <v/>
      </c>
      <c r="Y175" s="69" t="str">
        <f t="shared" si="86"/>
        <v/>
      </c>
      <c r="Z175" s="82">
        <f t="shared" si="87"/>
        <v>27.5</v>
      </c>
      <c r="AA175" s="33">
        <f t="shared" si="88"/>
        <v>4</v>
      </c>
      <c r="AB175" s="33" t="str">
        <f t="shared" si="89"/>
        <v/>
      </c>
      <c r="AC175" s="69">
        <f t="shared" si="90"/>
        <v>31.5</v>
      </c>
      <c r="AD175" s="102" t="str">
        <f t="shared" si="91"/>
        <v/>
      </c>
      <c r="AE175" s="60" t="str">
        <f t="shared" si="92"/>
        <v/>
      </c>
      <c r="AR175" s="28" t="s">
        <v>86</v>
      </c>
      <c r="AS175" s="28" t="s">
        <v>3</v>
      </c>
      <c r="AT175" s="28" t="s">
        <v>35</v>
      </c>
      <c r="AU175" s="88">
        <v>33774</v>
      </c>
      <c r="AV175" s="28"/>
      <c r="AW175" s="28"/>
      <c r="AX175" s="28"/>
      <c r="AY175" s="28"/>
      <c r="AZ175" s="28"/>
      <c r="BA175" s="28"/>
      <c r="BB175" s="28"/>
      <c r="BC175" s="28"/>
      <c r="BD175" s="28"/>
      <c r="BE175" s="28"/>
      <c r="BF175" s="28"/>
      <c r="BG175" s="28"/>
      <c r="BH175" s="28">
        <v>27.5</v>
      </c>
      <c r="BI175" s="28">
        <v>4</v>
      </c>
      <c r="BJ175" s="28"/>
      <c r="BK175" s="28">
        <v>31.5</v>
      </c>
      <c r="BL175" s="28"/>
      <c r="BM175" s="28"/>
      <c r="BN175" s="28"/>
      <c r="BO175" s="28"/>
      <c r="BP175" s="28">
        <v>27.5</v>
      </c>
      <c r="BQ175" s="28">
        <v>4</v>
      </c>
      <c r="BR175" s="28"/>
      <c r="BS175" s="28">
        <v>31.5</v>
      </c>
      <c r="BT175" s="28"/>
      <c r="BU175" s="28" t="s">
        <v>509</v>
      </c>
      <c r="BV175" s="28"/>
      <c r="BX175"/>
    </row>
    <row r="176" spans="2:76" x14ac:dyDescent="0.25">
      <c r="B176" s="59" t="str">
        <f t="shared" si="63"/>
        <v>Sheenjek</v>
      </c>
      <c r="C176" s="31" t="str">
        <f t="shared" si="64"/>
        <v>FWS</v>
      </c>
      <c r="D176" s="31" t="str">
        <f t="shared" si="65"/>
        <v>AK</v>
      </c>
      <c r="E176" s="100">
        <f t="shared" si="66"/>
        <v>1980</v>
      </c>
      <c r="F176" s="82" t="str">
        <f t="shared" si="67"/>
        <v/>
      </c>
      <c r="G176" s="33" t="str">
        <f t="shared" si="68"/>
        <v/>
      </c>
      <c r="H176" s="33" t="str">
        <f t="shared" si="69"/>
        <v/>
      </c>
      <c r="I176" s="69" t="str">
        <f t="shared" si="70"/>
        <v/>
      </c>
      <c r="J176" s="82">
        <f t="shared" si="71"/>
        <v>160</v>
      </c>
      <c r="K176" s="33" t="str">
        <f t="shared" si="72"/>
        <v/>
      </c>
      <c r="L176" s="33" t="str">
        <f t="shared" si="73"/>
        <v/>
      </c>
      <c r="M176" s="69">
        <f t="shared" si="74"/>
        <v>160</v>
      </c>
      <c r="N176" s="82" t="str">
        <f t="shared" si="75"/>
        <v/>
      </c>
      <c r="O176" s="33" t="str">
        <f t="shared" si="76"/>
        <v/>
      </c>
      <c r="P176" s="33" t="str">
        <f t="shared" si="77"/>
        <v/>
      </c>
      <c r="Q176" s="69" t="str">
        <f t="shared" si="78"/>
        <v/>
      </c>
      <c r="R176" s="82" t="str">
        <f t="shared" si="79"/>
        <v/>
      </c>
      <c r="S176" s="33" t="str">
        <f t="shared" si="80"/>
        <v/>
      </c>
      <c r="T176" s="33" t="str">
        <f t="shared" si="81"/>
        <v/>
      </c>
      <c r="U176" s="69" t="str">
        <f t="shared" si="82"/>
        <v/>
      </c>
      <c r="V176" s="82" t="str">
        <f t="shared" si="83"/>
        <v/>
      </c>
      <c r="W176" s="33" t="str">
        <f t="shared" si="84"/>
        <v/>
      </c>
      <c r="X176" s="33" t="str">
        <f t="shared" si="85"/>
        <v/>
      </c>
      <c r="Y176" s="69" t="str">
        <f t="shared" si="86"/>
        <v/>
      </c>
      <c r="Z176" s="82">
        <f t="shared" si="87"/>
        <v>160</v>
      </c>
      <c r="AA176" s="33" t="str">
        <f t="shared" si="88"/>
        <v/>
      </c>
      <c r="AB176" s="33" t="str">
        <f t="shared" si="89"/>
        <v/>
      </c>
      <c r="AC176" s="69">
        <f t="shared" si="90"/>
        <v>160</v>
      </c>
      <c r="AD176" s="102" t="str">
        <f t="shared" si="91"/>
        <v/>
      </c>
      <c r="AE176" s="60" t="str">
        <f t="shared" si="92"/>
        <v/>
      </c>
      <c r="AR176" s="28" t="s">
        <v>362</v>
      </c>
      <c r="AS176" s="28" t="s">
        <v>910</v>
      </c>
      <c r="AT176" s="28" t="s">
        <v>31</v>
      </c>
      <c r="AU176" s="88">
        <v>29557</v>
      </c>
      <c r="AV176" s="28"/>
      <c r="AW176" s="28"/>
      <c r="AX176" s="28"/>
      <c r="AY176" s="28"/>
      <c r="AZ176" s="28">
        <v>160</v>
      </c>
      <c r="BA176" s="28"/>
      <c r="BB176" s="28"/>
      <c r="BC176" s="28">
        <v>160</v>
      </c>
      <c r="BD176" s="28"/>
      <c r="BE176" s="28"/>
      <c r="BF176" s="28"/>
      <c r="BG176" s="28"/>
      <c r="BH176" s="28"/>
      <c r="BI176" s="28"/>
      <c r="BJ176" s="28"/>
      <c r="BK176" s="28"/>
      <c r="BL176" s="28"/>
      <c r="BM176" s="28"/>
      <c r="BN176" s="28"/>
      <c r="BO176" s="28"/>
      <c r="BP176" s="28">
        <v>160</v>
      </c>
      <c r="BQ176" s="28"/>
      <c r="BR176" s="28"/>
      <c r="BS176" s="28">
        <v>160</v>
      </c>
      <c r="BT176" s="28"/>
      <c r="BU176" s="28" t="s">
        <v>509</v>
      </c>
      <c r="BV176" s="28"/>
      <c r="BX176"/>
    </row>
    <row r="177" spans="2:76" x14ac:dyDescent="0.25">
      <c r="B177" s="59" t="str">
        <f t="shared" si="63"/>
        <v>Sheep Creek</v>
      </c>
      <c r="C177" s="31" t="str">
        <f t="shared" si="64"/>
        <v>BLM</v>
      </c>
      <c r="D177" s="31" t="str">
        <f t="shared" si="65"/>
        <v>ID</v>
      </c>
      <c r="E177" s="100">
        <f t="shared" si="66"/>
        <v>2009</v>
      </c>
      <c r="F177" s="82">
        <f t="shared" si="67"/>
        <v>25.6</v>
      </c>
      <c r="G177" s="33" t="str">
        <f t="shared" si="68"/>
        <v/>
      </c>
      <c r="H177" s="33" t="str">
        <f t="shared" si="69"/>
        <v/>
      </c>
      <c r="I177" s="69">
        <f t="shared" si="70"/>
        <v>25.6</v>
      </c>
      <c r="J177" s="82" t="str">
        <f t="shared" si="71"/>
        <v/>
      </c>
      <c r="K177" s="33" t="str">
        <f t="shared" si="72"/>
        <v/>
      </c>
      <c r="L177" s="33" t="str">
        <f t="shared" si="73"/>
        <v/>
      </c>
      <c r="M177" s="69" t="str">
        <f t="shared" si="74"/>
        <v/>
      </c>
      <c r="N177" s="82" t="str">
        <f t="shared" si="75"/>
        <v/>
      </c>
      <c r="O177" s="33" t="str">
        <f t="shared" si="76"/>
        <v/>
      </c>
      <c r="P177" s="33" t="str">
        <f t="shared" si="77"/>
        <v/>
      </c>
      <c r="Q177" s="69" t="str">
        <f t="shared" si="78"/>
        <v/>
      </c>
      <c r="R177" s="82" t="str">
        <f t="shared" si="79"/>
        <v/>
      </c>
      <c r="S177" s="33" t="str">
        <f t="shared" si="80"/>
        <v/>
      </c>
      <c r="T177" s="33" t="str">
        <f t="shared" si="81"/>
        <v/>
      </c>
      <c r="U177" s="69" t="str">
        <f t="shared" si="82"/>
        <v/>
      </c>
      <c r="V177" s="82" t="str">
        <f t="shared" si="83"/>
        <v/>
      </c>
      <c r="W177" s="33" t="str">
        <f t="shared" si="84"/>
        <v/>
      </c>
      <c r="X177" s="33" t="str">
        <f t="shared" si="85"/>
        <v/>
      </c>
      <c r="Y177" s="69" t="str">
        <f t="shared" si="86"/>
        <v/>
      </c>
      <c r="Z177" s="82">
        <f t="shared" si="87"/>
        <v>25.6</v>
      </c>
      <c r="AA177" s="33" t="str">
        <f t="shared" si="88"/>
        <v/>
      </c>
      <c r="AB177" s="33" t="str">
        <f t="shared" si="89"/>
        <v/>
      </c>
      <c r="AC177" s="69">
        <f t="shared" si="90"/>
        <v>25.6</v>
      </c>
      <c r="AD177" s="102" t="str">
        <f t="shared" si="91"/>
        <v/>
      </c>
      <c r="AE177" s="60" t="str">
        <f t="shared" si="92"/>
        <v/>
      </c>
      <c r="AR177" s="28" t="s">
        <v>104</v>
      </c>
      <c r="AS177" s="28" t="s">
        <v>1</v>
      </c>
      <c r="AT177" s="28" t="s">
        <v>43</v>
      </c>
      <c r="AU177" s="88">
        <v>39902</v>
      </c>
      <c r="AV177" s="28">
        <v>25.6</v>
      </c>
      <c r="AW177" s="28"/>
      <c r="AX177" s="28"/>
      <c r="AY177" s="28">
        <v>25.6</v>
      </c>
      <c r="AZ177" s="28"/>
      <c r="BA177" s="28"/>
      <c r="BB177" s="28"/>
      <c r="BC177" s="28"/>
      <c r="BD177" s="28"/>
      <c r="BE177" s="28"/>
      <c r="BF177" s="28"/>
      <c r="BG177" s="28"/>
      <c r="BH177" s="28"/>
      <c r="BI177" s="28"/>
      <c r="BJ177" s="28"/>
      <c r="BK177" s="28"/>
      <c r="BL177" s="28"/>
      <c r="BM177" s="28"/>
      <c r="BN177" s="28"/>
      <c r="BO177" s="28"/>
      <c r="BP177" s="28">
        <v>25.6</v>
      </c>
      <c r="BQ177" s="28"/>
      <c r="BR177" s="28"/>
      <c r="BS177" s="28">
        <v>25.6</v>
      </c>
      <c r="BT177" s="28"/>
      <c r="BU177" s="28" t="s">
        <v>509</v>
      </c>
      <c r="BV177" s="28"/>
      <c r="BX177"/>
    </row>
    <row r="178" spans="2:76" x14ac:dyDescent="0.25">
      <c r="B178" s="59" t="str">
        <f t="shared" si="63"/>
        <v>Sipsey Fork  of West Fork</v>
      </c>
      <c r="C178" s="31" t="str">
        <f t="shared" si="64"/>
        <v>USFS</v>
      </c>
      <c r="D178" s="31" t="str">
        <f t="shared" si="65"/>
        <v>AL</v>
      </c>
      <c r="E178" s="100">
        <f t="shared" si="66"/>
        <v>1988</v>
      </c>
      <c r="F178" s="82" t="str">
        <f t="shared" si="67"/>
        <v/>
      </c>
      <c r="G178" s="33" t="str">
        <f t="shared" si="68"/>
        <v/>
      </c>
      <c r="H178" s="33" t="str">
        <f t="shared" si="69"/>
        <v/>
      </c>
      <c r="I178" s="69" t="str">
        <f t="shared" si="70"/>
        <v/>
      </c>
      <c r="J178" s="82" t="str">
        <f t="shared" si="71"/>
        <v/>
      </c>
      <c r="K178" s="33" t="str">
        <f t="shared" si="72"/>
        <v/>
      </c>
      <c r="L178" s="33" t="str">
        <f t="shared" si="73"/>
        <v/>
      </c>
      <c r="M178" s="69" t="str">
        <f t="shared" si="74"/>
        <v/>
      </c>
      <c r="N178" s="82" t="str">
        <f t="shared" si="75"/>
        <v/>
      </c>
      <c r="O178" s="33" t="str">
        <f t="shared" si="76"/>
        <v/>
      </c>
      <c r="P178" s="33" t="str">
        <f t="shared" si="77"/>
        <v/>
      </c>
      <c r="Q178" s="69" t="str">
        <f t="shared" si="78"/>
        <v/>
      </c>
      <c r="R178" s="82">
        <f t="shared" si="79"/>
        <v>36.4</v>
      </c>
      <c r="S178" s="33">
        <f t="shared" si="80"/>
        <v>25</v>
      </c>
      <c r="T178" s="33" t="str">
        <f t="shared" si="81"/>
        <v/>
      </c>
      <c r="U178" s="69">
        <f t="shared" si="82"/>
        <v>61.4</v>
      </c>
      <c r="V178" s="82" t="str">
        <f t="shared" si="83"/>
        <v/>
      </c>
      <c r="W178" s="33" t="str">
        <f t="shared" si="84"/>
        <v/>
      </c>
      <c r="X178" s="33" t="str">
        <f t="shared" si="85"/>
        <v/>
      </c>
      <c r="Y178" s="69" t="str">
        <f t="shared" si="86"/>
        <v/>
      </c>
      <c r="Z178" s="82">
        <f t="shared" si="87"/>
        <v>36.4</v>
      </c>
      <c r="AA178" s="33">
        <f t="shared" si="88"/>
        <v>25</v>
      </c>
      <c r="AB178" s="33" t="str">
        <f t="shared" si="89"/>
        <v/>
      </c>
      <c r="AC178" s="69">
        <f t="shared" si="90"/>
        <v>61.4</v>
      </c>
      <c r="AD178" s="102" t="str">
        <f t="shared" si="91"/>
        <v/>
      </c>
      <c r="AE178" s="60" t="str">
        <f t="shared" si="92"/>
        <v/>
      </c>
      <c r="AR178" s="28" t="s">
        <v>942</v>
      </c>
      <c r="AS178" s="28" t="s">
        <v>3</v>
      </c>
      <c r="AT178" s="28" t="s">
        <v>30</v>
      </c>
      <c r="AU178" s="88">
        <v>32444</v>
      </c>
      <c r="AV178" s="28"/>
      <c r="AW178" s="28"/>
      <c r="AX178" s="28"/>
      <c r="AY178" s="28"/>
      <c r="AZ178" s="28"/>
      <c r="BA178" s="28"/>
      <c r="BB178" s="28"/>
      <c r="BC178" s="28"/>
      <c r="BD178" s="28"/>
      <c r="BE178" s="28"/>
      <c r="BF178" s="28"/>
      <c r="BG178" s="28"/>
      <c r="BH178" s="28">
        <v>36.4</v>
      </c>
      <c r="BI178" s="28">
        <v>25</v>
      </c>
      <c r="BJ178" s="28"/>
      <c r="BK178" s="28">
        <v>61.4</v>
      </c>
      <c r="BL178" s="28"/>
      <c r="BM178" s="28"/>
      <c r="BN178" s="28"/>
      <c r="BO178" s="28"/>
      <c r="BP178" s="28">
        <v>36.4</v>
      </c>
      <c r="BQ178" s="28">
        <v>25</v>
      </c>
      <c r="BR178" s="28"/>
      <c r="BS178" s="28">
        <v>61.4</v>
      </c>
      <c r="BT178" s="28"/>
      <c r="BU178" s="28"/>
      <c r="BV178" s="28"/>
      <c r="BX178"/>
    </row>
    <row r="179" spans="2:76" x14ac:dyDescent="0.25">
      <c r="B179" s="59" t="str">
        <f t="shared" si="63"/>
        <v>Sisquoc</v>
      </c>
      <c r="C179" s="31" t="str">
        <f t="shared" si="64"/>
        <v>USFS</v>
      </c>
      <c r="D179" s="31" t="str">
        <f t="shared" si="65"/>
        <v>CA</v>
      </c>
      <c r="E179" s="100">
        <f t="shared" si="66"/>
        <v>1992</v>
      </c>
      <c r="F179" s="82" t="str">
        <f t="shared" si="67"/>
        <v/>
      </c>
      <c r="G179" s="33" t="str">
        <f t="shared" si="68"/>
        <v/>
      </c>
      <c r="H179" s="33" t="str">
        <f t="shared" si="69"/>
        <v/>
      </c>
      <c r="I179" s="69" t="str">
        <f t="shared" si="70"/>
        <v/>
      </c>
      <c r="J179" s="82" t="str">
        <f t="shared" si="71"/>
        <v/>
      </c>
      <c r="K179" s="33" t="str">
        <f t="shared" si="72"/>
        <v/>
      </c>
      <c r="L179" s="33" t="str">
        <f t="shared" si="73"/>
        <v/>
      </c>
      <c r="M179" s="69" t="str">
        <f t="shared" si="74"/>
        <v/>
      </c>
      <c r="N179" s="82" t="str">
        <f t="shared" si="75"/>
        <v/>
      </c>
      <c r="O179" s="33" t="str">
        <f t="shared" si="76"/>
        <v/>
      </c>
      <c r="P179" s="33" t="str">
        <f t="shared" si="77"/>
        <v/>
      </c>
      <c r="Q179" s="69" t="str">
        <f t="shared" si="78"/>
        <v/>
      </c>
      <c r="R179" s="82">
        <f t="shared" si="79"/>
        <v>33</v>
      </c>
      <c r="S179" s="33" t="str">
        <f t="shared" si="80"/>
        <v/>
      </c>
      <c r="T179" s="33" t="str">
        <f t="shared" si="81"/>
        <v/>
      </c>
      <c r="U179" s="69">
        <f t="shared" si="82"/>
        <v>33</v>
      </c>
      <c r="V179" s="82" t="str">
        <f t="shared" si="83"/>
        <v/>
      </c>
      <c r="W179" s="33" t="str">
        <f t="shared" si="84"/>
        <v/>
      </c>
      <c r="X179" s="33" t="str">
        <f t="shared" si="85"/>
        <v/>
      </c>
      <c r="Y179" s="69" t="str">
        <f t="shared" si="86"/>
        <v/>
      </c>
      <c r="Z179" s="82">
        <f t="shared" si="87"/>
        <v>33</v>
      </c>
      <c r="AA179" s="33" t="str">
        <f t="shared" si="88"/>
        <v/>
      </c>
      <c r="AB179" s="33" t="str">
        <f t="shared" si="89"/>
        <v/>
      </c>
      <c r="AC179" s="69">
        <f t="shared" si="90"/>
        <v>33</v>
      </c>
      <c r="AD179" s="102" t="str">
        <f t="shared" si="91"/>
        <v/>
      </c>
      <c r="AE179" s="60" t="str">
        <f t="shared" si="92"/>
        <v/>
      </c>
      <c r="AR179" s="28" t="s">
        <v>428</v>
      </c>
      <c r="AS179" s="28" t="s">
        <v>3</v>
      </c>
      <c r="AT179" s="28" t="s">
        <v>35</v>
      </c>
      <c r="AU179" s="88">
        <v>33774</v>
      </c>
      <c r="AV179" s="28"/>
      <c r="AW179" s="28"/>
      <c r="AX179" s="28"/>
      <c r="AY179" s="28"/>
      <c r="AZ179" s="28"/>
      <c r="BA179" s="28"/>
      <c r="BB179" s="28"/>
      <c r="BC179" s="28"/>
      <c r="BD179" s="28"/>
      <c r="BE179" s="28"/>
      <c r="BF179" s="28"/>
      <c r="BG179" s="28"/>
      <c r="BH179" s="28">
        <v>33</v>
      </c>
      <c r="BI179" s="28"/>
      <c r="BJ179" s="28"/>
      <c r="BK179" s="28">
        <v>33</v>
      </c>
      <c r="BL179" s="28"/>
      <c r="BM179" s="28"/>
      <c r="BN179" s="28"/>
      <c r="BO179" s="28"/>
      <c r="BP179" s="28">
        <v>33</v>
      </c>
      <c r="BQ179" s="28"/>
      <c r="BR179" s="28"/>
      <c r="BS179" s="28">
        <v>33</v>
      </c>
      <c r="BT179" s="28"/>
      <c r="BU179" s="28"/>
      <c r="BV179" s="28"/>
      <c r="BX179"/>
    </row>
    <row r="180" spans="2:76" x14ac:dyDescent="0.25">
      <c r="B180" s="59" t="str">
        <f t="shared" si="63"/>
        <v>Skagit</v>
      </c>
      <c r="C180" s="31" t="str">
        <f t="shared" si="64"/>
        <v>USFS</v>
      </c>
      <c r="D180" s="31" t="str">
        <f t="shared" si="65"/>
        <v>WA</v>
      </c>
      <c r="E180" s="100">
        <f t="shared" si="66"/>
        <v>1978</v>
      </c>
      <c r="F180" s="82" t="str">
        <f t="shared" si="67"/>
        <v/>
      </c>
      <c r="G180" s="33" t="str">
        <f t="shared" si="68"/>
        <v/>
      </c>
      <c r="H180" s="33" t="str">
        <f t="shared" si="69"/>
        <v/>
      </c>
      <c r="I180" s="69" t="str">
        <f t="shared" si="70"/>
        <v/>
      </c>
      <c r="J180" s="82" t="str">
        <f t="shared" si="71"/>
        <v/>
      </c>
      <c r="K180" s="33" t="str">
        <f t="shared" si="72"/>
        <v/>
      </c>
      <c r="L180" s="33" t="str">
        <f t="shared" si="73"/>
        <v/>
      </c>
      <c r="M180" s="69" t="str">
        <f t="shared" si="74"/>
        <v/>
      </c>
      <c r="N180" s="82" t="str">
        <f t="shared" si="75"/>
        <v/>
      </c>
      <c r="O180" s="33" t="str">
        <f t="shared" si="76"/>
        <v/>
      </c>
      <c r="P180" s="33" t="str">
        <f t="shared" si="77"/>
        <v/>
      </c>
      <c r="Q180" s="69" t="str">
        <f t="shared" si="78"/>
        <v/>
      </c>
      <c r="R180" s="82" t="str">
        <f t="shared" si="79"/>
        <v/>
      </c>
      <c r="S180" s="33">
        <f t="shared" si="80"/>
        <v>100</v>
      </c>
      <c r="T180" s="33">
        <f t="shared" si="81"/>
        <v>58.5</v>
      </c>
      <c r="U180" s="69">
        <f t="shared" si="82"/>
        <v>158.5</v>
      </c>
      <c r="V180" s="82" t="str">
        <f t="shared" si="83"/>
        <v/>
      </c>
      <c r="W180" s="33" t="str">
        <f t="shared" si="84"/>
        <v/>
      </c>
      <c r="X180" s="33" t="str">
        <f t="shared" si="85"/>
        <v/>
      </c>
      <c r="Y180" s="69" t="str">
        <f t="shared" si="86"/>
        <v/>
      </c>
      <c r="Z180" s="82" t="str">
        <f t="shared" si="87"/>
        <v/>
      </c>
      <c r="AA180" s="33">
        <f t="shared" si="88"/>
        <v>100</v>
      </c>
      <c r="AB180" s="33">
        <f t="shared" si="89"/>
        <v>58.5</v>
      </c>
      <c r="AC180" s="69">
        <f t="shared" si="90"/>
        <v>158.5</v>
      </c>
      <c r="AD180" s="102" t="str">
        <f t="shared" si="91"/>
        <v/>
      </c>
      <c r="AE180" s="60" t="str">
        <f t="shared" si="92"/>
        <v/>
      </c>
      <c r="AR180" s="28" t="s">
        <v>192</v>
      </c>
      <c r="AS180" s="28" t="s">
        <v>3</v>
      </c>
      <c r="AT180" s="28" t="s">
        <v>73</v>
      </c>
      <c r="AU180" s="88">
        <v>28804</v>
      </c>
      <c r="AV180" s="28"/>
      <c r="AW180" s="28"/>
      <c r="AX180" s="28"/>
      <c r="AY180" s="28"/>
      <c r="AZ180" s="28"/>
      <c r="BA180" s="28"/>
      <c r="BB180" s="28"/>
      <c r="BC180" s="28"/>
      <c r="BD180" s="28"/>
      <c r="BE180" s="28"/>
      <c r="BF180" s="28"/>
      <c r="BG180" s="28"/>
      <c r="BH180" s="28"/>
      <c r="BI180" s="28">
        <v>100</v>
      </c>
      <c r="BJ180" s="28">
        <v>58.5</v>
      </c>
      <c r="BK180" s="28">
        <v>158.5</v>
      </c>
      <c r="BL180" s="28"/>
      <c r="BM180" s="28"/>
      <c r="BN180" s="28"/>
      <c r="BO180" s="28"/>
      <c r="BP180" s="28"/>
      <c r="BQ180" s="28">
        <v>100</v>
      </c>
      <c r="BR180" s="28">
        <v>58.5</v>
      </c>
      <c r="BS180" s="28">
        <v>158.5</v>
      </c>
      <c r="BT180" s="28"/>
      <c r="BU180" s="28" t="s">
        <v>509</v>
      </c>
      <c r="BV180" s="28"/>
      <c r="BX180"/>
    </row>
    <row r="181" spans="2:76" x14ac:dyDescent="0.25">
      <c r="B181" s="59" t="str">
        <f t="shared" si="63"/>
        <v>Smith</v>
      </c>
      <c r="C181" s="31" t="str">
        <f t="shared" si="64"/>
        <v>USFS/State</v>
      </c>
      <c r="D181" s="31" t="str">
        <f t="shared" si="65"/>
        <v>CA</v>
      </c>
      <c r="E181" s="100">
        <f t="shared" si="66"/>
        <v>1981</v>
      </c>
      <c r="F181" s="82" t="str">
        <f t="shared" si="67"/>
        <v/>
      </c>
      <c r="G181" s="33" t="str">
        <f t="shared" si="68"/>
        <v/>
      </c>
      <c r="H181" s="33" t="str">
        <f t="shared" si="69"/>
        <v/>
      </c>
      <c r="I181" s="69" t="str">
        <f t="shared" si="70"/>
        <v/>
      </c>
      <c r="J181" s="82" t="str">
        <f t="shared" si="71"/>
        <v/>
      </c>
      <c r="K181" s="33" t="str">
        <f t="shared" si="72"/>
        <v/>
      </c>
      <c r="L181" s="33" t="str">
        <f t="shared" si="73"/>
        <v/>
      </c>
      <c r="M181" s="69" t="str">
        <f t="shared" si="74"/>
        <v/>
      </c>
      <c r="N181" s="82" t="str">
        <f t="shared" si="75"/>
        <v/>
      </c>
      <c r="O181" s="33" t="str">
        <f t="shared" si="76"/>
        <v/>
      </c>
      <c r="P181" s="33" t="str">
        <f t="shared" si="77"/>
        <v/>
      </c>
      <c r="Q181" s="69" t="str">
        <f t="shared" si="78"/>
        <v/>
      </c>
      <c r="R181" s="82">
        <f t="shared" si="79"/>
        <v>78</v>
      </c>
      <c r="S181" s="33">
        <f t="shared" si="80"/>
        <v>30.5</v>
      </c>
      <c r="T181" s="33">
        <f t="shared" si="81"/>
        <v>187.9</v>
      </c>
      <c r="U181" s="69">
        <f t="shared" si="82"/>
        <v>296.39999999999998</v>
      </c>
      <c r="V181" s="82" t="str">
        <f t="shared" si="83"/>
        <v/>
      </c>
      <c r="W181" s="33">
        <f t="shared" si="84"/>
        <v>0.5</v>
      </c>
      <c r="X181" s="33">
        <f t="shared" si="85"/>
        <v>28.5</v>
      </c>
      <c r="Y181" s="69">
        <f t="shared" si="86"/>
        <v>29</v>
      </c>
      <c r="Z181" s="82">
        <f t="shared" si="87"/>
        <v>78</v>
      </c>
      <c r="AA181" s="33">
        <f t="shared" si="88"/>
        <v>31</v>
      </c>
      <c r="AB181" s="33">
        <f t="shared" si="89"/>
        <v>216.4</v>
      </c>
      <c r="AC181" s="69">
        <f t="shared" si="90"/>
        <v>325.39999999999998</v>
      </c>
      <c r="AD181" s="102" t="str">
        <f t="shared" si="91"/>
        <v>Yes</v>
      </c>
      <c r="AE181" s="60" t="str">
        <f t="shared" si="92"/>
        <v>None</v>
      </c>
      <c r="AR181" s="28" t="s">
        <v>375</v>
      </c>
      <c r="AS181" s="28" t="s">
        <v>24</v>
      </c>
      <c r="AT181" s="28" t="s">
        <v>35</v>
      </c>
      <c r="AU181" s="88">
        <v>29605</v>
      </c>
      <c r="AV181" s="28"/>
      <c r="AW181" s="28"/>
      <c r="AX181" s="28"/>
      <c r="AY181" s="28"/>
      <c r="AZ181" s="28"/>
      <c r="BA181" s="28"/>
      <c r="BB181" s="28"/>
      <c r="BC181" s="28"/>
      <c r="BD181" s="28"/>
      <c r="BE181" s="28"/>
      <c r="BF181" s="28"/>
      <c r="BG181" s="28"/>
      <c r="BH181" s="28">
        <v>78</v>
      </c>
      <c r="BI181" s="28">
        <v>30.5</v>
      </c>
      <c r="BJ181" s="28">
        <v>187.9</v>
      </c>
      <c r="BK181" s="28">
        <v>296.39999999999998</v>
      </c>
      <c r="BL181" s="28"/>
      <c r="BM181" s="28">
        <v>0.5</v>
      </c>
      <c r="BN181" s="28">
        <v>28.5</v>
      </c>
      <c r="BO181" s="28">
        <v>29</v>
      </c>
      <c r="BP181" s="28">
        <v>78</v>
      </c>
      <c r="BQ181" s="28">
        <v>31</v>
      </c>
      <c r="BR181" s="28">
        <v>216.4</v>
      </c>
      <c r="BS181" s="28">
        <v>325.39999999999998</v>
      </c>
      <c r="BT181" s="28" t="s">
        <v>510</v>
      </c>
      <c r="BU181" s="28" t="s">
        <v>496</v>
      </c>
      <c r="BV181" s="28" t="s">
        <v>1022</v>
      </c>
      <c r="BX181"/>
    </row>
    <row r="182" spans="2:76" x14ac:dyDescent="0.25">
      <c r="B182" s="59" t="str">
        <f t="shared" si="63"/>
        <v>Snake</v>
      </c>
      <c r="C182" s="31" t="str">
        <f t="shared" si="64"/>
        <v>USFS</v>
      </c>
      <c r="D182" s="31" t="str">
        <f t="shared" si="65"/>
        <v>ID/OR</v>
      </c>
      <c r="E182" s="100">
        <f t="shared" si="66"/>
        <v>1975</v>
      </c>
      <c r="F182" s="82" t="str">
        <f t="shared" si="67"/>
        <v/>
      </c>
      <c r="G182" s="33" t="str">
        <f t="shared" si="68"/>
        <v/>
      </c>
      <c r="H182" s="33" t="str">
        <f t="shared" si="69"/>
        <v/>
      </c>
      <c r="I182" s="69" t="str">
        <f t="shared" si="70"/>
        <v/>
      </c>
      <c r="J182" s="82" t="str">
        <f t="shared" si="71"/>
        <v/>
      </c>
      <c r="K182" s="33" t="str">
        <f t="shared" si="72"/>
        <v/>
      </c>
      <c r="L182" s="33" t="str">
        <f t="shared" si="73"/>
        <v/>
      </c>
      <c r="M182" s="69" t="str">
        <f t="shared" si="74"/>
        <v/>
      </c>
      <c r="N182" s="82" t="str">
        <f t="shared" si="75"/>
        <v/>
      </c>
      <c r="O182" s="33" t="str">
        <f t="shared" si="76"/>
        <v/>
      </c>
      <c r="P182" s="33" t="str">
        <f t="shared" si="77"/>
        <v/>
      </c>
      <c r="Q182" s="69" t="str">
        <f t="shared" si="78"/>
        <v/>
      </c>
      <c r="R182" s="82">
        <f t="shared" si="79"/>
        <v>31.5</v>
      </c>
      <c r="S182" s="33">
        <f t="shared" si="80"/>
        <v>36</v>
      </c>
      <c r="T182" s="33" t="str">
        <f t="shared" si="81"/>
        <v/>
      </c>
      <c r="U182" s="69">
        <f t="shared" si="82"/>
        <v>67.5</v>
      </c>
      <c r="V182" s="82" t="str">
        <f t="shared" si="83"/>
        <v/>
      </c>
      <c r="W182" s="33" t="str">
        <f t="shared" si="84"/>
        <v/>
      </c>
      <c r="X182" s="33" t="str">
        <f t="shared" si="85"/>
        <v/>
      </c>
      <c r="Y182" s="69" t="str">
        <f t="shared" si="86"/>
        <v/>
      </c>
      <c r="Z182" s="82">
        <f t="shared" si="87"/>
        <v>31.5</v>
      </c>
      <c r="AA182" s="33">
        <f t="shared" si="88"/>
        <v>36</v>
      </c>
      <c r="AB182" s="33" t="str">
        <f t="shared" si="89"/>
        <v/>
      </c>
      <c r="AC182" s="69">
        <f t="shared" si="90"/>
        <v>67.5</v>
      </c>
      <c r="AD182" s="102" t="str">
        <f t="shared" si="91"/>
        <v/>
      </c>
      <c r="AE182" s="60" t="str">
        <f t="shared" si="92"/>
        <v/>
      </c>
      <c r="AR182" s="28" t="s">
        <v>211</v>
      </c>
      <c r="AS182" s="28" t="s">
        <v>3</v>
      </c>
      <c r="AT182" s="28" t="s">
        <v>44</v>
      </c>
      <c r="AU182" s="88">
        <v>27759</v>
      </c>
      <c r="AV182" s="28"/>
      <c r="AW182" s="28"/>
      <c r="AX182" s="28"/>
      <c r="AY182" s="28"/>
      <c r="AZ182" s="28"/>
      <c r="BA182" s="28"/>
      <c r="BB182" s="28"/>
      <c r="BC182" s="28"/>
      <c r="BD182" s="28"/>
      <c r="BE182" s="28"/>
      <c r="BF182" s="28"/>
      <c r="BG182" s="28"/>
      <c r="BH182" s="28">
        <v>31.5</v>
      </c>
      <c r="BI182" s="28">
        <v>36</v>
      </c>
      <c r="BJ182" s="28"/>
      <c r="BK182" s="28">
        <v>67.5</v>
      </c>
      <c r="BL182" s="28"/>
      <c r="BM182" s="28"/>
      <c r="BN182" s="28"/>
      <c r="BO182" s="28"/>
      <c r="BP182" s="28">
        <v>31.5</v>
      </c>
      <c r="BQ182" s="28">
        <v>36</v>
      </c>
      <c r="BR182" s="28"/>
      <c r="BS182" s="28">
        <v>67.5</v>
      </c>
      <c r="BT182" s="28"/>
      <c r="BU182" s="28" t="s">
        <v>509</v>
      </c>
      <c r="BV182" s="28"/>
      <c r="BX182"/>
    </row>
    <row r="183" spans="2:76" x14ac:dyDescent="0.25">
      <c r="B183" s="59" t="str">
        <f t="shared" si="63"/>
        <v>Snake  Headwaters</v>
      </c>
      <c r="C183" s="31" t="str">
        <f t="shared" si="64"/>
        <v>NPS/USFS</v>
      </c>
      <c r="D183" s="31" t="str">
        <f t="shared" si="65"/>
        <v>WY</v>
      </c>
      <c r="E183" s="100">
        <f t="shared" si="66"/>
        <v>2009</v>
      </c>
      <c r="F183" s="82" t="str">
        <f t="shared" si="67"/>
        <v/>
      </c>
      <c r="G183" s="33" t="str">
        <f t="shared" si="68"/>
        <v/>
      </c>
      <c r="H183" s="33" t="str">
        <f t="shared" si="69"/>
        <v/>
      </c>
      <c r="I183" s="69" t="str">
        <f t="shared" si="70"/>
        <v/>
      </c>
      <c r="J183" s="82" t="str">
        <f t="shared" si="71"/>
        <v/>
      </c>
      <c r="K183" s="33" t="str">
        <f t="shared" si="72"/>
        <v/>
      </c>
      <c r="L183" s="33" t="str">
        <f t="shared" si="73"/>
        <v/>
      </c>
      <c r="M183" s="69" t="str">
        <f t="shared" si="74"/>
        <v/>
      </c>
      <c r="N183" s="82">
        <f t="shared" si="75"/>
        <v>52.7</v>
      </c>
      <c r="O183" s="33">
        <f t="shared" si="76"/>
        <v>44.1</v>
      </c>
      <c r="P183" s="33" t="str">
        <f t="shared" si="77"/>
        <v/>
      </c>
      <c r="Q183" s="69">
        <f t="shared" si="78"/>
        <v>96.800000000000011</v>
      </c>
      <c r="R183" s="82">
        <f t="shared" si="79"/>
        <v>184.2</v>
      </c>
      <c r="S183" s="33">
        <f t="shared" si="80"/>
        <v>97.4</v>
      </c>
      <c r="T183" s="33">
        <f t="shared" si="81"/>
        <v>33.799999999999997</v>
      </c>
      <c r="U183" s="69">
        <f t="shared" si="82"/>
        <v>315.40000000000003</v>
      </c>
      <c r="V183" s="82" t="str">
        <f t="shared" si="83"/>
        <v/>
      </c>
      <c r="W183" s="33" t="str">
        <f t="shared" si="84"/>
        <v/>
      </c>
      <c r="X183" s="33" t="str">
        <f t="shared" si="85"/>
        <v/>
      </c>
      <c r="Y183" s="69" t="str">
        <f t="shared" si="86"/>
        <v/>
      </c>
      <c r="Z183" s="82">
        <f t="shared" si="87"/>
        <v>236.89999999999998</v>
      </c>
      <c r="AA183" s="33">
        <f t="shared" si="88"/>
        <v>141.5</v>
      </c>
      <c r="AB183" s="33">
        <f t="shared" si="89"/>
        <v>33.799999999999997</v>
      </c>
      <c r="AC183" s="69">
        <f t="shared" si="90"/>
        <v>412.2</v>
      </c>
      <c r="AD183" s="102" t="str">
        <f t="shared" si="91"/>
        <v/>
      </c>
      <c r="AE183" s="60" t="str">
        <f t="shared" si="92"/>
        <v/>
      </c>
      <c r="AR183" s="28" t="s">
        <v>655</v>
      </c>
      <c r="AS183" s="28" t="s">
        <v>23</v>
      </c>
      <c r="AT183" s="28" t="s">
        <v>76</v>
      </c>
      <c r="AU183" s="88">
        <v>39902</v>
      </c>
      <c r="AV183" s="28"/>
      <c r="AW183" s="28"/>
      <c r="AX183" s="28"/>
      <c r="AY183" s="28"/>
      <c r="AZ183" s="28"/>
      <c r="BA183" s="28"/>
      <c r="BB183" s="28"/>
      <c r="BC183" s="28"/>
      <c r="BD183" s="28">
        <v>52.7</v>
      </c>
      <c r="BE183" s="28">
        <v>44.1</v>
      </c>
      <c r="BF183" s="28"/>
      <c r="BG183" s="28">
        <v>96.800000000000011</v>
      </c>
      <c r="BH183" s="28">
        <v>184.2</v>
      </c>
      <c r="BI183" s="28">
        <v>97.4</v>
      </c>
      <c r="BJ183" s="28">
        <v>33.799999999999997</v>
      </c>
      <c r="BK183" s="28">
        <v>315.40000000000003</v>
      </c>
      <c r="BL183" s="28"/>
      <c r="BM183" s="28"/>
      <c r="BN183" s="28"/>
      <c r="BO183" s="28"/>
      <c r="BP183" s="28">
        <v>236.89999999999998</v>
      </c>
      <c r="BQ183" s="28">
        <v>141.5</v>
      </c>
      <c r="BR183" s="28">
        <v>33.799999999999997</v>
      </c>
      <c r="BS183" s="28">
        <v>412.2</v>
      </c>
      <c r="BT183" s="28"/>
      <c r="BU183" s="28" t="s">
        <v>509</v>
      </c>
      <c r="BV183" s="28"/>
      <c r="BX183"/>
    </row>
    <row r="184" spans="2:76" x14ac:dyDescent="0.25">
      <c r="B184" s="59" t="str">
        <f t="shared" si="63"/>
        <v>South Fork Clackamas</v>
      </c>
      <c r="C184" s="31" t="str">
        <f t="shared" si="64"/>
        <v>USFS</v>
      </c>
      <c r="D184" s="31" t="str">
        <f t="shared" si="65"/>
        <v>OR</v>
      </c>
      <c r="E184" s="100">
        <f t="shared" si="66"/>
        <v>2009</v>
      </c>
      <c r="F184" s="82" t="str">
        <f t="shared" si="67"/>
        <v/>
      </c>
      <c r="G184" s="33" t="str">
        <f t="shared" si="68"/>
        <v/>
      </c>
      <c r="H184" s="33" t="str">
        <f t="shared" si="69"/>
        <v/>
      </c>
      <c r="I184" s="69" t="str">
        <f t="shared" si="70"/>
        <v/>
      </c>
      <c r="J184" s="82" t="str">
        <f t="shared" si="71"/>
        <v/>
      </c>
      <c r="K184" s="33" t="str">
        <f t="shared" si="72"/>
        <v/>
      </c>
      <c r="L184" s="33" t="str">
        <f t="shared" si="73"/>
        <v/>
      </c>
      <c r="M184" s="69" t="str">
        <f t="shared" si="74"/>
        <v/>
      </c>
      <c r="N184" s="82" t="str">
        <f t="shared" si="75"/>
        <v/>
      </c>
      <c r="O184" s="33" t="str">
        <f t="shared" si="76"/>
        <v/>
      </c>
      <c r="P184" s="33" t="str">
        <f t="shared" si="77"/>
        <v/>
      </c>
      <c r="Q184" s="69" t="str">
        <f t="shared" si="78"/>
        <v/>
      </c>
      <c r="R184" s="82">
        <f t="shared" si="79"/>
        <v>4.2</v>
      </c>
      <c r="S184" s="33" t="str">
        <f t="shared" si="80"/>
        <v/>
      </c>
      <c r="T184" s="33" t="str">
        <f t="shared" si="81"/>
        <v/>
      </c>
      <c r="U184" s="69">
        <f t="shared" si="82"/>
        <v>4.2</v>
      </c>
      <c r="V184" s="82" t="str">
        <f t="shared" si="83"/>
        <v/>
      </c>
      <c r="W184" s="33" t="str">
        <f t="shared" si="84"/>
        <v/>
      </c>
      <c r="X184" s="33" t="str">
        <f t="shared" si="85"/>
        <v/>
      </c>
      <c r="Y184" s="69" t="str">
        <f t="shared" si="86"/>
        <v/>
      </c>
      <c r="Z184" s="82">
        <f t="shared" si="87"/>
        <v>4.2</v>
      </c>
      <c r="AA184" s="33" t="str">
        <f t="shared" si="88"/>
        <v/>
      </c>
      <c r="AB184" s="33" t="str">
        <f t="shared" si="89"/>
        <v/>
      </c>
      <c r="AC184" s="69">
        <f t="shared" si="90"/>
        <v>4.2</v>
      </c>
      <c r="AD184" s="102" t="str">
        <f t="shared" si="91"/>
        <v/>
      </c>
      <c r="AE184" s="60" t="str">
        <f t="shared" si="92"/>
        <v/>
      </c>
      <c r="AR184" s="28" t="s">
        <v>451</v>
      </c>
      <c r="AS184" s="28" t="s">
        <v>3</v>
      </c>
      <c r="AT184" s="28" t="s">
        <v>65</v>
      </c>
      <c r="AU184" s="88">
        <v>39902</v>
      </c>
      <c r="AV184" s="28"/>
      <c r="AW184" s="28"/>
      <c r="AX184" s="28"/>
      <c r="AY184" s="28"/>
      <c r="AZ184" s="28"/>
      <c r="BA184" s="28"/>
      <c r="BB184" s="28"/>
      <c r="BC184" s="28"/>
      <c r="BD184" s="28"/>
      <c r="BE184" s="28"/>
      <c r="BF184" s="28"/>
      <c r="BG184" s="28"/>
      <c r="BH184" s="28">
        <v>4.2</v>
      </c>
      <c r="BI184" s="28"/>
      <c r="BJ184" s="28"/>
      <c r="BK184" s="28">
        <v>4.2</v>
      </c>
      <c r="BL184" s="28"/>
      <c r="BM184" s="28"/>
      <c r="BN184" s="28"/>
      <c r="BO184" s="28"/>
      <c r="BP184" s="28">
        <v>4.2</v>
      </c>
      <c r="BQ184" s="28"/>
      <c r="BR184" s="28"/>
      <c r="BS184" s="28">
        <v>4.2</v>
      </c>
      <c r="BT184" s="28"/>
      <c r="BU184" s="28" t="s">
        <v>509</v>
      </c>
      <c r="BV184" s="28"/>
      <c r="BX184"/>
    </row>
    <row r="185" spans="2:76" x14ac:dyDescent="0.25">
      <c r="B185" s="59" t="str">
        <f t="shared" si="63"/>
        <v>South Fork John Day</v>
      </c>
      <c r="C185" s="31" t="str">
        <f t="shared" si="64"/>
        <v>BLM</v>
      </c>
      <c r="D185" s="31" t="str">
        <f t="shared" si="65"/>
        <v>OR</v>
      </c>
      <c r="E185" s="100">
        <f t="shared" si="66"/>
        <v>1988</v>
      </c>
      <c r="F185" s="82" t="str">
        <f t="shared" si="67"/>
        <v/>
      </c>
      <c r="G185" s="33" t="str">
        <f t="shared" si="68"/>
        <v/>
      </c>
      <c r="H185" s="33">
        <f t="shared" si="69"/>
        <v>47</v>
      </c>
      <c r="I185" s="69">
        <f t="shared" si="70"/>
        <v>47</v>
      </c>
      <c r="J185" s="82" t="str">
        <f t="shared" si="71"/>
        <v/>
      </c>
      <c r="K185" s="33" t="str">
        <f t="shared" si="72"/>
        <v/>
      </c>
      <c r="L185" s="33" t="str">
        <f t="shared" si="73"/>
        <v/>
      </c>
      <c r="M185" s="69" t="str">
        <f t="shared" si="74"/>
        <v/>
      </c>
      <c r="N185" s="82" t="str">
        <f t="shared" si="75"/>
        <v/>
      </c>
      <c r="O185" s="33" t="str">
        <f t="shared" si="76"/>
        <v/>
      </c>
      <c r="P185" s="33" t="str">
        <f t="shared" si="77"/>
        <v/>
      </c>
      <c r="Q185" s="69" t="str">
        <f t="shared" si="78"/>
        <v/>
      </c>
      <c r="R185" s="82" t="str">
        <f t="shared" si="79"/>
        <v/>
      </c>
      <c r="S185" s="33" t="str">
        <f t="shared" si="80"/>
        <v/>
      </c>
      <c r="T185" s="33" t="str">
        <f t="shared" si="81"/>
        <v/>
      </c>
      <c r="U185" s="69" t="str">
        <f t="shared" si="82"/>
        <v/>
      </c>
      <c r="V185" s="82" t="str">
        <f t="shared" si="83"/>
        <v/>
      </c>
      <c r="W185" s="33" t="str">
        <f t="shared" si="84"/>
        <v/>
      </c>
      <c r="X185" s="33" t="str">
        <f t="shared" si="85"/>
        <v/>
      </c>
      <c r="Y185" s="69" t="str">
        <f t="shared" si="86"/>
        <v/>
      </c>
      <c r="Z185" s="82" t="str">
        <f t="shared" si="87"/>
        <v/>
      </c>
      <c r="AA185" s="33" t="str">
        <f t="shared" si="88"/>
        <v/>
      </c>
      <c r="AB185" s="33">
        <f t="shared" si="89"/>
        <v>47</v>
      </c>
      <c r="AC185" s="69">
        <f t="shared" si="90"/>
        <v>47</v>
      </c>
      <c r="AD185" s="102" t="str">
        <f t="shared" si="91"/>
        <v/>
      </c>
      <c r="AE185" s="60" t="str">
        <f t="shared" si="92"/>
        <v/>
      </c>
      <c r="AR185" s="28" t="s">
        <v>403</v>
      </c>
      <c r="AS185" s="28" t="s">
        <v>1</v>
      </c>
      <c r="AT185" s="28" t="s">
        <v>65</v>
      </c>
      <c r="AU185" s="88">
        <v>32444</v>
      </c>
      <c r="AV185" s="28"/>
      <c r="AW185" s="28"/>
      <c r="AX185" s="28">
        <v>47</v>
      </c>
      <c r="AY185" s="28">
        <v>47</v>
      </c>
      <c r="AZ185" s="28"/>
      <c r="BA185" s="28"/>
      <c r="BB185" s="28"/>
      <c r="BC185" s="28"/>
      <c r="BD185" s="28"/>
      <c r="BE185" s="28"/>
      <c r="BF185" s="28"/>
      <c r="BG185" s="28"/>
      <c r="BH185" s="28"/>
      <c r="BI185" s="28"/>
      <c r="BJ185" s="28"/>
      <c r="BK185" s="28"/>
      <c r="BL185" s="28"/>
      <c r="BM185" s="28"/>
      <c r="BN185" s="28"/>
      <c r="BO185" s="28"/>
      <c r="BP185" s="28"/>
      <c r="BQ185" s="28"/>
      <c r="BR185" s="28">
        <v>47</v>
      </c>
      <c r="BS185" s="28">
        <v>47</v>
      </c>
      <c r="BT185" s="28"/>
      <c r="BU185" s="28" t="s">
        <v>509</v>
      </c>
      <c r="BV185" s="28"/>
      <c r="BX185"/>
    </row>
    <row r="186" spans="2:76" x14ac:dyDescent="0.25">
      <c r="B186" s="59" t="str">
        <f t="shared" si="63"/>
        <v>South Fork Owyhee</v>
      </c>
      <c r="C186" s="31" t="str">
        <f t="shared" si="64"/>
        <v>BLM</v>
      </c>
      <c r="D186" s="31" t="str">
        <f t="shared" si="65"/>
        <v>ID</v>
      </c>
      <c r="E186" s="100">
        <f t="shared" si="66"/>
        <v>2009</v>
      </c>
      <c r="F186" s="82">
        <f t="shared" si="67"/>
        <v>30.2</v>
      </c>
      <c r="G186" s="33" t="str">
        <f t="shared" si="68"/>
        <v/>
      </c>
      <c r="H186" s="33">
        <f t="shared" si="69"/>
        <v>1.2</v>
      </c>
      <c r="I186" s="69">
        <f t="shared" si="70"/>
        <v>31.4</v>
      </c>
      <c r="J186" s="82" t="str">
        <f t="shared" si="71"/>
        <v/>
      </c>
      <c r="K186" s="33" t="str">
        <f t="shared" si="72"/>
        <v/>
      </c>
      <c r="L186" s="33" t="str">
        <f t="shared" si="73"/>
        <v/>
      </c>
      <c r="M186" s="69" t="str">
        <f t="shared" si="74"/>
        <v/>
      </c>
      <c r="N186" s="82" t="str">
        <f t="shared" si="75"/>
        <v/>
      </c>
      <c r="O186" s="33" t="str">
        <f t="shared" si="76"/>
        <v/>
      </c>
      <c r="P186" s="33" t="str">
        <f t="shared" si="77"/>
        <v/>
      </c>
      <c r="Q186" s="69" t="str">
        <f t="shared" si="78"/>
        <v/>
      </c>
      <c r="R186" s="82" t="str">
        <f t="shared" si="79"/>
        <v/>
      </c>
      <c r="S186" s="33" t="str">
        <f t="shared" si="80"/>
        <v/>
      </c>
      <c r="T186" s="33" t="str">
        <f t="shared" si="81"/>
        <v/>
      </c>
      <c r="U186" s="69" t="str">
        <f t="shared" si="82"/>
        <v/>
      </c>
      <c r="V186" s="82" t="str">
        <f t="shared" si="83"/>
        <v/>
      </c>
      <c r="W186" s="33" t="str">
        <f t="shared" si="84"/>
        <v/>
      </c>
      <c r="X186" s="33" t="str">
        <f t="shared" si="85"/>
        <v/>
      </c>
      <c r="Y186" s="69" t="str">
        <f t="shared" si="86"/>
        <v/>
      </c>
      <c r="Z186" s="82">
        <f t="shared" si="87"/>
        <v>30.2</v>
      </c>
      <c r="AA186" s="33" t="str">
        <f t="shared" si="88"/>
        <v/>
      </c>
      <c r="AB186" s="33">
        <f t="shared" si="89"/>
        <v>1.2</v>
      </c>
      <c r="AC186" s="69">
        <f t="shared" si="90"/>
        <v>31.4</v>
      </c>
      <c r="AD186" s="102" t="str">
        <f t="shared" si="91"/>
        <v/>
      </c>
      <c r="AE186" s="60" t="str">
        <f t="shared" si="92"/>
        <v/>
      </c>
      <c r="AR186" s="28" t="s">
        <v>459</v>
      </c>
      <c r="AS186" s="28" t="s">
        <v>1</v>
      </c>
      <c r="AT186" s="28" t="s">
        <v>43</v>
      </c>
      <c r="AU186" s="88">
        <v>39902</v>
      </c>
      <c r="AV186" s="28">
        <v>30.2</v>
      </c>
      <c r="AW186" s="28"/>
      <c r="AX186" s="28">
        <v>1.2</v>
      </c>
      <c r="AY186" s="28">
        <v>31.4</v>
      </c>
      <c r="AZ186" s="28"/>
      <c r="BA186" s="28"/>
      <c r="BB186" s="28"/>
      <c r="BC186" s="28"/>
      <c r="BD186" s="28"/>
      <c r="BE186" s="28"/>
      <c r="BF186" s="28"/>
      <c r="BG186" s="28"/>
      <c r="BH186" s="28"/>
      <c r="BI186" s="28"/>
      <c r="BJ186" s="28"/>
      <c r="BK186" s="28"/>
      <c r="BL186" s="28"/>
      <c r="BM186" s="28"/>
      <c r="BN186" s="28"/>
      <c r="BO186" s="28"/>
      <c r="BP186" s="28">
        <v>30.2</v>
      </c>
      <c r="BQ186" s="28"/>
      <c r="BR186" s="28">
        <v>1.2</v>
      </c>
      <c r="BS186" s="28">
        <v>31.4</v>
      </c>
      <c r="BT186" s="28"/>
      <c r="BU186" s="28" t="s">
        <v>509</v>
      </c>
      <c r="BV186" s="28"/>
      <c r="BX186"/>
    </row>
    <row r="187" spans="2:76" x14ac:dyDescent="0.25">
      <c r="B187" s="59" t="str">
        <f t="shared" si="63"/>
        <v>South Fork Roaring</v>
      </c>
      <c r="C187" s="31" t="str">
        <f t="shared" si="64"/>
        <v>USFS</v>
      </c>
      <c r="D187" s="31" t="str">
        <f t="shared" si="65"/>
        <v>OR</v>
      </c>
      <c r="E187" s="100">
        <f t="shared" si="66"/>
        <v>2009</v>
      </c>
      <c r="F187" s="82" t="str">
        <f t="shared" si="67"/>
        <v/>
      </c>
      <c r="G187" s="33" t="str">
        <f t="shared" si="68"/>
        <v/>
      </c>
      <c r="H187" s="33" t="str">
        <f t="shared" si="69"/>
        <v/>
      </c>
      <c r="I187" s="69" t="str">
        <f t="shared" si="70"/>
        <v/>
      </c>
      <c r="J187" s="82" t="str">
        <f t="shared" si="71"/>
        <v/>
      </c>
      <c r="K187" s="33" t="str">
        <f t="shared" si="72"/>
        <v/>
      </c>
      <c r="L187" s="33" t="str">
        <f t="shared" si="73"/>
        <v/>
      </c>
      <c r="M187" s="69" t="str">
        <f t="shared" si="74"/>
        <v/>
      </c>
      <c r="N187" s="82" t="str">
        <f t="shared" si="75"/>
        <v/>
      </c>
      <c r="O187" s="33" t="str">
        <f t="shared" si="76"/>
        <v/>
      </c>
      <c r="P187" s="33" t="str">
        <f t="shared" si="77"/>
        <v/>
      </c>
      <c r="Q187" s="69" t="str">
        <f t="shared" si="78"/>
        <v/>
      </c>
      <c r="R187" s="82">
        <f t="shared" si="79"/>
        <v>4.5999999999999996</v>
      </c>
      <c r="S187" s="33" t="str">
        <f t="shared" si="80"/>
        <v/>
      </c>
      <c r="T187" s="33" t="str">
        <f t="shared" si="81"/>
        <v/>
      </c>
      <c r="U187" s="69">
        <f t="shared" si="82"/>
        <v>4.5999999999999996</v>
      </c>
      <c r="V187" s="82" t="str">
        <f t="shared" si="83"/>
        <v/>
      </c>
      <c r="W187" s="33" t="str">
        <f t="shared" si="84"/>
        <v/>
      </c>
      <c r="X187" s="33" t="str">
        <f t="shared" si="85"/>
        <v/>
      </c>
      <c r="Y187" s="69" t="str">
        <f t="shared" si="86"/>
        <v/>
      </c>
      <c r="Z187" s="82">
        <f t="shared" si="87"/>
        <v>4.5999999999999996</v>
      </c>
      <c r="AA187" s="33" t="str">
        <f t="shared" si="88"/>
        <v/>
      </c>
      <c r="AB187" s="33" t="str">
        <f t="shared" si="89"/>
        <v/>
      </c>
      <c r="AC187" s="69">
        <f t="shared" si="90"/>
        <v>4.5999999999999996</v>
      </c>
      <c r="AD187" s="102" t="str">
        <f t="shared" si="91"/>
        <v/>
      </c>
      <c r="AE187" s="60" t="str">
        <f t="shared" si="92"/>
        <v/>
      </c>
      <c r="AR187" s="28" t="s">
        <v>453</v>
      </c>
      <c r="AS187" s="28" t="s">
        <v>3</v>
      </c>
      <c r="AT187" s="28" t="s">
        <v>65</v>
      </c>
      <c r="AU187" s="88">
        <v>39902</v>
      </c>
      <c r="AV187" s="28"/>
      <c r="AW187" s="28"/>
      <c r="AX187" s="28"/>
      <c r="AY187" s="28"/>
      <c r="AZ187" s="28"/>
      <c r="BA187" s="28"/>
      <c r="BB187" s="28"/>
      <c r="BC187" s="28"/>
      <c r="BD187" s="28"/>
      <c r="BE187" s="28"/>
      <c r="BF187" s="28"/>
      <c r="BG187" s="28"/>
      <c r="BH187" s="28">
        <v>4.5999999999999996</v>
      </c>
      <c r="BI187" s="28"/>
      <c r="BJ187" s="28"/>
      <c r="BK187" s="28">
        <v>4.5999999999999996</v>
      </c>
      <c r="BL187" s="28"/>
      <c r="BM187" s="28"/>
      <c r="BN187" s="28"/>
      <c r="BO187" s="28"/>
      <c r="BP187" s="28">
        <v>4.5999999999999996</v>
      </c>
      <c r="BQ187" s="28"/>
      <c r="BR187" s="28"/>
      <c r="BS187" s="28">
        <v>4.5999999999999996</v>
      </c>
      <c r="BT187" s="28"/>
      <c r="BU187" s="28" t="s">
        <v>509</v>
      </c>
      <c r="BV187" s="28"/>
      <c r="BX187"/>
    </row>
    <row r="188" spans="2:76" x14ac:dyDescent="0.25">
      <c r="B188" s="59" t="str">
        <f t="shared" si="63"/>
        <v>St. Croix</v>
      </c>
      <c r="C188" s="31" t="str">
        <f t="shared" si="64"/>
        <v>NPS/State</v>
      </c>
      <c r="D188" s="31" t="str">
        <f t="shared" si="65"/>
        <v>MN/WI</v>
      </c>
      <c r="E188" s="100">
        <f t="shared" si="66"/>
        <v>1968</v>
      </c>
      <c r="F188" s="82" t="str">
        <f t="shared" si="67"/>
        <v/>
      </c>
      <c r="G188" s="33" t="str">
        <f t="shared" si="68"/>
        <v/>
      </c>
      <c r="H188" s="33" t="str">
        <f t="shared" si="69"/>
        <v/>
      </c>
      <c r="I188" s="69" t="str">
        <f t="shared" si="70"/>
        <v/>
      </c>
      <c r="J188" s="82" t="str">
        <f t="shared" si="71"/>
        <v/>
      </c>
      <c r="K188" s="33" t="str">
        <f t="shared" si="72"/>
        <v/>
      </c>
      <c r="L188" s="33" t="str">
        <f t="shared" si="73"/>
        <v/>
      </c>
      <c r="M188" s="69" t="str">
        <f t="shared" si="74"/>
        <v/>
      </c>
      <c r="N188" s="82" t="str">
        <f t="shared" si="75"/>
        <v/>
      </c>
      <c r="O188" s="33">
        <f t="shared" si="76"/>
        <v>193</v>
      </c>
      <c r="P188" s="33">
        <f t="shared" si="77"/>
        <v>34</v>
      </c>
      <c r="Q188" s="69">
        <f t="shared" si="78"/>
        <v>227</v>
      </c>
      <c r="R188" s="82" t="str">
        <f t="shared" si="79"/>
        <v/>
      </c>
      <c r="S188" s="33" t="str">
        <f t="shared" si="80"/>
        <v/>
      </c>
      <c r="T188" s="33" t="str">
        <f t="shared" si="81"/>
        <v/>
      </c>
      <c r="U188" s="69" t="str">
        <f t="shared" si="82"/>
        <v/>
      </c>
      <c r="V188" s="82" t="str">
        <f t="shared" si="83"/>
        <v/>
      </c>
      <c r="W188" s="33" t="str">
        <f t="shared" si="84"/>
        <v/>
      </c>
      <c r="X188" s="33">
        <f t="shared" si="85"/>
        <v>25</v>
      </c>
      <c r="Y188" s="69">
        <f t="shared" si="86"/>
        <v>25</v>
      </c>
      <c r="Z188" s="82" t="str">
        <f t="shared" si="87"/>
        <v/>
      </c>
      <c r="AA188" s="33">
        <f t="shared" si="88"/>
        <v>193</v>
      </c>
      <c r="AB188" s="33">
        <f t="shared" si="89"/>
        <v>59</v>
      </c>
      <c r="AC188" s="69">
        <f t="shared" si="90"/>
        <v>252</v>
      </c>
      <c r="AD188" s="102" t="str">
        <f t="shared" si="91"/>
        <v>Yes</v>
      </c>
      <c r="AE188" s="60" t="str">
        <f t="shared" si="92"/>
        <v>None</v>
      </c>
      <c r="AR188" s="28" t="s">
        <v>329</v>
      </c>
      <c r="AS188" s="28" t="s">
        <v>25</v>
      </c>
      <c r="AT188" s="28" t="s">
        <v>51</v>
      </c>
      <c r="AU188" s="88">
        <v>25113</v>
      </c>
      <c r="AV188" s="28"/>
      <c r="AW188" s="28"/>
      <c r="AX188" s="28"/>
      <c r="AY188" s="28"/>
      <c r="AZ188" s="28"/>
      <c r="BA188" s="28"/>
      <c r="BB188" s="28"/>
      <c r="BC188" s="28"/>
      <c r="BD188" s="28"/>
      <c r="BE188" s="28">
        <v>193</v>
      </c>
      <c r="BF188" s="28">
        <v>34</v>
      </c>
      <c r="BG188" s="28">
        <v>227</v>
      </c>
      <c r="BH188" s="28"/>
      <c r="BI188" s="28"/>
      <c r="BJ188" s="28"/>
      <c r="BK188" s="28"/>
      <c r="BL188" s="28"/>
      <c r="BM188" s="28"/>
      <c r="BN188" s="28">
        <v>25</v>
      </c>
      <c r="BO188" s="28">
        <v>25</v>
      </c>
      <c r="BP188" s="28"/>
      <c r="BQ188" s="28">
        <v>193</v>
      </c>
      <c r="BR188" s="28">
        <v>59</v>
      </c>
      <c r="BS188" s="28">
        <v>252</v>
      </c>
      <c r="BT188" s="28" t="s">
        <v>510</v>
      </c>
      <c r="BU188" s="28" t="s">
        <v>496</v>
      </c>
      <c r="BV188" s="28" t="s">
        <v>971</v>
      </c>
      <c r="BX188"/>
    </row>
    <row r="189" spans="2:76" x14ac:dyDescent="0.25">
      <c r="B189" s="59" t="str">
        <f t="shared" si="63"/>
        <v xml:space="preserve">Sturgeon </v>
      </c>
      <c r="C189" s="31" t="str">
        <f t="shared" si="64"/>
        <v>USFS</v>
      </c>
      <c r="D189" s="31" t="str">
        <f t="shared" si="65"/>
        <v>MI</v>
      </c>
      <c r="E189" s="100">
        <f t="shared" si="66"/>
        <v>1992</v>
      </c>
      <c r="F189" s="82" t="str">
        <f t="shared" si="67"/>
        <v/>
      </c>
      <c r="G189" s="33" t="str">
        <f t="shared" si="68"/>
        <v/>
      </c>
      <c r="H189" s="33" t="str">
        <f t="shared" si="69"/>
        <v/>
      </c>
      <c r="I189" s="69" t="str">
        <f t="shared" si="70"/>
        <v/>
      </c>
      <c r="J189" s="82" t="str">
        <f t="shared" si="71"/>
        <v/>
      </c>
      <c r="K189" s="33" t="str">
        <f t="shared" si="72"/>
        <v/>
      </c>
      <c r="L189" s="33" t="str">
        <f t="shared" si="73"/>
        <v/>
      </c>
      <c r="M189" s="69" t="str">
        <f t="shared" si="74"/>
        <v/>
      </c>
      <c r="N189" s="82" t="str">
        <f t="shared" si="75"/>
        <v/>
      </c>
      <c r="O189" s="33" t="str">
        <f t="shared" si="76"/>
        <v/>
      </c>
      <c r="P189" s="33" t="str">
        <f t="shared" si="77"/>
        <v/>
      </c>
      <c r="Q189" s="69" t="str">
        <f t="shared" si="78"/>
        <v/>
      </c>
      <c r="R189" s="82">
        <f t="shared" si="79"/>
        <v>20</v>
      </c>
      <c r="S189" s="33">
        <f t="shared" si="80"/>
        <v>8</v>
      </c>
      <c r="T189" s="33" t="str">
        <f t="shared" si="81"/>
        <v/>
      </c>
      <c r="U189" s="69">
        <f t="shared" si="82"/>
        <v>28</v>
      </c>
      <c r="V189" s="82" t="str">
        <f t="shared" si="83"/>
        <v/>
      </c>
      <c r="W189" s="33" t="str">
        <f t="shared" si="84"/>
        <v/>
      </c>
      <c r="X189" s="33" t="str">
        <f t="shared" si="85"/>
        <v/>
      </c>
      <c r="Y189" s="69" t="str">
        <f t="shared" si="86"/>
        <v/>
      </c>
      <c r="Z189" s="82">
        <f t="shared" si="87"/>
        <v>20</v>
      </c>
      <c r="AA189" s="33">
        <f t="shared" si="88"/>
        <v>8</v>
      </c>
      <c r="AB189" s="33" t="str">
        <f t="shared" si="89"/>
        <v/>
      </c>
      <c r="AC189" s="69">
        <f t="shared" si="90"/>
        <v>28</v>
      </c>
      <c r="AD189" s="102" t="str">
        <f t="shared" si="91"/>
        <v/>
      </c>
      <c r="AE189" s="60" t="str">
        <f t="shared" si="92"/>
        <v/>
      </c>
      <c r="AR189" s="28" t="s">
        <v>589</v>
      </c>
      <c r="AS189" s="28" t="s">
        <v>3</v>
      </c>
      <c r="AT189" s="28" t="s">
        <v>50</v>
      </c>
      <c r="AU189" s="88">
        <v>33666</v>
      </c>
      <c r="AV189" s="28"/>
      <c r="AW189" s="28"/>
      <c r="AX189" s="28"/>
      <c r="AY189" s="28"/>
      <c r="AZ189" s="28"/>
      <c r="BA189" s="28"/>
      <c r="BB189" s="28"/>
      <c r="BC189" s="28"/>
      <c r="BD189" s="28"/>
      <c r="BE189" s="28"/>
      <c r="BF189" s="28"/>
      <c r="BG189" s="28"/>
      <c r="BH189" s="28">
        <v>20</v>
      </c>
      <c r="BI189" s="28">
        <v>8</v>
      </c>
      <c r="BJ189" s="28"/>
      <c r="BK189" s="28">
        <v>28</v>
      </c>
      <c r="BL189" s="28"/>
      <c r="BM189" s="28"/>
      <c r="BN189" s="28"/>
      <c r="BO189" s="28"/>
      <c r="BP189" s="28">
        <v>20</v>
      </c>
      <c r="BQ189" s="28">
        <v>8</v>
      </c>
      <c r="BR189" s="28"/>
      <c r="BS189" s="28">
        <v>28</v>
      </c>
      <c r="BT189" s="28"/>
      <c r="BU189" s="28" t="s">
        <v>509</v>
      </c>
      <c r="BV189" s="28"/>
      <c r="BX189"/>
    </row>
    <row r="190" spans="2:76" x14ac:dyDescent="0.25">
      <c r="B190" s="59" t="str">
        <f t="shared" si="63"/>
        <v xml:space="preserve">Sturgeon </v>
      </c>
      <c r="C190" s="31" t="str">
        <f t="shared" si="64"/>
        <v>USFS</v>
      </c>
      <c r="D190" s="31" t="str">
        <f t="shared" si="65"/>
        <v>MI</v>
      </c>
      <c r="E190" s="100">
        <f t="shared" si="66"/>
        <v>1992</v>
      </c>
      <c r="F190" s="82" t="str">
        <f t="shared" si="67"/>
        <v/>
      </c>
      <c r="G190" s="33" t="str">
        <f t="shared" si="68"/>
        <v/>
      </c>
      <c r="H190" s="33" t="str">
        <f t="shared" si="69"/>
        <v/>
      </c>
      <c r="I190" s="69" t="str">
        <f t="shared" si="70"/>
        <v/>
      </c>
      <c r="J190" s="82" t="str">
        <f t="shared" si="71"/>
        <v/>
      </c>
      <c r="K190" s="33" t="str">
        <f t="shared" si="72"/>
        <v/>
      </c>
      <c r="L190" s="33" t="str">
        <f t="shared" si="73"/>
        <v/>
      </c>
      <c r="M190" s="69" t="str">
        <f t="shared" si="74"/>
        <v/>
      </c>
      <c r="N190" s="82" t="str">
        <f t="shared" si="75"/>
        <v/>
      </c>
      <c r="O190" s="33" t="str">
        <f t="shared" si="76"/>
        <v/>
      </c>
      <c r="P190" s="33" t="str">
        <f t="shared" si="77"/>
        <v/>
      </c>
      <c r="Q190" s="69" t="str">
        <f t="shared" si="78"/>
        <v/>
      </c>
      <c r="R190" s="82" t="str">
        <f t="shared" si="79"/>
        <v/>
      </c>
      <c r="S190" s="33">
        <f t="shared" si="80"/>
        <v>21.7</v>
      </c>
      <c r="T190" s="33">
        <f t="shared" si="81"/>
        <v>22.2</v>
      </c>
      <c r="U190" s="69">
        <f t="shared" si="82"/>
        <v>43.9</v>
      </c>
      <c r="V190" s="82" t="str">
        <f t="shared" si="83"/>
        <v/>
      </c>
      <c r="W190" s="33" t="str">
        <f t="shared" si="84"/>
        <v/>
      </c>
      <c r="X190" s="33" t="str">
        <f t="shared" si="85"/>
        <v/>
      </c>
      <c r="Y190" s="69" t="str">
        <f t="shared" si="86"/>
        <v/>
      </c>
      <c r="Z190" s="82" t="str">
        <f t="shared" si="87"/>
        <v/>
      </c>
      <c r="AA190" s="33">
        <f t="shared" si="88"/>
        <v>21.7</v>
      </c>
      <c r="AB190" s="33">
        <f t="shared" si="89"/>
        <v>22.2</v>
      </c>
      <c r="AC190" s="69">
        <f t="shared" si="90"/>
        <v>43.9</v>
      </c>
      <c r="AD190" s="102" t="str">
        <f t="shared" si="91"/>
        <v/>
      </c>
      <c r="AE190" s="60" t="str">
        <f t="shared" si="92"/>
        <v/>
      </c>
      <c r="AR190" s="28" t="s">
        <v>589</v>
      </c>
      <c r="AS190" s="28" t="s">
        <v>3</v>
      </c>
      <c r="AT190" s="28" t="s">
        <v>50</v>
      </c>
      <c r="AU190" s="88">
        <v>33666</v>
      </c>
      <c r="AV190" s="28"/>
      <c r="AW190" s="28"/>
      <c r="AX190" s="28"/>
      <c r="AY190" s="28"/>
      <c r="AZ190" s="28"/>
      <c r="BA190" s="28"/>
      <c r="BB190" s="28"/>
      <c r="BC190" s="28"/>
      <c r="BD190" s="28"/>
      <c r="BE190" s="28"/>
      <c r="BF190" s="28"/>
      <c r="BG190" s="28"/>
      <c r="BH190" s="28"/>
      <c r="BI190" s="28">
        <v>21.7</v>
      </c>
      <c r="BJ190" s="28">
        <v>22.2</v>
      </c>
      <c r="BK190" s="28">
        <v>43.9</v>
      </c>
      <c r="BL190" s="28"/>
      <c r="BM190" s="28"/>
      <c r="BN190" s="28"/>
      <c r="BO190" s="28"/>
      <c r="BP190" s="28"/>
      <c r="BQ190" s="28">
        <v>21.7</v>
      </c>
      <c r="BR190" s="28">
        <v>22.2</v>
      </c>
      <c r="BS190" s="28">
        <v>43.9</v>
      </c>
      <c r="BT190" s="28"/>
      <c r="BU190" s="28" t="s">
        <v>509</v>
      </c>
      <c r="BV190" s="28"/>
      <c r="BX190"/>
    </row>
    <row r="191" spans="2:76" x14ac:dyDescent="0.25">
      <c r="B191" s="59" t="str">
        <f t="shared" si="63"/>
        <v>Styx</v>
      </c>
      <c r="C191" s="31" t="str">
        <f t="shared" si="64"/>
        <v>USFS</v>
      </c>
      <c r="D191" s="31" t="str">
        <f t="shared" si="65"/>
        <v>OR</v>
      </c>
      <c r="E191" s="100">
        <f t="shared" si="66"/>
        <v>2014</v>
      </c>
      <c r="F191" s="82" t="str">
        <f t="shared" si="67"/>
        <v/>
      </c>
      <c r="G191" s="33" t="str">
        <f t="shared" si="68"/>
        <v/>
      </c>
      <c r="H191" s="33" t="str">
        <f t="shared" si="69"/>
        <v/>
      </c>
      <c r="I191" s="69" t="str">
        <f t="shared" si="70"/>
        <v/>
      </c>
      <c r="J191" s="82" t="str">
        <f t="shared" si="71"/>
        <v/>
      </c>
      <c r="K191" s="33" t="str">
        <f t="shared" si="72"/>
        <v/>
      </c>
      <c r="L191" s="33" t="str">
        <f t="shared" si="73"/>
        <v/>
      </c>
      <c r="M191" s="69" t="str">
        <f t="shared" si="74"/>
        <v/>
      </c>
      <c r="N191" s="82" t="str">
        <f t="shared" si="75"/>
        <v/>
      </c>
      <c r="O191" s="33" t="str">
        <f t="shared" si="76"/>
        <v/>
      </c>
      <c r="P191" s="33" t="str">
        <f t="shared" si="77"/>
        <v/>
      </c>
      <c r="Q191" s="69" t="str">
        <f t="shared" si="78"/>
        <v/>
      </c>
      <c r="R191" s="82" t="str">
        <f t="shared" si="79"/>
        <v/>
      </c>
      <c r="S191" s="33">
        <f t="shared" si="80"/>
        <v>0.4</v>
      </c>
      <c r="T191" s="33" t="str">
        <f t="shared" si="81"/>
        <v/>
      </c>
      <c r="U191" s="69">
        <f t="shared" si="82"/>
        <v>0.4</v>
      </c>
      <c r="V191" s="82" t="str">
        <f t="shared" si="83"/>
        <v/>
      </c>
      <c r="W191" s="33" t="str">
        <f t="shared" si="84"/>
        <v/>
      </c>
      <c r="X191" s="33" t="str">
        <f t="shared" si="85"/>
        <v/>
      </c>
      <c r="Y191" s="69" t="str">
        <f t="shared" si="86"/>
        <v/>
      </c>
      <c r="Z191" s="82" t="str">
        <f t="shared" si="87"/>
        <v/>
      </c>
      <c r="AA191" s="33">
        <f t="shared" si="88"/>
        <v>0.4</v>
      </c>
      <c r="AB191" s="33" t="str">
        <f t="shared" si="89"/>
        <v/>
      </c>
      <c r="AC191" s="69">
        <f t="shared" si="90"/>
        <v>0.4</v>
      </c>
      <c r="AD191" s="102" t="str">
        <f t="shared" si="91"/>
        <v/>
      </c>
      <c r="AE191" s="60" t="str">
        <f t="shared" si="92"/>
        <v/>
      </c>
      <c r="AR191" s="28" t="s">
        <v>685</v>
      </c>
      <c r="AS191" s="28" t="s">
        <v>3</v>
      </c>
      <c r="AT191" s="28" t="s">
        <v>65</v>
      </c>
      <c r="AU191" s="88">
        <v>41992</v>
      </c>
      <c r="AV191" s="28"/>
      <c r="AW191" s="28"/>
      <c r="AX191" s="28"/>
      <c r="AY191" s="28"/>
      <c r="AZ191" s="28"/>
      <c r="BA191" s="28"/>
      <c r="BB191" s="28"/>
      <c r="BC191" s="28"/>
      <c r="BD191" s="28"/>
      <c r="BE191" s="28"/>
      <c r="BF191" s="28"/>
      <c r="BG191" s="28"/>
      <c r="BH191" s="28"/>
      <c r="BI191" s="28">
        <v>0.4</v>
      </c>
      <c r="BJ191" s="28"/>
      <c r="BK191" s="28">
        <v>0.4</v>
      </c>
      <c r="BL191" s="28"/>
      <c r="BM191" s="28"/>
      <c r="BN191" s="28"/>
      <c r="BO191" s="28"/>
      <c r="BP191" s="28"/>
      <c r="BQ191" s="28">
        <v>0.4</v>
      </c>
      <c r="BR191" s="28"/>
      <c r="BS191" s="28">
        <v>0.4</v>
      </c>
      <c r="BT191" s="28"/>
      <c r="BU191" s="28" t="s">
        <v>509</v>
      </c>
      <c r="BV191" s="28"/>
      <c r="BX191"/>
    </row>
    <row r="192" spans="2:76" x14ac:dyDescent="0.25">
      <c r="B192" s="59" t="str">
        <f t="shared" si="63"/>
        <v>Sudbury, Assabet and Concord</v>
      </c>
      <c r="C192" s="31" t="str">
        <f t="shared" si="64"/>
        <v>NPS</v>
      </c>
      <c r="D192" s="31" t="str">
        <f t="shared" si="65"/>
        <v>MA</v>
      </c>
      <c r="E192" s="100">
        <f t="shared" si="66"/>
        <v>1999</v>
      </c>
      <c r="F192" s="82" t="str">
        <f t="shared" si="67"/>
        <v/>
      </c>
      <c r="G192" s="33" t="str">
        <f t="shared" si="68"/>
        <v/>
      </c>
      <c r="H192" s="33" t="str">
        <f t="shared" si="69"/>
        <v/>
      </c>
      <c r="I192" s="69" t="str">
        <f t="shared" si="70"/>
        <v/>
      </c>
      <c r="J192" s="82" t="str">
        <f t="shared" si="71"/>
        <v/>
      </c>
      <c r="K192" s="33" t="str">
        <f t="shared" si="72"/>
        <v/>
      </c>
      <c r="L192" s="33" t="str">
        <f t="shared" si="73"/>
        <v/>
      </c>
      <c r="M192" s="69" t="str">
        <f t="shared" si="74"/>
        <v/>
      </c>
      <c r="N192" s="82" t="str">
        <f t="shared" si="75"/>
        <v/>
      </c>
      <c r="O192" s="33">
        <f t="shared" si="76"/>
        <v>14.9</v>
      </c>
      <c r="P192" s="33">
        <f t="shared" si="77"/>
        <v>14.1</v>
      </c>
      <c r="Q192" s="69">
        <f t="shared" si="78"/>
        <v>29</v>
      </c>
      <c r="R192" s="82" t="str">
        <f t="shared" si="79"/>
        <v/>
      </c>
      <c r="S192" s="33" t="str">
        <f t="shared" si="80"/>
        <v/>
      </c>
      <c r="T192" s="33" t="str">
        <f t="shared" si="81"/>
        <v/>
      </c>
      <c r="U192" s="69" t="str">
        <f t="shared" si="82"/>
        <v/>
      </c>
      <c r="V192" s="82" t="str">
        <f t="shared" si="83"/>
        <v/>
      </c>
      <c r="W192" s="33" t="str">
        <f t="shared" si="84"/>
        <v/>
      </c>
      <c r="X192" s="33" t="str">
        <f t="shared" si="85"/>
        <v/>
      </c>
      <c r="Y192" s="69" t="str">
        <f t="shared" si="86"/>
        <v/>
      </c>
      <c r="Z192" s="82" t="str">
        <f t="shared" si="87"/>
        <v/>
      </c>
      <c r="AA192" s="33">
        <f t="shared" si="88"/>
        <v>14.9</v>
      </c>
      <c r="AB192" s="33">
        <f t="shared" si="89"/>
        <v>14.1</v>
      </c>
      <c r="AC192" s="69">
        <f t="shared" si="90"/>
        <v>29</v>
      </c>
      <c r="AD192" s="102" t="str">
        <f t="shared" si="91"/>
        <v/>
      </c>
      <c r="AE192" s="60" t="str">
        <f t="shared" si="92"/>
        <v/>
      </c>
      <c r="AR192" s="28" t="s">
        <v>905</v>
      </c>
      <c r="AS192" s="28" t="s">
        <v>2</v>
      </c>
      <c r="AT192" s="28" t="s">
        <v>49</v>
      </c>
      <c r="AU192" s="88">
        <v>36259</v>
      </c>
      <c r="AV192" s="28"/>
      <c r="AW192" s="28"/>
      <c r="AX192" s="28"/>
      <c r="AY192" s="28"/>
      <c r="AZ192" s="28"/>
      <c r="BA192" s="28"/>
      <c r="BB192" s="28"/>
      <c r="BC192" s="28"/>
      <c r="BD192" s="28"/>
      <c r="BE192" s="28">
        <v>14.9</v>
      </c>
      <c r="BF192" s="28">
        <v>14.1</v>
      </c>
      <c r="BG192" s="28">
        <v>29</v>
      </c>
      <c r="BH192" s="28"/>
      <c r="BI192" s="28"/>
      <c r="BJ192" s="28"/>
      <c r="BK192" s="28"/>
      <c r="BL192" s="28"/>
      <c r="BM192" s="28"/>
      <c r="BN192" s="28"/>
      <c r="BO192" s="28"/>
      <c r="BP192" s="28"/>
      <c r="BQ192" s="28">
        <v>14.9</v>
      </c>
      <c r="BR192" s="28">
        <v>14.1</v>
      </c>
      <c r="BS192" s="28">
        <v>29</v>
      </c>
      <c r="BT192" s="28"/>
      <c r="BU192" s="28" t="s">
        <v>509</v>
      </c>
      <c r="BV192" s="28" t="s">
        <v>775</v>
      </c>
      <c r="BX192"/>
    </row>
    <row r="193" spans="2:76" x14ac:dyDescent="0.25">
      <c r="B193" s="59" t="str">
        <f t="shared" si="63"/>
        <v>Sycan</v>
      </c>
      <c r="C193" s="31" t="str">
        <f t="shared" si="64"/>
        <v>USFS</v>
      </c>
      <c r="D193" s="31" t="str">
        <f t="shared" si="65"/>
        <v>OR</v>
      </c>
      <c r="E193" s="100">
        <f t="shared" si="66"/>
        <v>1988</v>
      </c>
      <c r="F193" s="82" t="str">
        <f t="shared" si="67"/>
        <v/>
      </c>
      <c r="G193" s="33" t="str">
        <f t="shared" si="68"/>
        <v/>
      </c>
      <c r="H193" s="33" t="str">
        <f t="shared" si="69"/>
        <v/>
      </c>
      <c r="I193" s="69" t="str">
        <f t="shared" si="70"/>
        <v/>
      </c>
      <c r="J193" s="82" t="str">
        <f t="shared" si="71"/>
        <v/>
      </c>
      <c r="K193" s="33" t="str">
        <f t="shared" si="72"/>
        <v/>
      </c>
      <c r="L193" s="33" t="str">
        <f t="shared" si="73"/>
        <v/>
      </c>
      <c r="M193" s="69" t="str">
        <f t="shared" si="74"/>
        <v/>
      </c>
      <c r="N193" s="82" t="str">
        <f t="shared" si="75"/>
        <v/>
      </c>
      <c r="O193" s="33" t="str">
        <f t="shared" si="76"/>
        <v/>
      </c>
      <c r="P193" s="33" t="str">
        <f t="shared" si="77"/>
        <v/>
      </c>
      <c r="Q193" s="69" t="str">
        <f t="shared" si="78"/>
        <v/>
      </c>
      <c r="R193" s="82" t="str">
        <f t="shared" si="79"/>
        <v/>
      </c>
      <c r="S193" s="33">
        <f t="shared" si="80"/>
        <v>50.4</v>
      </c>
      <c r="T193" s="33">
        <f t="shared" si="81"/>
        <v>8.6</v>
      </c>
      <c r="U193" s="69">
        <f t="shared" si="82"/>
        <v>59</v>
      </c>
      <c r="V193" s="82" t="str">
        <f t="shared" si="83"/>
        <v/>
      </c>
      <c r="W193" s="33" t="str">
        <f t="shared" si="84"/>
        <v/>
      </c>
      <c r="X193" s="33" t="str">
        <f t="shared" si="85"/>
        <v/>
      </c>
      <c r="Y193" s="69" t="str">
        <f t="shared" si="86"/>
        <v/>
      </c>
      <c r="Z193" s="82" t="str">
        <f t="shared" si="87"/>
        <v/>
      </c>
      <c r="AA193" s="33">
        <f t="shared" si="88"/>
        <v>50.4</v>
      </c>
      <c r="AB193" s="33">
        <f t="shared" si="89"/>
        <v>8.6</v>
      </c>
      <c r="AC193" s="69">
        <f t="shared" si="90"/>
        <v>59</v>
      </c>
      <c r="AD193" s="102" t="str">
        <f t="shared" si="91"/>
        <v/>
      </c>
      <c r="AE193" s="60" t="str">
        <f t="shared" si="92"/>
        <v/>
      </c>
      <c r="AR193" s="28" t="s">
        <v>404</v>
      </c>
      <c r="AS193" s="28" t="s">
        <v>3</v>
      </c>
      <c r="AT193" s="28" t="s">
        <v>65</v>
      </c>
      <c r="AU193" s="88">
        <v>32444</v>
      </c>
      <c r="AV193" s="28"/>
      <c r="AW193" s="28"/>
      <c r="AX193" s="28"/>
      <c r="AY193" s="28"/>
      <c r="AZ193" s="28"/>
      <c r="BA193" s="28"/>
      <c r="BB193" s="28"/>
      <c r="BC193" s="28"/>
      <c r="BD193" s="28"/>
      <c r="BE193" s="28"/>
      <c r="BF193" s="28"/>
      <c r="BG193" s="28"/>
      <c r="BH193" s="28"/>
      <c r="BI193" s="28">
        <v>50.4</v>
      </c>
      <c r="BJ193" s="28">
        <v>8.6</v>
      </c>
      <c r="BK193" s="28">
        <v>59</v>
      </c>
      <c r="BL193" s="28"/>
      <c r="BM193" s="28"/>
      <c r="BN193" s="28"/>
      <c r="BO193" s="28"/>
      <c r="BP193" s="28"/>
      <c r="BQ193" s="28">
        <v>50.4</v>
      </c>
      <c r="BR193" s="28">
        <v>8.6</v>
      </c>
      <c r="BS193" s="28">
        <v>59</v>
      </c>
      <c r="BT193" s="28"/>
      <c r="BU193" s="28" t="s">
        <v>509</v>
      </c>
      <c r="BV193" s="28"/>
      <c r="BX193"/>
    </row>
    <row r="194" spans="2:76" x14ac:dyDescent="0.25">
      <c r="B194" s="59" t="str">
        <f t="shared" si="63"/>
        <v>Taunton</v>
      </c>
      <c r="C194" s="31" t="str">
        <f t="shared" si="64"/>
        <v>NPS</v>
      </c>
      <c r="D194" s="31" t="str">
        <f t="shared" si="65"/>
        <v>MA</v>
      </c>
      <c r="E194" s="100">
        <f t="shared" si="66"/>
        <v>2009</v>
      </c>
      <c r="F194" s="82" t="str">
        <f t="shared" si="67"/>
        <v/>
      </c>
      <c r="G194" s="33" t="str">
        <f t="shared" si="68"/>
        <v/>
      </c>
      <c r="H194" s="33" t="str">
        <f t="shared" si="69"/>
        <v/>
      </c>
      <c r="I194" s="69" t="str">
        <f t="shared" si="70"/>
        <v/>
      </c>
      <c r="J194" s="82" t="str">
        <f t="shared" si="71"/>
        <v/>
      </c>
      <c r="K194" s="33" t="str">
        <f t="shared" si="72"/>
        <v/>
      </c>
      <c r="L194" s="33" t="str">
        <f t="shared" si="73"/>
        <v/>
      </c>
      <c r="M194" s="69" t="str">
        <f t="shared" si="74"/>
        <v/>
      </c>
      <c r="N194" s="82" t="str">
        <f t="shared" si="75"/>
        <v/>
      </c>
      <c r="O194" s="33">
        <f t="shared" si="76"/>
        <v>26</v>
      </c>
      <c r="P194" s="33">
        <f t="shared" si="77"/>
        <v>14</v>
      </c>
      <c r="Q194" s="69">
        <f t="shared" si="78"/>
        <v>40</v>
      </c>
      <c r="R194" s="82" t="str">
        <f t="shared" si="79"/>
        <v/>
      </c>
      <c r="S194" s="33" t="str">
        <f t="shared" si="80"/>
        <v/>
      </c>
      <c r="T194" s="33" t="str">
        <f t="shared" si="81"/>
        <v/>
      </c>
      <c r="U194" s="69" t="str">
        <f t="shared" si="82"/>
        <v/>
      </c>
      <c r="V194" s="82" t="str">
        <f t="shared" si="83"/>
        <v/>
      </c>
      <c r="W194" s="33" t="str">
        <f t="shared" si="84"/>
        <v/>
      </c>
      <c r="X194" s="33" t="str">
        <f t="shared" si="85"/>
        <v/>
      </c>
      <c r="Y194" s="69" t="str">
        <f t="shared" si="86"/>
        <v/>
      </c>
      <c r="Z194" s="82" t="str">
        <f t="shared" si="87"/>
        <v/>
      </c>
      <c r="AA194" s="33">
        <f t="shared" si="88"/>
        <v>26</v>
      </c>
      <c r="AB194" s="33">
        <f t="shared" si="89"/>
        <v>14</v>
      </c>
      <c r="AC194" s="69">
        <f t="shared" si="90"/>
        <v>40</v>
      </c>
      <c r="AD194" s="102" t="str">
        <f t="shared" si="91"/>
        <v/>
      </c>
      <c r="AE194" s="60" t="str">
        <f t="shared" si="92"/>
        <v/>
      </c>
      <c r="AR194" s="28" t="s">
        <v>313</v>
      </c>
      <c r="AS194" s="28" t="s">
        <v>2</v>
      </c>
      <c r="AT194" s="28" t="s">
        <v>49</v>
      </c>
      <c r="AU194" s="88">
        <v>39902</v>
      </c>
      <c r="AV194" s="28"/>
      <c r="AW194" s="28"/>
      <c r="AX194" s="28"/>
      <c r="AY194" s="28"/>
      <c r="AZ194" s="28"/>
      <c r="BA194" s="28"/>
      <c r="BB194" s="28"/>
      <c r="BC194" s="28"/>
      <c r="BD194" s="28"/>
      <c r="BE194" s="28">
        <v>26</v>
      </c>
      <c r="BF194" s="28">
        <v>14</v>
      </c>
      <c r="BG194" s="28">
        <v>40</v>
      </c>
      <c r="BH194" s="28"/>
      <c r="BI194" s="28"/>
      <c r="BJ194" s="28"/>
      <c r="BK194" s="28"/>
      <c r="BL194" s="28"/>
      <c r="BM194" s="28"/>
      <c r="BN194" s="28"/>
      <c r="BO194" s="28"/>
      <c r="BP194" s="28"/>
      <c r="BQ194" s="28">
        <v>26</v>
      </c>
      <c r="BR194" s="28">
        <v>14</v>
      </c>
      <c r="BS194" s="28">
        <v>40</v>
      </c>
      <c r="BT194" s="28"/>
      <c r="BU194" s="28" t="s">
        <v>509</v>
      </c>
      <c r="BV194" s="28"/>
      <c r="BX194"/>
    </row>
    <row r="195" spans="2:76" x14ac:dyDescent="0.25">
      <c r="B195" s="59" t="str">
        <f t="shared" si="63"/>
        <v>Tinayguk</v>
      </c>
      <c r="C195" s="31" t="str">
        <f t="shared" si="64"/>
        <v>NPS</v>
      </c>
      <c r="D195" s="31" t="str">
        <f t="shared" si="65"/>
        <v>AK</v>
      </c>
      <c r="E195" s="100">
        <f t="shared" si="66"/>
        <v>1980</v>
      </c>
      <c r="F195" s="82" t="str">
        <f t="shared" si="67"/>
        <v/>
      </c>
      <c r="G195" s="33" t="str">
        <f t="shared" si="68"/>
        <v/>
      </c>
      <c r="H195" s="33" t="str">
        <f t="shared" si="69"/>
        <v/>
      </c>
      <c r="I195" s="69" t="str">
        <f t="shared" si="70"/>
        <v/>
      </c>
      <c r="J195" s="82" t="str">
        <f t="shared" si="71"/>
        <v/>
      </c>
      <c r="K195" s="33" t="str">
        <f t="shared" si="72"/>
        <v/>
      </c>
      <c r="L195" s="33" t="str">
        <f t="shared" si="73"/>
        <v/>
      </c>
      <c r="M195" s="69" t="str">
        <f t="shared" si="74"/>
        <v/>
      </c>
      <c r="N195" s="82">
        <f t="shared" si="75"/>
        <v>44</v>
      </c>
      <c r="O195" s="33" t="str">
        <f t="shared" si="76"/>
        <v/>
      </c>
      <c r="P195" s="33" t="str">
        <f t="shared" si="77"/>
        <v/>
      </c>
      <c r="Q195" s="69">
        <f t="shared" si="78"/>
        <v>44</v>
      </c>
      <c r="R195" s="82" t="str">
        <f t="shared" si="79"/>
        <v/>
      </c>
      <c r="S195" s="33" t="str">
        <f t="shared" si="80"/>
        <v/>
      </c>
      <c r="T195" s="33" t="str">
        <f t="shared" si="81"/>
        <v/>
      </c>
      <c r="U195" s="69" t="str">
        <f t="shared" si="82"/>
        <v/>
      </c>
      <c r="V195" s="82" t="str">
        <f t="shared" si="83"/>
        <v/>
      </c>
      <c r="W195" s="33" t="str">
        <f t="shared" si="84"/>
        <v/>
      </c>
      <c r="X195" s="33" t="str">
        <f t="shared" si="85"/>
        <v/>
      </c>
      <c r="Y195" s="69" t="str">
        <f t="shared" si="86"/>
        <v/>
      </c>
      <c r="Z195" s="82">
        <f t="shared" si="87"/>
        <v>44</v>
      </c>
      <c r="AA195" s="33" t="str">
        <f t="shared" si="88"/>
        <v/>
      </c>
      <c r="AB195" s="33" t="str">
        <f t="shared" si="89"/>
        <v/>
      </c>
      <c r="AC195" s="69">
        <f t="shared" si="90"/>
        <v>44</v>
      </c>
      <c r="AD195" s="102" t="str">
        <f t="shared" si="91"/>
        <v/>
      </c>
      <c r="AE195" s="60" t="str">
        <f t="shared" si="92"/>
        <v/>
      </c>
      <c r="AR195" s="28" t="s">
        <v>355</v>
      </c>
      <c r="AS195" s="28" t="s">
        <v>2</v>
      </c>
      <c r="AT195" s="28" t="s">
        <v>31</v>
      </c>
      <c r="AU195" s="88">
        <v>29557</v>
      </c>
      <c r="AV195" s="28"/>
      <c r="AW195" s="28"/>
      <c r="AX195" s="28"/>
      <c r="AY195" s="28"/>
      <c r="AZ195" s="28"/>
      <c r="BA195" s="28"/>
      <c r="BB195" s="28"/>
      <c r="BC195" s="28"/>
      <c r="BD195" s="28">
        <v>44</v>
      </c>
      <c r="BE195" s="28"/>
      <c r="BF195" s="28"/>
      <c r="BG195" s="28">
        <v>44</v>
      </c>
      <c r="BH195" s="28"/>
      <c r="BI195" s="28"/>
      <c r="BJ195" s="28"/>
      <c r="BK195" s="28"/>
      <c r="BL195" s="28"/>
      <c r="BM195" s="28"/>
      <c r="BN195" s="28"/>
      <c r="BO195" s="28"/>
      <c r="BP195" s="28">
        <v>44</v>
      </c>
      <c r="BQ195" s="28"/>
      <c r="BR195" s="28"/>
      <c r="BS195" s="28">
        <v>44</v>
      </c>
      <c r="BT195" s="28"/>
      <c r="BU195" s="28" t="s">
        <v>509</v>
      </c>
      <c r="BV195" s="28"/>
      <c r="BX195"/>
    </row>
    <row r="196" spans="2:76" x14ac:dyDescent="0.25">
      <c r="B196" s="59" t="str">
        <f t="shared" si="63"/>
        <v>Tlikakila</v>
      </c>
      <c r="C196" s="31" t="str">
        <f t="shared" si="64"/>
        <v>NPS</v>
      </c>
      <c r="D196" s="31" t="str">
        <f t="shared" si="65"/>
        <v>AK</v>
      </c>
      <c r="E196" s="100">
        <f t="shared" si="66"/>
        <v>1980</v>
      </c>
      <c r="F196" s="82" t="str">
        <f t="shared" si="67"/>
        <v/>
      </c>
      <c r="G196" s="33" t="str">
        <f t="shared" si="68"/>
        <v/>
      </c>
      <c r="H196" s="33" t="str">
        <f t="shared" si="69"/>
        <v/>
      </c>
      <c r="I196" s="69" t="str">
        <f t="shared" si="70"/>
        <v/>
      </c>
      <c r="J196" s="82" t="str">
        <f t="shared" si="71"/>
        <v/>
      </c>
      <c r="K196" s="33" t="str">
        <f t="shared" si="72"/>
        <v/>
      </c>
      <c r="L196" s="33" t="str">
        <f t="shared" si="73"/>
        <v/>
      </c>
      <c r="M196" s="69" t="str">
        <f t="shared" si="74"/>
        <v/>
      </c>
      <c r="N196" s="82">
        <f t="shared" si="75"/>
        <v>51</v>
      </c>
      <c r="O196" s="33" t="str">
        <f t="shared" si="76"/>
        <v/>
      </c>
      <c r="P196" s="33" t="str">
        <f t="shared" si="77"/>
        <v/>
      </c>
      <c r="Q196" s="69">
        <f t="shared" si="78"/>
        <v>51</v>
      </c>
      <c r="R196" s="82" t="str">
        <f t="shared" si="79"/>
        <v/>
      </c>
      <c r="S196" s="33" t="str">
        <f t="shared" si="80"/>
        <v/>
      </c>
      <c r="T196" s="33" t="str">
        <f t="shared" si="81"/>
        <v/>
      </c>
      <c r="U196" s="69" t="str">
        <f t="shared" si="82"/>
        <v/>
      </c>
      <c r="V196" s="82" t="str">
        <f t="shared" si="83"/>
        <v/>
      </c>
      <c r="W196" s="33" t="str">
        <f t="shared" si="84"/>
        <v/>
      </c>
      <c r="X196" s="33" t="str">
        <f t="shared" si="85"/>
        <v/>
      </c>
      <c r="Y196" s="69" t="str">
        <f t="shared" si="86"/>
        <v/>
      </c>
      <c r="Z196" s="82">
        <f t="shared" si="87"/>
        <v>51</v>
      </c>
      <c r="AA196" s="33" t="str">
        <f t="shared" si="88"/>
        <v/>
      </c>
      <c r="AB196" s="33" t="str">
        <f t="shared" si="89"/>
        <v/>
      </c>
      <c r="AC196" s="69">
        <f t="shared" si="90"/>
        <v>51</v>
      </c>
      <c r="AD196" s="102" t="str">
        <f t="shared" si="91"/>
        <v/>
      </c>
      <c r="AE196" s="60" t="str">
        <f t="shared" si="92"/>
        <v/>
      </c>
      <c r="AR196" s="28" t="s">
        <v>356</v>
      </c>
      <c r="AS196" s="28" t="s">
        <v>2</v>
      </c>
      <c r="AT196" s="28" t="s">
        <v>31</v>
      </c>
      <c r="AU196" s="88">
        <v>29557</v>
      </c>
      <c r="AV196" s="28"/>
      <c r="AW196" s="28"/>
      <c r="AX196" s="28"/>
      <c r="AY196" s="28"/>
      <c r="AZ196" s="28"/>
      <c r="BA196" s="28"/>
      <c r="BB196" s="28"/>
      <c r="BC196" s="28"/>
      <c r="BD196" s="28">
        <v>51</v>
      </c>
      <c r="BE196" s="28"/>
      <c r="BF196" s="28"/>
      <c r="BG196" s="28">
        <v>51</v>
      </c>
      <c r="BH196" s="28"/>
      <c r="BI196" s="28"/>
      <c r="BJ196" s="28"/>
      <c r="BK196" s="28"/>
      <c r="BL196" s="28"/>
      <c r="BM196" s="28"/>
      <c r="BN196" s="28"/>
      <c r="BO196" s="28"/>
      <c r="BP196" s="28">
        <v>51</v>
      </c>
      <c r="BQ196" s="28"/>
      <c r="BR196" s="28"/>
      <c r="BS196" s="28">
        <v>51</v>
      </c>
      <c r="BT196" s="28"/>
      <c r="BU196" s="28" t="s">
        <v>509</v>
      </c>
      <c r="BV196" s="28"/>
      <c r="BX196"/>
    </row>
    <row r="197" spans="2:76" x14ac:dyDescent="0.25">
      <c r="B197" s="59" t="str">
        <f t="shared" si="63"/>
        <v>Trinity</v>
      </c>
      <c r="C197" s="31" t="str">
        <f t="shared" si="64"/>
        <v>State</v>
      </c>
      <c r="D197" s="31" t="str">
        <f t="shared" si="65"/>
        <v>CA</v>
      </c>
      <c r="E197" s="100">
        <f t="shared" si="66"/>
        <v>1981</v>
      </c>
      <c r="F197" s="82" t="str">
        <f t="shared" si="67"/>
        <v/>
      </c>
      <c r="G197" s="33" t="str">
        <f t="shared" si="68"/>
        <v/>
      </c>
      <c r="H197" s="33">
        <f t="shared" si="69"/>
        <v>17</v>
      </c>
      <c r="I197" s="69">
        <f t="shared" si="70"/>
        <v>17</v>
      </c>
      <c r="J197" s="82" t="str">
        <f t="shared" si="71"/>
        <v/>
      </c>
      <c r="K197" s="33" t="str">
        <f t="shared" si="72"/>
        <v/>
      </c>
      <c r="L197" s="33" t="str">
        <f t="shared" si="73"/>
        <v/>
      </c>
      <c r="M197" s="69" t="str">
        <f t="shared" si="74"/>
        <v/>
      </c>
      <c r="N197" s="82" t="str">
        <f t="shared" si="75"/>
        <v/>
      </c>
      <c r="O197" s="33" t="str">
        <f t="shared" si="76"/>
        <v/>
      </c>
      <c r="P197" s="33" t="str">
        <f t="shared" si="77"/>
        <v/>
      </c>
      <c r="Q197" s="69" t="str">
        <f t="shared" si="78"/>
        <v/>
      </c>
      <c r="R197" s="82">
        <f t="shared" si="79"/>
        <v>42</v>
      </c>
      <c r="S197" s="33">
        <f t="shared" si="80"/>
        <v>22</v>
      </c>
      <c r="T197" s="33">
        <f t="shared" si="81"/>
        <v>71</v>
      </c>
      <c r="U197" s="69">
        <f t="shared" si="82"/>
        <v>135</v>
      </c>
      <c r="V197" s="82">
        <f t="shared" si="83"/>
        <v>2</v>
      </c>
      <c r="W197" s="33">
        <f t="shared" si="84"/>
        <v>17</v>
      </c>
      <c r="X197" s="33">
        <f t="shared" si="85"/>
        <v>32</v>
      </c>
      <c r="Y197" s="69">
        <f t="shared" si="86"/>
        <v>51</v>
      </c>
      <c r="Z197" s="82">
        <f t="shared" si="87"/>
        <v>44</v>
      </c>
      <c r="AA197" s="33">
        <f t="shared" si="88"/>
        <v>39</v>
      </c>
      <c r="AB197" s="33">
        <f t="shared" si="89"/>
        <v>120</v>
      </c>
      <c r="AC197" s="69">
        <f t="shared" si="90"/>
        <v>203</v>
      </c>
      <c r="AD197" s="102" t="str">
        <f t="shared" si="91"/>
        <v>Yes</v>
      </c>
      <c r="AE197" s="60" t="str">
        <f t="shared" si="92"/>
        <v>BLM/USFS</v>
      </c>
      <c r="AR197" s="28" t="s">
        <v>372</v>
      </c>
      <c r="AS197" s="28" t="s">
        <v>4</v>
      </c>
      <c r="AT197" s="28" t="s">
        <v>35</v>
      </c>
      <c r="AU197" s="88">
        <v>29605</v>
      </c>
      <c r="AV197" s="28"/>
      <c r="AW197" s="28"/>
      <c r="AX197" s="28">
        <v>17</v>
      </c>
      <c r="AY197" s="28">
        <v>17</v>
      </c>
      <c r="AZ197" s="28"/>
      <c r="BA197" s="28"/>
      <c r="BB197" s="28"/>
      <c r="BC197" s="28"/>
      <c r="BD197" s="28"/>
      <c r="BE197" s="28"/>
      <c r="BF197" s="28"/>
      <c r="BG197" s="28"/>
      <c r="BH197" s="28">
        <v>42</v>
      </c>
      <c r="BI197" s="28">
        <v>22</v>
      </c>
      <c r="BJ197" s="28">
        <v>71</v>
      </c>
      <c r="BK197" s="28">
        <v>135</v>
      </c>
      <c r="BL197" s="28">
        <v>2</v>
      </c>
      <c r="BM197" s="28">
        <v>17</v>
      </c>
      <c r="BN197" s="28">
        <v>32</v>
      </c>
      <c r="BO197" s="28">
        <v>51</v>
      </c>
      <c r="BP197" s="28">
        <v>44</v>
      </c>
      <c r="BQ197" s="28">
        <v>39</v>
      </c>
      <c r="BR197" s="28">
        <v>120</v>
      </c>
      <c r="BS197" s="28">
        <v>203</v>
      </c>
      <c r="BT197" s="28" t="s">
        <v>510</v>
      </c>
      <c r="BU197" s="28" t="s">
        <v>21</v>
      </c>
      <c r="BV197" s="28" t="s">
        <v>774</v>
      </c>
      <c r="BX197"/>
    </row>
    <row r="198" spans="2:76" x14ac:dyDescent="0.25">
      <c r="B198" s="59" t="str">
        <f t="shared" si="63"/>
        <v>Tuolumne</v>
      </c>
      <c r="C198" s="31" t="str">
        <f t="shared" si="64"/>
        <v>BLM/NPS/USFS</v>
      </c>
      <c r="D198" s="31" t="str">
        <f t="shared" si="65"/>
        <v>CA</v>
      </c>
      <c r="E198" s="100">
        <f t="shared" si="66"/>
        <v>1984</v>
      </c>
      <c r="F198" s="82">
        <f t="shared" si="67"/>
        <v>3</v>
      </c>
      <c r="G198" s="33" t="str">
        <f t="shared" si="68"/>
        <v/>
      </c>
      <c r="H198" s="33" t="str">
        <f t="shared" si="69"/>
        <v/>
      </c>
      <c r="I198" s="69">
        <f t="shared" si="70"/>
        <v>3</v>
      </c>
      <c r="J198" s="82" t="str">
        <f t="shared" si="71"/>
        <v/>
      </c>
      <c r="K198" s="33" t="str">
        <f t="shared" si="72"/>
        <v/>
      </c>
      <c r="L198" s="33" t="str">
        <f t="shared" si="73"/>
        <v/>
      </c>
      <c r="M198" s="69" t="str">
        <f t="shared" si="74"/>
        <v/>
      </c>
      <c r="N198" s="82">
        <f t="shared" si="75"/>
        <v>37</v>
      </c>
      <c r="O198" s="33">
        <f t="shared" si="76"/>
        <v>17</v>
      </c>
      <c r="P198" s="33" t="str">
        <f t="shared" si="77"/>
        <v/>
      </c>
      <c r="Q198" s="69">
        <f t="shared" si="78"/>
        <v>54</v>
      </c>
      <c r="R198" s="82">
        <f t="shared" si="79"/>
        <v>7</v>
      </c>
      <c r="S198" s="33">
        <f t="shared" si="80"/>
        <v>6</v>
      </c>
      <c r="T198" s="33">
        <f t="shared" si="81"/>
        <v>13</v>
      </c>
      <c r="U198" s="69">
        <f t="shared" si="82"/>
        <v>26</v>
      </c>
      <c r="V198" s="82" t="str">
        <f t="shared" si="83"/>
        <v/>
      </c>
      <c r="W198" s="33" t="str">
        <f t="shared" si="84"/>
        <v/>
      </c>
      <c r="X198" s="33" t="str">
        <f t="shared" si="85"/>
        <v/>
      </c>
      <c r="Y198" s="69" t="str">
        <f t="shared" si="86"/>
        <v/>
      </c>
      <c r="Z198" s="82">
        <f t="shared" si="87"/>
        <v>47</v>
      </c>
      <c r="AA198" s="33">
        <f t="shared" si="88"/>
        <v>23</v>
      </c>
      <c r="AB198" s="33">
        <f t="shared" si="89"/>
        <v>13</v>
      </c>
      <c r="AC198" s="69">
        <f t="shared" si="90"/>
        <v>83</v>
      </c>
      <c r="AD198" s="102" t="str">
        <f t="shared" si="91"/>
        <v/>
      </c>
      <c r="AE198" s="60" t="str">
        <f t="shared" si="92"/>
        <v/>
      </c>
      <c r="AR198" s="28" t="s">
        <v>212</v>
      </c>
      <c r="AS198" s="28" t="s">
        <v>20</v>
      </c>
      <c r="AT198" s="28" t="s">
        <v>35</v>
      </c>
      <c r="AU198" s="88">
        <v>30953</v>
      </c>
      <c r="AV198" s="28">
        <v>3</v>
      </c>
      <c r="AW198" s="28"/>
      <c r="AX198" s="28"/>
      <c r="AY198" s="28">
        <v>3</v>
      </c>
      <c r="AZ198" s="28"/>
      <c r="BA198" s="28"/>
      <c r="BB198" s="28"/>
      <c r="BC198" s="28"/>
      <c r="BD198" s="28">
        <v>37</v>
      </c>
      <c r="BE198" s="28">
        <v>17</v>
      </c>
      <c r="BF198" s="28"/>
      <c r="BG198" s="28">
        <v>54</v>
      </c>
      <c r="BH198" s="28">
        <v>7</v>
      </c>
      <c r="BI198" s="28">
        <v>6</v>
      </c>
      <c r="BJ198" s="28">
        <v>13</v>
      </c>
      <c r="BK198" s="28">
        <v>26</v>
      </c>
      <c r="BL198" s="28"/>
      <c r="BM198" s="28"/>
      <c r="BN198" s="28"/>
      <c r="BO198" s="28"/>
      <c r="BP198" s="28">
        <v>47</v>
      </c>
      <c r="BQ198" s="28">
        <v>23</v>
      </c>
      <c r="BR198" s="28">
        <v>13</v>
      </c>
      <c r="BS198" s="28">
        <v>83</v>
      </c>
      <c r="BT198" s="28"/>
      <c r="BU198" s="28" t="s">
        <v>509</v>
      </c>
      <c r="BV198" s="28"/>
      <c r="BX198"/>
    </row>
    <row r="199" spans="2:76" x14ac:dyDescent="0.25">
      <c r="B199" s="59" t="str">
        <f t="shared" si="63"/>
        <v>Unalakleet</v>
      </c>
      <c r="C199" s="31" t="str">
        <f t="shared" si="64"/>
        <v>BLM</v>
      </c>
      <c r="D199" s="31" t="str">
        <f t="shared" si="65"/>
        <v>AK</v>
      </c>
      <c r="E199" s="100">
        <f t="shared" si="66"/>
        <v>1980</v>
      </c>
      <c r="F199" s="82">
        <f t="shared" si="67"/>
        <v>80</v>
      </c>
      <c r="G199" s="33" t="str">
        <f t="shared" si="68"/>
        <v/>
      </c>
      <c r="H199" s="33" t="str">
        <f t="shared" si="69"/>
        <v/>
      </c>
      <c r="I199" s="69">
        <f t="shared" si="70"/>
        <v>80</v>
      </c>
      <c r="J199" s="82" t="str">
        <f t="shared" si="71"/>
        <v/>
      </c>
      <c r="K199" s="33" t="str">
        <f t="shared" si="72"/>
        <v/>
      </c>
      <c r="L199" s="33" t="str">
        <f t="shared" si="73"/>
        <v/>
      </c>
      <c r="M199" s="69" t="str">
        <f t="shared" si="74"/>
        <v/>
      </c>
      <c r="N199" s="82" t="str">
        <f t="shared" si="75"/>
        <v/>
      </c>
      <c r="O199" s="33" t="str">
        <f t="shared" si="76"/>
        <v/>
      </c>
      <c r="P199" s="33" t="str">
        <f t="shared" si="77"/>
        <v/>
      </c>
      <c r="Q199" s="69" t="str">
        <f t="shared" si="78"/>
        <v/>
      </c>
      <c r="R199" s="82" t="str">
        <f t="shared" si="79"/>
        <v/>
      </c>
      <c r="S199" s="33" t="str">
        <f t="shared" si="80"/>
        <v/>
      </c>
      <c r="T199" s="33" t="str">
        <f t="shared" si="81"/>
        <v/>
      </c>
      <c r="U199" s="69" t="str">
        <f t="shared" si="82"/>
        <v/>
      </c>
      <c r="V199" s="82" t="str">
        <f t="shared" si="83"/>
        <v/>
      </c>
      <c r="W199" s="33" t="str">
        <f t="shared" si="84"/>
        <v/>
      </c>
      <c r="X199" s="33" t="str">
        <f t="shared" si="85"/>
        <v/>
      </c>
      <c r="Y199" s="69" t="str">
        <f t="shared" si="86"/>
        <v/>
      </c>
      <c r="Z199" s="82">
        <f t="shared" si="87"/>
        <v>80</v>
      </c>
      <c r="AA199" s="33" t="str">
        <f t="shared" si="88"/>
        <v/>
      </c>
      <c r="AB199" s="33" t="str">
        <f t="shared" si="89"/>
        <v/>
      </c>
      <c r="AC199" s="69">
        <f t="shared" si="90"/>
        <v>80</v>
      </c>
      <c r="AD199" s="102" t="str">
        <f t="shared" si="91"/>
        <v/>
      </c>
      <c r="AE199" s="60" t="str">
        <f t="shared" si="92"/>
        <v/>
      </c>
      <c r="AR199" s="28" t="s">
        <v>368</v>
      </c>
      <c r="AS199" s="28" t="s">
        <v>1</v>
      </c>
      <c r="AT199" s="28" t="s">
        <v>31</v>
      </c>
      <c r="AU199" s="88">
        <v>29557</v>
      </c>
      <c r="AV199" s="28">
        <v>80</v>
      </c>
      <c r="AW199" s="28"/>
      <c r="AX199" s="28"/>
      <c r="AY199" s="28">
        <v>80</v>
      </c>
      <c r="AZ199" s="28"/>
      <c r="BA199" s="28"/>
      <c r="BB199" s="28"/>
      <c r="BC199" s="28"/>
      <c r="BD199" s="28"/>
      <c r="BE199" s="28"/>
      <c r="BF199" s="28"/>
      <c r="BG199" s="28"/>
      <c r="BH199" s="28"/>
      <c r="BI199" s="28"/>
      <c r="BJ199" s="28"/>
      <c r="BK199" s="28"/>
      <c r="BL199" s="28"/>
      <c r="BM199" s="28"/>
      <c r="BN199" s="28"/>
      <c r="BO199" s="28"/>
      <c r="BP199" s="28">
        <v>80</v>
      </c>
      <c r="BQ199" s="28"/>
      <c r="BR199" s="28"/>
      <c r="BS199" s="28">
        <v>80</v>
      </c>
      <c r="BT199" s="28"/>
      <c r="BU199" s="28" t="s">
        <v>509</v>
      </c>
      <c r="BV199" s="28"/>
      <c r="BX199"/>
    </row>
    <row r="200" spans="2:76" x14ac:dyDescent="0.25">
      <c r="B200" s="59" t="str">
        <f t="shared" si="63"/>
        <v>Upper Rogue</v>
      </c>
      <c r="C200" s="31" t="str">
        <f t="shared" si="64"/>
        <v>USFS</v>
      </c>
      <c r="D200" s="31" t="str">
        <f t="shared" si="65"/>
        <v>OR</v>
      </c>
      <c r="E200" s="100">
        <f t="shared" si="66"/>
        <v>1988</v>
      </c>
      <c r="F200" s="82" t="str">
        <f t="shared" si="67"/>
        <v/>
      </c>
      <c r="G200" s="33" t="str">
        <f t="shared" si="68"/>
        <v/>
      </c>
      <c r="H200" s="33" t="str">
        <f t="shared" si="69"/>
        <v/>
      </c>
      <c r="I200" s="69" t="str">
        <f t="shared" si="70"/>
        <v/>
      </c>
      <c r="J200" s="82" t="str">
        <f t="shared" si="71"/>
        <v/>
      </c>
      <c r="K200" s="33" t="str">
        <f t="shared" si="72"/>
        <v/>
      </c>
      <c r="L200" s="33" t="str">
        <f t="shared" si="73"/>
        <v/>
      </c>
      <c r="M200" s="69" t="str">
        <f t="shared" si="74"/>
        <v/>
      </c>
      <c r="N200" s="82" t="str">
        <f t="shared" si="75"/>
        <v/>
      </c>
      <c r="O200" s="33" t="str">
        <f t="shared" si="76"/>
        <v/>
      </c>
      <c r="P200" s="33" t="str">
        <f t="shared" si="77"/>
        <v/>
      </c>
      <c r="Q200" s="69" t="str">
        <f t="shared" si="78"/>
        <v/>
      </c>
      <c r="R200" s="82">
        <f t="shared" si="79"/>
        <v>6.1</v>
      </c>
      <c r="S200" s="33">
        <f t="shared" si="80"/>
        <v>34.200000000000003</v>
      </c>
      <c r="T200" s="33" t="str">
        <f t="shared" si="81"/>
        <v/>
      </c>
      <c r="U200" s="69">
        <f t="shared" si="82"/>
        <v>40.300000000000004</v>
      </c>
      <c r="V200" s="82" t="str">
        <f t="shared" si="83"/>
        <v/>
      </c>
      <c r="W200" s="33" t="str">
        <f t="shared" si="84"/>
        <v/>
      </c>
      <c r="X200" s="33" t="str">
        <f t="shared" si="85"/>
        <v/>
      </c>
      <c r="Y200" s="69" t="str">
        <f t="shared" si="86"/>
        <v/>
      </c>
      <c r="Z200" s="82">
        <f t="shared" si="87"/>
        <v>6.1</v>
      </c>
      <c r="AA200" s="33">
        <f t="shared" si="88"/>
        <v>34.200000000000003</v>
      </c>
      <c r="AB200" s="33" t="str">
        <f t="shared" si="89"/>
        <v/>
      </c>
      <c r="AC200" s="69">
        <f t="shared" si="90"/>
        <v>40.300000000000004</v>
      </c>
      <c r="AD200" s="102" t="str">
        <f t="shared" si="91"/>
        <v/>
      </c>
      <c r="AE200" s="60" t="str">
        <f t="shared" si="92"/>
        <v/>
      </c>
      <c r="AR200" s="28" t="s">
        <v>405</v>
      </c>
      <c r="AS200" s="28" t="s">
        <v>3</v>
      </c>
      <c r="AT200" s="28" t="s">
        <v>65</v>
      </c>
      <c r="AU200" s="88">
        <v>32444</v>
      </c>
      <c r="AV200" s="28"/>
      <c r="AW200" s="28"/>
      <c r="AX200" s="28"/>
      <c r="AY200" s="28"/>
      <c r="AZ200" s="28"/>
      <c r="BA200" s="28"/>
      <c r="BB200" s="28"/>
      <c r="BC200" s="28"/>
      <c r="BD200" s="28"/>
      <c r="BE200" s="28"/>
      <c r="BF200" s="28"/>
      <c r="BG200" s="28"/>
      <c r="BH200" s="28">
        <v>6.1</v>
      </c>
      <c r="BI200" s="28">
        <v>34.200000000000003</v>
      </c>
      <c r="BJ200" s="28"/>
      <c r="BK200" s="28">
        <v>40.300000000000004</v>
      </c>
      <c r="BL200" s="28"/>
      <c r="BM200" s="28"/>
      <c r="BN200" s="28"/>
      <c r="BO200" s="28"/>
      <c r="BP200" s="28">
        <v>6.1</v>
      </c>
      <c r="BQ200" s="28">
        <v>34.200000000000003</v>
      </c>
      <c r="BR200" s="28"/>
      <c r="BS200" s="28">
        <v>40.300000000000004</v>
      </c>
      <c r="BT200" s="28"/>
      <c r="BU200" s="28" t="s">
        <v>509</v>
      </c>
      <c r="BV200" s="28"/>
      <c r="BX200"/>
    </row>
    <row r="201" spans="2:76" x14ac:dyDescent="0.25">
      <c r="B201" s="59" t="str">
        <f t="shared" si="63"/>
        <v>Verde</v>
      </c>
      <c r="C201" s="31" t="str">
        <f t="shared" si="64"/>
        <v>USFS</v>
      </c>
      <c r="D201" s="31" t="str">
        <f t="shared" si="65"/>
        <v>AZ</v>
      </c>
      <c r="E201" s="100">
        <f t="shared" si="66"/>
        <v>1984</v>
      </c>
      <c r="F201" s="82" t="str">
        <f t="shared" si="67"/>
        <v/>
      </c>
      <c r="G201" s="33" t="str">
        <f t="shared" si="68"/>
        <v/>
      </c>
      <c r="H201" s="33" t="str">
        <f t="shared" si="69"/>
        <v/>
      </c>
      <c r="I201" s="69" t="str">
        <f t="shared" si="70"/>
        <v/>
      </c>
      <c r="J201" s="82" t="str">
        <f t="shared" si="71"/>
        <v/>
      </c>
      <c r="K201" s="33" t="str">
        <f t="shared" si="72"/>
        <v/>
      </c>
      <c r="L201" s="33" t="str">
        <f t="shared" si="73"/>
        <v/>
      </c>
      <c r="M201" s="69" t="str">
        <f t="shared" si="74"/>
        <v/>
      </c>
      <c r="N201" s="82" t="str">
        <f t="shared" si="75"/>
        <v/>
      </c>
      <c r="O201" s="33" t="str">
        <f t="shared" si="76"/>
        <v/>
      </c>
      <c r="P201" s="33" t="str">
        <f t="shared" si="77"/>
        <v/>
      </c>
      <c r="Q201" s="69" t="str">
        <f t="shared" si="78"/>
        <v/>
      </c>
      <c r="R201" s="82">
        <f t="shared" si="79"/>
        <v>22.2</v>
      </c>
      <c r="S201" s="33">
        <f t="shared" si="80"/>
        <v>18.3</v>
      </c>
      <c r="T201" s="33" t="str">
        <f t="shared" si="81"/>
        <v/>
      </c>
      <c r="U201" s="69">
        <f t="shared" si="82"/>
        <v>40.5</v>
      </c>
      <c r="V201" s="82" t="str">
        <f t="shared" si="83"/>
        <v/>
      </c>
      <c r="W201" s="33" t="str">
        <f t="shared" si="84"/>
        <v/>
      </c>
      <c r="X201" s="33" t="str">
        <f t="shared" si="85"/>
        <v/>
      </c>
      <c r="Y201" s="69" t="str">
        <f t="shared" si="86"/>
        <v/>
      </c>
      <c r="Z201" s="82">
        <f t="shared" si="87"/>
        <v>22.2</v>
      </c>
      <c r="AA201" s="33">
        <f t="shared" si="88"/>
        <v>18.3</v>
      </c>
      <c r="AB201" s="33" t="str">
        <f t="shared" si="89"/>
        <v/>
      </c>
      <c r="AC201" s="69">
        <f t="shared" si="90"/>
        <v>40.5</v>
      </c>
      <c r="AD201" s="102" t="str">
        <f t="shared" si="91"/>
        <v/>
      </c>
      <c r="AE201" s="60" t="str">
        <f t="shared" si="92"/>
        <v/>
      </c>
      <c r="AR201" s="28" t="s">
        <v>221</v>
      </c>
      <c r="AS201" s="28" t="s">
        <v>3</v>
      </c>
      <c r="AT201" s="28" t="s">
        <v>32</v>
      </c>
      <c r="AU201" s="88">
        <v>30922</v>
      </c>
      <c r="AV201" s="28"/>
      <c r="AW201" s="28"/>
      <c r="AX201" s="28"/>
      <c r="AY201" s="28"/>
      <c r="AZ201" s="28"/>
      <c r="BA201" s="28"/>
      <c r="BB201" s="28"/>
      <c r="BC201" s="28"/>
      <c r="BD201" s="28"/>
      <c r="BE201" s="28"/>
      <c r="BF201" s="28"/>
      <c r="BG201" s="28"/>
      <c r="BH201" s="28">
        <v>22.2</v>
      </c>
      <c r="BI201" s="28">
        <v>18.3</v>
      </c>
      <c r="BJ201" s="28"/>
      <c r="BK201" s="28">
        <v>40.5</v>
      </c>
      <c r="BL201" s="28"/>
      <c r="BM201" s="28"/>
      <c r="BN201" s="28"/>
      <c r="BO201" s="28"/>
      <c r="BP201" s="28">
        <v>22.2</v>
      </c>
      <c r="BQ201" s="28">
        <v>18.3</v>
      </c>
      <c r="BR201" s="28"/>
      <c r="BS201" s="28">
        <v>40.5</v>
      </c>
      <c r="BT201" s="28"/>
      <c r="BU201" s="28" t="s">
        <v>509</v>
      </c>
      <c r="BV201" s="28"/>
      <c r="BX201"/>
    </row>
    <row r="202" spans="2:76" x14ac:dyDescent="0.25">
      <c r="B202" s="59" t="str">
        <f t="shared" si="63"/>
        <v>Virgin</v>
      </c>
      <c r="C202" s="31" t="str">
        <f t="shared" si="64"/>
        <v>BLM/NPS</v>
      </c>
      <c r="D202" s="31" t="str">
        <f t="shared" si="65"/>
        <v>UT</v>
      </c>
      <c r="E202" s="100">
        <f t="shared" si="66"/>
        <v>2009</v>
      </c>
      <c r="F202" s="82">
        <f t="shared" si="67"/>
        <v>21.8</v>
      </c>
      <c r="G202" s="33" t="str">
        <f t="shared" si="68"/>
        <v/>
      </c>
      <c r="H202" s="33" t="str">
        <f t="shared" si="69"/>
        <v/>
      </c>
      <c r="I202" s="69">
        <f t="shared" si="70"/>
        <v>21.8</v>
      </c>
      <c r="J202" s="82" t="str">
        <f t="shared" si="71"/>
        <v/>
      </c>
      <c r="K202" s="33" t="str">
        <f t="shared" si="72"/>
        <v/>
      </c>
      <c r="L202" s="33" t="str">
        <f t="shared" si="73"/>
        <v/>
      </c>
      <c r="M202" s="69" t="str">
        <f t="shared" si="74"/>
        <v/>
      </c>
      <c r="N202" s="82">
        <f t="shared" si="75"/>
        <v>123.6</v>
      </c>
      <c r="O202" s="33">
        <f t="shared" si="76"/>
        <v>11.3</v>
      </c>
      <c r="P202" s="33">
        <f t="shared" si="77"/>
        <v>12.6</v>
      </c>
      <c r="Q202" s="69">
        <f t="shared" si="78"/>
        <v>147.5</v>
      </c>
      <c r="R202" s="82" t="str">
        <f t="shared" si="79"/>
        <v/>
      </c>
      <c r="S202" s="33" t="str">
        <f t="shared" si="80"/>
        <v/>
      </c>
      <c r="T202" s="33" t="str">
        <f t="shared" si="81"/>
        <v/>
      </c>
      <c r="U202" s="69" t="str">
        <f t="shared" si="82"/>
        <v/>
      </c>
      <c r="V202" s="82" t="str">
        <f t="shared" si="83"/>
        <v/>
      </c>
      <c r="W202" s="33" t="str">
        <f t="shared" si="84"/>
        <v/>
      </c>
      <c r="X202" s="33" t="str">
        <f t="shared" si="85"/>
        <v/>
      </c>
      <c r="Y202" s="69" t="str">
        <f t="shared" si="86"/>
        <v/>
      </c>
      <c r="Z202" s="82">
        <f t="shared" si="87"/>
        <v>145.4</v>
      </c>
      <c r="AA202" s="33">
        <f t="shared" si="88"/>
        <v>11.3</v>
      </c>
      <c r="AB202" s="33">
        <f t="shared" si="89"/>
        <v>12.6</v>
      </c>
      <c r="AC202" s="69">
        <f t="shared" si="90"/>
        <v>169.3</v>
      </c>
      <c r="AD202" s="102" t="str">
        <f t="shared" si="91"/>
        <v/>
      </c>
      <c r="AE202" s="60" t="str">
        <f t="shared" si="92"/>
        <v/>
      </c>
      <c r="AR202" s="28" t="s">
        <v>463</v>
      </c>
      <c r="AS202" s="28" t="s">
        <v>22</v>
      </c>
      <c r="AT202" s="28" t="s">
        <v>70</v>
      </c>
      <c r="AU202" s="88">
        <v>39902</v>
      </c>
      <c r="AV202" s="28">
        <v>21.8</v>
      </c>
      <c r="AW202" s="28"/>
      <c r="AX202" s="28"/>
      <c r="AY202" s="28">
        <v>21.8</v>
      </c>
      <c r="AZ202" s="28"/>
      <c r="BA202" s="28"/>
      <c r="BB202" s="28"/>
      <c r="BC202" s="28"/>
      <c r="BD202" s="28">
        <v>123.6</v>
      </c>
      <c r="BE202" s="28">
        <v>11.3</v>
      </c>
      <c r="BF202" s="28">
        <v>12.6</v>
      </c>
      <c r="BG202" s="28">
        <v>147.5</v>
      </c>
      <c r="BH202" s="28"/>
      <c r="BI202" s="28"/>
      <c r="BJ202" s="28"/>
      <c r="BK202" s="28"/>
      <c r="BL202" s="28"/>
      <c r="BM202" s="28"/>
      <c r="BN202" s="28"/>
      <c r="BO202" s="28"/>
      <c r="BP202" s="28">
        <v>145.4</v>
      </c>
      <c r="BQ202" s="28">
        <v>11.3</v>
      </c>
      <c r="BR202" s="28">
        <v>12.6</v>
      </c>
      <c r="BS202" s="28">
        <v>169.3</v>
      </c>
      <c r="BT202" s="28"/>
      <c r="BU202" s="28" t="s">
        <v>509</v>
      </c>
      <c r="BV202" s="28"/>
      <c r="BX202"/>
    </row>
    <row r="203" spans="2:76" x14ac:dyDescent="0.25">
      <c r="B203" s="59" t="str">
        <f t="shared" si="63"/>
        <v>Wallowa</v>
      </c>
      <c r="C203" s="31" t="str">
        <f t="shared" si="64"/>
        <v>State</v>
      </c>
      <c r="D203" s="31" t="str">
        <f t="shared" si="65"/>
        <v>OR</v>
      </c>
      <c r="E203" s="100">
        <f t="shared" si="66"/>
        <v>1996</v>
      </c>
      <c r="F203" s="82" t="str">
        <f t="shared" si="67"/>
        <v/>
      </c>
      <c r="G203" s="33" t="str">
        <f t="shared" si="68"/>
        <v/>
      </c>
      <c r="H203" s="33">
        <f t="shared" si="69"/>
        <v>4.0999999999999996</v>
      </c>
      <c r="I203" s="69">
        <f t="shared" si="70"/>
        <v>4.0999999999999996</v>
      </c>
      <c r="J203" s="82" t="str">
        <f t="shared" si="71"/>
        <v/>
      </c>
      <c r="K203" s="33" t="str">
        <f t="shared" si="72"/>
        <v/>
      </c>
      <c r="L203" s="33" t="str">
        <f t="shared" si="73"/>
        <v/>
      </c>
      <c r="M203" s="69" t="str">
        <f t="shared" si="74"/>
        <v/>
      </c>
      <c r="N203" s="82" t="str">
        <f t="shared" si="75"/>
        <v/>
      </c>
      <c r="O203" s="33" t="str">
        <f t="shared" si="76"/>
        <v/>
      </c>
      <c r="P203" s="33" t="str">
        <f t="shared" si="77"/>
        <v/>
      </c>
      <c r="Q203" s="69" t="str">
        <f t="shared" si="78"/>
        <v/>
      </c>
      <c r="R203" s="82" t="str">
        <f t="shared" si="79"/>
        <v/>
      </c>
      <c r="S203" s="33" t="str">
        <f t="shared" si="80"/>
        <v/>
      </c>
      <c r="T203" s="33" t="str">
        <f t="shared" si="81"/>
        <v/>
      </c>
      <c r="U203" s="69" t="str">
        <f t="shared" si="82"/>
        <v/>
      </c>
      <c r="V203" s="82" t="str">
        <f t="shared" si="83"/>
        <v/>
      </c>
      <c r="W203" s="33" t="str">
        <f t="shared" si="84"/>
        <v/>
      </c>
      <c r="X203" s="33">
        <f t="shared" si="85"/>
        <v>5.9</v>
      </c>
      <c r="Y203" s="69">
        <f t="shared" si="86"/>
        <v>5.9</v>
      </c>
      <c r="Z203" s="82" t="str">
        <f t="shared" si="87"/>
        <v/>
      </c>
      <c r="AA203" s="33" t="str">
        <f t="shared" si="88"/>
        <v/>
      </c>
      <c r="AB203" s="33">
        <f t="shared" si="89"/>
        <v>10</v>
      </c>
      <c r="AC203" s="69">
        <f t="shared" si="90"/>
        <v>10</v>
      </c>
      <c r="AD203" s="102" t="str">
        <f t="shared" si="91"/>
        <v>Yes</v>
      </c>
      <c r="AE203" s="60" t="str">
        <f t="shared" si="92"/>
        <v>BLM</v>
      </c>
      <c r="AR203" s="28" t="s">
        <v>271</v>
      </c>
      <c r="AS203" s="28" t="s">
        <v>4</v>
      </c>
      <c r="AT203" s="28" t="s">
        <v>65</v>
      </c>
      <c r="AU203" s="88">
        <v>35269</v>
      </c>
      <c r="AV203" s="28"/>
      <c r="AW203" s="28"/>
      <c r="AX203" s="28">
        <v>4.0999999999999996</v>
      </c>
      <c r="AY203" s="28">
        <v>4.0999999999999996</v>
      </c>
      <c r="AZ203" s="28"/>
      <c r="BA203" s="28"/>
      <c r="BB203" s="28"/>
      <c r="BC203" s="28"/>
      <c r="BD203" s="28"/>
      <c r="BE203" s="28"/>
      <c r="BF203" s="28"/>
      <c r="BG203" s="28"/>
      <c r="BH203" s="28"/>
      <c r="BI203" s="28"/>
      <c r="BJ203" s="28"/>
      <c r="BK203" s="28"/>
      <c r="BL203" s="28"/>
      <c r="BM203" s="28"/>
      <c r="BN203" s="28">
        <v>5.9</v>
      </c>
      <c r="BO203" s="28">
        <v>5.9</v>
      </c>
      <c r="BP203" s="28"/>
      <c r="BQ203" s="28"/>
      <c r="BR203" s="28">
        <v>10</v>
      </c>
      <c r="BS203" s="28">
        <v>10</v>
      </c>
      <c r="BT203" s="28" t="s">
        <v>510</v>
      </c>
      <c r="BU203" s="28" t="s">
        <v>1</v>
      </c>
      <c r="BV203" s="28" t="s">
        <v>774</v>
      </c>
      <c r="BX203"/>
    </row>
    <row r="204" spans="2:76" x14ac:dyDescent="0.25">
      <c r="B204" s="59" t="str">
        <f t="shared" si="63"/>
        <v>Wekiva</v>
      </c>
      <c r="C204" s="31" t="str">
        <f t="shared" si="64"/>
        <v>NPS</v>
      </c>
      <c r="D204" s="31" t="str">
        <f t="shared" si="65"/>
        <v>FL</v>
      </c>
      <c r="E204" s="100">
        <f t="shared" si="66"/>
        <v>2000</v>
      </c>
      <c r="F204" s="82" t="str">
        <f t="shared" si="67"/>
        <v/>
      </c>
      <c r="G204" s="33" t="str">
        <f t="shared" si="68"/>
        <v/>
      </c>
      <c r="H204" s="33" t="str">
        <f t="shared" si="69"/>
        <v/>
      </c>
      <c r="I204" s="69" t="str">
        <f t="shared" si="70"/>
        <v/>
      </c>
      <c r="J204" s="82" t="str">
        <f t="shared" si="71"/>
        <v/>
      </c>
      <c r="K204" s="33" t="str">
        <f t="shared" si="72"/>
        <v/>
      </c>
      <c r="L204" s="33" t="str">
        <f t="shared" si="73"/>
        <v/>
      </c>
      <c r="M204" s="69" t="str">
        <f t="shared" si="74"/>
        <v/>
      </c>
      <c r="N204" s="82">
        <f t="shared" si="75"/>
        <v>31.4</v>
      </c>
      <c r="O204" s="33">
        <f t="shared" si="76"/>
        <v>2.1</v>
      </c>
      <c r="P204" s="33">
        <f t="shared" si="77"/>
        <v>8.1</v>
      </c>
      <c r="Q204" s="69">
        <f t="shared" si="78"/>
        <v>41.6</v>
      </c>
      <c r="R204" s="82" t="str">
        <f t="shared" si="79"/>
        <v/>
      </c>
      <c r="S204" s="33" t="str">
        <f t="shared" si="80"/>
        <v/>
      </c>
      <c r="T204" s="33" t="str">
        <f t="shared" si="81"/>
        <v/>
      </c>
      <c r="U204" s="69" t="str">
        <f t="shared" si="82"/>
        <v/>
      </c>
      <c r="V204" s="82" t="str">
        <f t="shared" si="83"/>
        <v/>
      </c>
      <c r="W204" s="33" t="str">
        <f t="shared" si="84"/>
        <v/>
      </c>
      <c r="X204" s="33" t="str">
        <f t="shared" si="85"/>
        <v/>
      </c>
      <c r="Y204" s="69" t="str">
        <f t="shared" si="86"/>
        <v/>
      </c>
      <c r="Z204" s="82">
        <f t="shared" si="87"/>
        <v>31.4</v>
      </c>
      <c r="AA204" s="33">
        <f t="shared" si="88"/>
        <v>2.1</v>
      </c>
      <c r="AB204" s="33">
        <f t="shared" si="89"/>
        <v>8.1</v>
      </c>
      <c r="AC204" s="69">
        <f t="shared" si="90"/>
        <v>41.6</v>
      </c>
      <c r="AD204" s="102" t="str">
        <f t="shared" si="91"/>
        <v/>
      </c>
      <c r="AE204" s="60" t="str">
        <f t="shared" si="92"/>
        <v/>
      </c>
      <c r="AR204" s="28" t="s">
        <v>440</v>
      </c>
      <c r="AS204" s="28" t="s">
        <v>2</v>
      </c>
      <c r="AT204" s="28" t="s">
        <v>41</v>
      </c>
      <c r="AU204" s="88">
        <v>36812</v>
      </c>
      <c r="AV204" s="28"/>
      <c r="AW204" s="28"/>
      <c r="AX204" s="28"/>
      <c r="AY204" s="28"/>
      <c r="AZ204" s="28"/>
      <c r="BA204" s="28"/>
      <c r="BB204" s="28"/>
      <c r="BC204" s="28"/>
      <c r="BD204" s="28">
        <v>31.4</v>
      </c>
      <c r="BE204" s="28">
        <v>2.1</v>
      </c>
      <c r="BF204" s="28">
        <v>8.1</v>
      </c>
      <c r="BG204" s="28">
        <v>41.6</v>
      </c>
      <c r="BH204" s="28"/>
      <c r="BI204" s="28"/>
      <c r="BJ204" s="28"/>
      <c r="BK204" s="28"/>
      <c r="BL204" s="28"/>
      <c r="BM204" s="28"/>
      <c r="BN204" s="28"/>
      <c r="BO204" s="28"/>
      <c r="BP204" s="28">
        <v>31.4</v>
      </c>
      <c r="BQ204" s="28">
        <v>2.1</v>
      </c>
      <c r="BR204" s="28">
        <v>8.1</v>
      </c>
      <c r="BS204" s="28">
        <v>41.6</v>
      </c>
      <c r="BT204" s="28"/>
      <c r="BU204" s="28" t="s">
        <v>509</v>
      </c>
      <c r="BV204" s="28"/>
      <c r="BX204"/>
    </row>
    <row r="205" spans="2:76" x14ac:dyDescent="0.25">
      <c r="B205" s="59" t="str">
        <f t="shared" si="63"/>
        <v>Wenaha</v>
      </c>
      <c r="C205" s="31" t="str">
        <f t="shared" si="64"/>
        <v>USFS</v>
      </c>
      <c r="D205" s="31" t="str">
        <f t="shared" si="65"/>
        <v>OR</v>
      </c>
      <c r="E205" s="100">
        <f t="shared" si="66"/>
        <v>1988</v>
      </c>
      <c r="F205" s="82" t="str">
        <f t="shared" si="67"/>
        <v/>
      </c>
      <c r="G205" s="33" t="str">
        <f t="shared" si="68"/>
        <v/>
      </c>
      <c r="H205" s="33" t="str">
        <f t="shared" si="69"/>
        <v/>
      </c>
      <c r="I205" s="69" t="str">
        <f t="shared" si="70"/>
        <v/>
      </c>
      <c r="J205" s="82" t="str">
        <f t="shared" si="71"/>
        <v/>
      </c>
      <c r="K205" s="33" t="str">
        <f t="shared" si="72"/>
        <v/>
      </c>
      <c r="L205" s="33" t="str">
        <f t="shared" si="73"/>
        <v/>
      </c>
      <c r="M205" s="69" t="str">
        <f t="shared" si="74"/>
        <v/>
      </c>
      <c r="N205" s="82" t="str">
        <f t="shared" si="75"/>
        <v/>
      </c>
      <c r="O205" s="33" t="str">
        <f t="shared" si="76"/>
        <v/>
      </c>
      <c r="P205" s="33" t="str">
        <f t="shared" si="77"/>
        <v/>
      </c>
      <c r="Q205" s="69" t="str">
        <f t="shared" si="78"/>
        <v/>
      </c>
      <c r="R205" s="82">
        <f t="shared" si="79"/>
        <v>18.7</v>
      </c>
      <c r="S205" s="33">
        <f t="shared" si="80"/>
        <v>2.7</v>
      </c>
      <c r="T205" s="33">
        <f t="shared" si="81"/>
        <v>0.2</v>
      </c>
      <c r="U205" s="69">
        <f t="shared" si="82"/>
        <v>21.599999999999998</v>
      </c>
      <c r="V205" s="82" t="str">
        <f t="shared" si="83"/>
        <v/>
      </c>
      <c r="W205" s="33" t="str">
        <f t="shared" si="84"/>
        <v/>
      </c>
      <c r="X205" s="33" t="str">
        <f t="shared" si="85"/>
        <v/>
      </c>
      <c r="Y205" s="69" t="str">
        <f t="shared" si="86"/>
        <v/>
      </c>
      <c r="Z205" s="82">
        <f t="shared" si="87"/>
        <v>18.7</v>
      </c>
      <c r="AA205" s="33">
        <f t="shared" si="88"/>
        <v>2.7</v>
      </c>
      <c r="AB205" s="33">
        <f t="shared" si="89"/>
        <v>0.2</v>
      </c>
      <c r="AC205" s="69">
        <f t="shared" si="90"/>
        <v>21.599999999999998</v>
      </c>
      <c r="AD205" s="102" t="str">
        <f t="shared" si="91"/>
        <v/>
      </c>
      <c r="AE205" s="60" t="str">
        <f t="shared" si="92"/>
        <v/>
      </c>
      <c r="AR205" s="28" t="s">
        <v>406</v>
      </c>
      <c r="AS205" s="28" t="s">
        <v>3</v>
      </c>
      <c r="AT205" s="28" t="s">
        <v>65</v>
      </c>
      <c r="AU205" s="88">
        <v>32444</v>
      </c>
      <c r="AV205" s="28"/>
      <c r="AW205" s="28"/>
      <c r="AX205" s="28"/>
      <c r="AY205" s="28"/>
      <c r="AZ205" s="28"/>
      <c r="BA205" s="28"/>
      <c r="BB205" s="28"/>
      <c r="BC205" s="28"/>
      <c r="BD205" s="28"/>
      <c r="BE205" s="28"/>
      <c r="BF205" s="28"/>
      <c r="BG205" s="28"/>
      <c r="BH205" s="28">
        <v>18.7</v>
      </c>
      <c r="BI205" s="28">
        <v>2.7</v>
      </c>
      <c r="BJ205" s="28">
        <v>0.2</v>
      </c>
      <c r="BK205" s="28">
        <v>21.599999999999998</v>
      </c>
      <c r="BL205" s="28"/>
      <c r="BM205" s="28"/>
      <c r="BN205" s="28"/>
      <c r="BO205" s="28"/>
      <c r="BP205" s="28">
        <v>18.7</v>
      </c>
      <c r="BQ205" s="28">
        <v>2.7</v>
      </c>
      <c r="BR205" s="28">
        <v>0.2</v>
      </c>
      <c r="BS205" s="28">
        <v>21.599999999999998</v>
      </c>
      <c r="BT205" s="28"/>
      <c r="BU205" s="28" t="s">
        <v>509</v>
      </c>
      <c r="BV205" s="28"/>
      <c r="BX205"/>
    </row>
    <row r="206" spans="2:76" x14ac:dyDescent="0.25">
      <c r="B206" s="59" t="str">
        <f t="shared" si="63"/>
        <v>West Branch Farmington</v>
      </c>
      <c r="C206" s="31" t="str">
        <f t="shared" si="64"/>
        <v>NPS</v>
      </c>
      <c r="D206" s="31" t="str">
        <f t="shared" si="65"/>
        <v>CT</v>
      </c>
      <c r="E206" s="100">
        <f t="shared" si="66"/>
        <v>1994</v>
      </c>
      <c r="F206" s="82" t="str">
        <f t="shared" si="67"/>
        <v/>
      </c>
      <c r="G206" s="33" t="str">
        <f t="shared" si="68"/>
        <v/>
      </c>
      <c r="H206" s="33" t="str">
        <f t="shared" si="69"/>
        <v/>
      </c>
      <c r="I206" s="69" t="str">
        <f t="shared" si="70"/>
        <v/>
      </c>
      <c r="J206" s="82" t="str">
        <f t="shared" si="71"/>
        <v/>
      </c>
      <c r="K206" s="33" t="str">
        <f t="shared" si="72"/>
        <v/>
      </c>
      <c r="L206" s="33" t="str">
        <f t="shared" si="73"/>
        <v/>
      </c>
      <c r="M206" s="69" t="str">
        <f t="shared" si="74"/>
        <v/>
      </c>
      <c r="N206" s="82" t="str">
        <f t="shared" si="75"/>
        <v/>
      </c>
      <c r="O206" s="33" t="str">
        <f t="shared" si="76"/>
        <v/>
      </c>
      <c r="P206" s="33">
        <f t="shared" si="77"/>
        <v>14</v>
      </c>
      <c r="Q206" s="69">
        <f t="shared" si="78"/>
        <v>14</v>
      </c>
      <c r="R206" s="82" t="str">
        <f t="shared" si="79"/>
        <v/>
      </c>
      <c r="S206" s="33" t="str">
        <f t="shared" si="80"/>
        <v/>
      </c>
      <c r="T206" s="33" t="str">
        <f t="shared" si="81"/>
        <v/>
      </c>
      <c r="U206" s="69" t="str">
        <f t="shared" si="82"/>
        <v/>
      </c>
      <c r="V206" s="82" t="str">
        <f t="shared" si="83"/>
        <v/>
      </c>
      <c r="W206" s="33" t="str">
        <f t="shared" si="84"/>
        <v/>
      </c>
      <c r="X206" s="33" t="str">
        <f t="shared" si="85"/>
        <v/>
      </c>
      <c r="Y206" s="69" t="str">
        <f t="shared" si="86"/>
        <v/>
      </c>
      <c r="Z206" s="82" t="str">
        <f t="shared" si="87"/>
        <v/>
      </c>
      <c r="AA206" s="33" t="str">
        <f t="shared" si="88"/>
        <v/>
      </c>
      <c r="AB206" s="33">
        <f t="shared" si="89"/>
        <v>14</v>
      </c>
      <c r="AC206" s="69">
        <f t="shared" si="90"/>
        <v>14</v>
      </c>
      <c r="AD206" s="102" t="str">
        <f t="shared" si="91"/>
        <v/>
      </c>
      <c r="AE206" s="60" t="str">
        <f t="shared" si="92"/>
        <v/>
      </c>
      <c r="AR206" s="28" t="s">
        <v>432</v>
      </c>
      <c r="AS206" s="28" t="s">
        <v>2</v>
      </c>
      <c r="AT206" s="28" t="s">
        <v>38</v>
      </c>
      <c r="AU206" s="88">
        <v>34572</v>
      </c>
      <c r="AV206" s="28"/>
      <c r="AW206" s="28"/>
      <c r="AX206" s="28"/>
      <c r="AY206" s="28"/>
      <c r="AZ206" s="28"/>
      <c r="BA206" s="28"/>
      <c r="BB206" s="28"/>
      <c r="BC206" s="28"/>
      <c r="BD206" s="28"/>
      <c r="BE206" s="28"/>
      <c r="BF206" s="28">
        <v>14</v>
      </c>
      <c r="BG206" s="28">
        <v>14</v>
      </c>
      <c r="BH206" s="28"/>
      <c r="BI206" s="28"/>
      <c r="BJ206" s="28"/>
      <c r="BK206" s="28"/>
      <c r="BL206" s="28"/>
      <c r="BM206" s="28"/>
      <c r="BN206" s="28"/>
      <c r="BO206" s="28"/>
      <c r="BP206" s="28"/>
      <c r="BQ206" s="28"/>
      <c r="BR206" s="28">
        <v>14</v>
      </c>
      <c r="BS206" s="28">
        <v>14</v>
      </c>
      <c r="BT206" s="28"/>
      <c r="BU206" s="28" t="s">
        <v>509</v>
      </c>
      <c r="BV206" s="28"/>
      <c r="BX206"/>
    </row>
    <row r="207" spans="2:76" x14ac:dyDescent="0.25">
      <c r="B207" s="59" t="str">
        <f t="shared" si="63"/>
        <v>West Fork Bruneau</v>
      </c>
      <c r="C207" s="31" t="str">
        <f t="shared" si="64"/>
        <v>BLM</v>
      </c>
      <c r="D207" s="31" t="str">
        <f t="shared" si="65"/>
        <v>ID</v>
      </c>
      <c r="E207" s="100">
        <f t="shared" si="66"/>
        <v>2009</v>
      </c>
      <c r="F207" s="82">
        <f t="shared" si="67"/>
        <v>0.4</v>
      </c>
      <c r="G207" s="33" t="str">
        <f t="shared" si="68"/>
        <v/>
      </c>
      <c r="H207" s="33" t="str">
        <f t="shared" si="69"/>
        <v/>
      </c>
      <c r="I207" s="69">
        <f t="shared" si="70"/>
        <v>0.4</v>
      </c>
      <c r="J207" s="82" t="str">
        <f t="shared" si="71"/>
        <v/>
      </c>
      <c r="K207" s="33" t="str">
        <f t="shared" si="72"/>
        <v/>
      </c>
      <c r="L207" s="33" t="str">
        <f t="shared" si="73"/>
        <v/>
      </c>
      <c r="M207" s="69" t="str">
        <f t="shared" si="74"/>
        <v/>
      </c>
      <c r="N207" s="82" t="str">
        <f t="shared" si="75"/>
        <v/>
      </c>
      <c r="O207" s="33" t="str">
        <f t="shared" si="76"/>
        <v/>
      </c>
      <c r="P207" s="33" t="str">
        <f t="shared" si="77"/>
        <v/>
      </c>
      <c r="Q207" s="69" t="str">
        <f t="shared" si="78"/>
        <v/>
      </c>
      <c r="R207" s="82" t="str">
        <f t="shared" si="79"/>
        <v/>
      </c>
      <c r="S207" s="33" t="str">
        <f t="shared" si="80"/>
        <v/>
      </c>
      <c r="T207" s="33" t="str">
        <f t="shared" si="81"/>
        <v/>
      </c>
      <c r="U207" s="69" t="str">
        <f t="shared" si="82"/>
        <v/>
      </c>
      <c r="V207" s="82" t="str">
        <f t="shared" si="83"/>
        <v/>
      </c>
      <c r="W207" s="33" t="str">
        <f t="shared" si="84"/>
        <v/>
      </c>
      <c r="X207" s="33" t="str">
        <f t="shared" si="85"/>
        <v/>
      </c>
      <c r="Y207" s="69" t="str">
        <f t="shared" si="86"/>
        <v/>
      </c>
      <c r="Z207" s="82">
        <f t="shared" si="87"/>
        <v>0.4</v>
      </c>
      <c r="AA207" s="33" t="str">
        <f t="shared" si="88"/>
        <v/>
      </c>
      <c r="AB207" s="33" t="str">
        <f t="shared" si="89"/>
        <v/>
      </c>
      <c r="AC207" s="69">
        <f t="shared" si="90"/>
        <v>0.4</v>
      </c>
      <c r="AD207" s="102" t="str">
        <f t="shared" si="91"/>
        <v/>
      </c>
      <c r="AE207" s="60" t="str">
        <f t="shared" si="92"/>
        <v/>
      </c>
      <c r="AR207" s="28" t="s">
        <v>456</v>
      </c>
      <c r="AS207" s="28" t="s">
        <v>1</v>
      </c>
      <c r="AT207" s="28" t="s">
        <v>43</v>
      </c>
      <c r="AU207" s="88">
        <v>39902</v>
      </c>
      <c r="AV207" s="28">
        <v>0.4</v>
      </c>
      <c r="AW207" s="28"/>
      <c r="AX207" s="28"/>
      <c r="AY207" s="28">
        <v>0.4</v>
      </c>
      <c r="AZ207" s="28"/>
      <c r="BA207" s="28"/>
      <c r="BB207" s="28"/>
      <c r="BC207" s="28"/>
      <c r="BD207" s="28"/>
      <c r="BE207" s="28"/>
      <c r="BF207" s="28"/>
      <c r="BG207" s="28"/>
      <c r="BH207" s="28"/>
      <c r="BI207" s="28"/>
      <c r="BJ207" s="28"/>
      <c r="BK207" s="28"/>
      <c r="BL207" s="28"/>
      <c r="BM207" s="28"/>
      <c r="BN207" s="28"/>
      <c r="BO207" s="28"/>
      <c r="BP207" s="28">
        <v>0.4</v>
      </c>
      <c r="BQ207" s="28"/>
      <c r="BR207" s="28"/>
      <c r="BS207" s="28">
        <v>0.4</v>
      </c>
      <c r="BT207" s="28"/>
      <c r="BU207" s="28" t="s">
        <v>509</v>
      </c>
      <c r="BV207" s="28"/>
      <c r="BX207"/>
    </row>
    <row r="208" spans="2:76" x14ac:dyDescent="0.25">
      <c r="B208" s="59" t="str">
        <f t="shared" ref="B208:B221" si="93">IF(ISBLANK(AR208),"",(AR208))</f>
        <v>West Little Owyhee</v>
      </c>
      <c r="C208" s="31" t="str">
        <f t="shared" ref="C208:C221" si="94">IF(ISBLANK(AS208),"",(AS208))</f>
        <v>BLM</v>
      </c>
      <c r="D208" s="31" t="str">
        <f t="shared" ref="D208:D221" si="95">IF(ISBLANK(AT208),"",(AT208))</f>
        <v>OR</v>
      </c>
      <c r="E208" s="100">
        <f t="shared" ref="E208:E221" si="96">IF(ISBLANK(AU208),"",YEAR(AU208))</f>
        <v>1988</v>
      </c>
      <c r="F208" s="82">
        <f t="shared" ref="F208:F221" si="97">IF(ISBLANK(AV208),"",(AV208))</f>
        <v>57.6</v>
      </c>
      <c r="G208" s="33" t="str">
        <f t="shared" ref="G208:G221" si="98">IF(ISBLANK(AW208),"",(AW208))</f>
        <v/>
      </c>
      <c r="H208" s="33" t="str">
        <f t="shared" ref="H208:H221" si="99">IF(ISBLANK(AX208),"",(AX208))</f>
        <v/>
      </c>
      <c r="I208" s="69">
        <f t="shared" ref="I208:I221" si="100">IF(ISBLANK(AY208),"",(AY208))</f>
        <v>57.6</v>
      </c>
      <c r="J208" s="82" t="str">
        <f t="shared" ref="J208:J221" si="101">IF(ISBLANK(AZ208),"",(AZ208))</f>
        <v/>
      </c>
      <c r="K208" s="33" t="str">
        <f t="shared" ref="K208:K221" si="102">IF(ISBLANK(BA208),"",(BA208))</f>
        <v/>
      </c>
      <c r="L208" s="33" t="str">
        <f t="shared" ref="L208:L221" si="103">IF(ISBLANK(BB208),"",(BB208))</f>
        <v/>
      </c>
      <c r="M208" s="69" t="str">
        <f t="shared" ref="M208:M221" si="104">IF(ISBLANK(BC208),"",(BC208))</f>
        <v/>
      </c>
      <c r="N208" s="82" t="str">
        <f t="shared" ref="N208:N221" si="105">IF(ISBLANK(BD208),"",(BD208))</f>
        <v/>
      </c>
      <c r="O208" s="33" t="str">
        <f t="shared" ref="O208:O221" si="106">IF(ISBLANK(BE208),"",(BE208))</f>
        <v/>
      </c>
      <c r="P208" s="33" t="str">
        <f t="shared" ref="P208:P221" si="107">IF(ISBLANK(BF208),"",(BF208))</f>
        <v/>
      </c>
      <c r="Q208" s="69" t="str">
        <f t="shared" ref="Q208:Q221" si="108">IF(ISBLANK(BG208),"",(BG208))</f>
        <v/>
      </c>
      <c r="R208" s="82" t="str">
        <f t="shared" ref="R208:R221" si="109">IF(ISBLANK(BH208),"",(BH208))</f>
        <v/>
      </c>
      <c r="S208" s="33" t="str">
        <f t="shared" ref="S208:S221" si="110">IF(ISBLANK(BI208),"",(BI208))</f>
        <v/>
      </c>
      <c r="T208" s="33" t="str">
        <f t="shared" ref="T208:T221" si="111">IF(ISBLANK(BJ208),"",(BJ208))</f>
        <v/>
      </c>
      <c r="U208" s="69" t="str">
        <f t="shared" ref="U208:U221" si="112">IF(ISBLANK(BK208),"",(BK208))</f>
        <v/>
      </c>
      <c r="V208" s="82" t="str">
        <f t="shared" ref="V208:V221" si="113">IF(ISBLANK(BL208),"",(BL208))</f>
        <v/>
      </c>
      <c r="W208" s="33" t="str">
        <f t="shared" ref="W208:W221" si="114">IF(ISBLANK(BM208),"",(BM208))</f>
        <v/>
      </c>
      <c r="X208" s="33" t="str">
        <f t="shared" ref="X208:X221" si="115">IF(ISBLANK(BN208),"",(BN208))</f>
        <v/>
      </c>
      <c r="Y208" s="69" t="str">
        <f t="shared" ref="Y208:Y221" si="116">IF(ISBLANK(BO208),"",(BO208))</f>
        <v/>
      </c>
      <c r="Z208" s="82">
        <f t="shared" ref="Z208:Z221" si="117">IF(ISBLANK(BP208),"",(BP208))</f>
        <v>57.6</v>
      </c>
      <c r="AA208" s="33" t="str">
        <f t="shared" ref="AA208:AA221" si="118">IF(ISBLANK(BQ208),"",(BQ208))</f>
        <v/>
      </c>
      <c r="AB208" s="33" t="str">
        <f t="shared" ref="AB208:AB221" si="119">IF(ISBLANK(BR208),"",(BR208))</f>
        <v/>
      </c>
      <c r="AC208" s="69">
        <f t="shared" ref="AC208:AC221" si="120">IF(ISBLANK(BS208),"",(BS208))</f>
        <v>57.6</v>
      </c>
      <c r="AD208" s="102" t="str">
        <f t="shared" ref="AD208:AD221" si="121">IF(ISBLANK(BT208),"",(BT208))</f>
        <v/>
      </c>
      <c r="AE208" s="60" t="str">
        <f t="shared" ref="AE208:AE221" si="122">IF(ISBLANK(BU208),"",(BU208))</f>
        <v/>
      </c>
      <c r="AR208" s="28" t="s">
        <v>407</v>
      </c>
      <c r="AS208" s="28" t="s">
        <v>1</v>
      </c>
      <c r="AT208" s="28" t="s">
        <v>65</v>
      </c>
      <c r="AU208" s="88">
        <v>32444</v>
      </c>
      <c r="AV208" s="28">
        <v>57.6</v>
      </c>
      <c r="AW208" s="28"/>
      <c r="AX208" s="28"/>
      <c r="AY208" s="28">
        <v>57.6</v>
      </c>
      <c r="AZ208" s="28"/>
      <c r="BA208" s="28"/>
      <c r="BB208" s="28"/>
      <c r="BC208" s="28"/>
      <c r="BD208" s="28"/>
      <c r="BE208" s="28"/>
      <c r="BF208" s="28"/>
      <c r="BG208" s="28"/>
      <c r="BH208" s="28"/>
      <c r="BI208" s="28"/>
      <c r="BJ208" s="28"/>
      <c r="BK208" s="28"/>
      <c r="BL208" s="28"/>
      <c r="BM208" s="28"/>
      <c r="BN208" s="28"/>
      <c r="BO208" s="28"/>
      <c r="BP208" s="28">
        <v>57.6</v>
      </c>
      <c r="BQ208" s="28"/>
      <c r="BR208" s="28"/>
      <c r="BS208" s="28">
        <v>57.6</v>
      </c>
      <c r="BT208" s="28"/>
      <c r="BU208" s="28" t="s">
        <v>509</v>
      </c>
      <c r="BV208" s="28"/>
      <c r="BX208"/>
    </row>
    <row r="209" spans="2:76" x14ac:dyDescent="0.25">
      <c r="B209" s="59" t="str">
        <f t="shared" si="93"/>
        <v>Westfield</v>
      </c>
      <c r="C209" s="31" t="str">
        <f t="shared" si="94"/>
        <v>State</v>
      </c>
      <c r="D209" s="31" t="str">
        <f t="shared" si="95"/>
        <v>MA</v>
      </c>
      <c r="E209" s="100">
        <f t="shared" si="96"/>
        <v>1993</v>
      </c>
      <c r="F209" s="82" t="str">
        <f t="shared" si="97"/>
        <v/>
      </c>
      <c r="G209" s="33" t="str">
        <f t="shared" si="98"/>
        <v/>
      </c>
      <c r="H209" s="33" t="str">
        <f t="shared" si="99"/>
        <v/>
      </c>
      <c r="I209" s="69" t="str">
        <f t="shared" si="100"/>
        <v/>
      </c>
      <c r="J209" s="82" t="str">
        <f t="shared" si="101"/>
        <v/>
      </c>
      <c r="K209" s="33" t="str">
        <f t="shared" si="102"/>
        <v/>
      </c>
      <c r="L209" s="33" t="str">
        <f t="shared" si="103"/>
        <v/>
      </c>
      <c r="M209" s="69" t="str">
        <f t="shared" si="104"/>
        <v/>
      </c>
      <c r="N209" s="82" t="str">
        <f t="shared" si="105"/>
        <v/>
      </c>
      <c r="O209" s="33" t="str">
        <f t="shared" si="106"/>
        <v/>
      </c>
      <c r="P209" s="33" t="str">
        <f t="shared" si="107"/>
        <v/>
      </c>
      <c r="Q209" s="69" t="str">
        <f t="shared" si="108"/>
        <v/>
      </c>
      <c r="R209" s="82" t="str">
        <f t="shared" si="109"/>
        <v/>
      </c>
      <c r="S209" s="33" t="str">
        <f t="shared" si="110"/>
        <v/>
      </c>
      <c r="T209" s="33" t="str">
        <f t="shared" si="111"/>
        <v/>
      </c>
      <c r="U209" s="69" t="str">
        <f t="shared" si="112"/>
        <v/>
      </c>
      <c r="V209" s="82">
        <f t="shared" si="113"/>
        <v>2.6</v>
      </c>
      <c r="W209" s="33">
        <f t="shared" si="114"/>
        <v>42.9</v>
      </c>
      <c r="X209" s="33">
        <f t="shared" si="115"/>
        <v>32.6</v>
      </c>
      <c r="Y209" s="69">
        <f t="shared" si="116"/>
        <v>78.099999999999994</v>
      </c>
      <c r="Z209" s="82">
        <f t="shared" si="117"/>
        <v>2.6</v>
      </c>
      <c r="AA209" s="33">
        <f t="shared" si="118"/>
        <v>42.9</v>
      </c>
      <c r="AB209" s="33">
        <f t="shared" si="119"/>
        <v>32.6</v>
      </c>
      <c r="AC209" s="69">
        <f t="shared" si="120"/>
        <v>78.099999999999994</v>
      </c>
      <c r="AD209" s="102" t="str">
        <f t="shared" si="121"/>
        <v>Yes</v>
      </c>
      <c r="AE209" s="60" t="str">
        <f t="shared" si="122"/>
        <v>None</v>
      </c>
      <c r="AR209" s="28" t="s">
        <v>430</v>
      </c>
      <c r="AS209" s="28" t="s">
        <v>4</v>
      </c>
      <c r="AT209" s="28" t="s">
        <v>49</v>
      </c>
      <c r="AU209" s="88">
        <v>34275</v>
      </c>
      <c r="AV209" s="28"/>
      <c r="AW209" s="28"/>
      <c r="AX209" s="28"/>
      <c r="AY209" s="28"/>
      <c r="AZ209" s="28"/>
      <c r="BA209" s="28"/>
      <c r="BB209" s="28"/>
      <c r="BC209" s="28"/>
      <c r="BD209" s="28"/>
      <c r="BE209" s="28"/>
      <c r="BF209" s="28"/>
      <c r="BG209" s="28"/>
      <c r="BH209" s="28"/>
      <c r="BI209" s="28"/>
      <c r="BJ209" s="28"/>
      <c r="BK209" s="28"/>
      <c r="BL209" s="28">
        <v>2.6</v>
      </c>
      <c r="BM209" s="28">
        <v>42.9</v>
      </c>
      <c r="BN209" s="28">
        <v>32.6</v>
      </c>
      <c r="BO209" s="28">
        <v>78.099999999999994</v>
      </c>
      <c r="BP209" s="28">
        <v>2.6</v>
      </c>
      <c r="BQ209" s="28">
        <v>42.9</v>
      </c>
      <c r="BR209" s="28">
        <v>32.6</v>
      </c>
      <c r="BS209" s="28">
        <v>78.099999999999994</v>
      </c>
      <c r="BT209" s="28" t="s">
        <v>510</v>
      </c>
      <c r="BU209" s="28" t="s">
        <v>496</v>
      </c>
      <c r="BV209" s="28"/>
      <c r="BX209"/>
    </row>
    <row r="210" spans="2:76" x14ac:dyDescent="0.25">
      <c r="B210" s="59" t="str">
        <f t="shared" si="93"/>
        <v>White</v>
      </c>
      <c r="C210" s="31" t="str">
        <f t="shared" si="94"/>
        <v>BLM/USFS</v>
      </c>
      <c r="D210" s="31" t="str">
        <f t="shared" si="95"/>
        <v>OR</v>
      </c>
      <c r="E210" s="100">
        <f t="shared" si="96"/>
        <v>1988</v>
      </c>
      <c r="F210" s="82" t="str">
        <f t="shared" si="97"/>
        <v/>
      </c>
      <c r="G210" s="33">
        <f t="shared" si="98"/>
        <v>17.8</v>
      </c>
      <c r="H210" s="33">
        <f t="shared" si="99"/>
        <v>6.9</v>
      </c>
      <c r="I210" s="69">
        <f t="shared" si="100"/>
        <v>24.700000000000003</v>
      </c>
      <c r="J210" s="82" t="str">
        <f t="shared" si="101"/>
        <v/>
      </c>
      <c r="K210" s="33" t="str">
        <f t="shared" si="102"/>
        <v/>
      </c>
      <c r="L210" s="33" t="str">
        <f t="shared" si="103"/>
        <v/>
      </c>
      <c r="M210" s="69" t="str">
        <f t="shared" si="104"/>
        <v/>
      </c>
      <c r="N210" s="82" t="str">
        <f t="shared" si="105"/>
        <v/>
      </c>
      <c r="O210" s="33" t="str">
        <f t="shared" si="106"/>
        <v/>
      </c>
      <c r="P210" s="33" t="str">
        <f t="shared" si="107"/>
        <v/>
      </c>
      <c r="Q210" s="69" t="str">
        <f t="shared" si="108"/>
        <v/>
      </c>
      <c r="R210" s="82" t="str">
        <f t="shared" si="109"/>
        <v/>
      </c>
      <c r="S210" s="33">
        <f t="shared" si="110"/>
        <v>6.5</v>
      </c>
      <c r="T210" s="33">
        <f t="shared" si="111"/>
        <v>15.6</v>
      </c>
      <c r="U210" s="69">
        <f t="shared" si="112"/>
        <v>22.1</v>
      </c>
      <c r="V210" s="82" t="str">
        <f t="shared" si="113"/>
        <v/>
      </c>
      <c r="W210" s="33" t="str">
        <f t="shared" si="114"/>
        <v/>
      </c>
      <c r="X210" s="33" t="str">
        <f t="shared" si="115"/>
        <v/>
      </c>
      <c r="Y210" s="69" t="str">
        <f t="shared" si="116"/>
        <v/>
      </c>
      <c r="Z210" s="82" t="str">
        <f t="shared" si="117"/>
        <v/>
      </c>
      <c r="AA210" s="33">
        <f t="shared" si="118"/>
        <v>24.3</v>
      </c>
      <c r="AB210" s="33">
        <f t="shared" si="119"/>
        <v>22.5</v>
      </c>
      <c r="AC210" s="69">
        <f t="shared" si="120"/>
        <v>46.8</v>
      </c>
      <c r="AD210" s="102" t="str">
        <f t="shared" si="121"/>
        <v/>
      </c>
      <c r="AE210" s="60" t="str">
        <f t="shared" si="122"/>
        <v/>
      </c>
      <c r="AR210" s="28" t="s">
        <v>291</v>
      </c>
      <c r="AS210" s="28" t="s">
        <v>21</v>
      </c>
      <c r="AT210" s="28" t="s">
        <v>65</v>
      </c>
      <c r="AU210" s="88">
        <v>32444</v>
      </c>
      <c r="AV210" s="28"/>
      <c r="AW210" s="28">
        <v>17.8</v>
      </c>
      <c r="AX210" s="28">
        <v>6.9</v>
      </c>
      <c r="AY210" s="28">
        <v>24.700000000000003</v>
      </c>
      <c r="AZ210" s="28"/>
      <c r="BA210" s="28"/>
      <c r="BB210" s="28"/>
      <c r="BC210" s="28"/>
      <c r="BD210" s="28"/>
      <c r="BE210" s="28"/>
      <c r="BF210" s="28"/>
      <c r="BG210" s="28"/>
      <c r="BH210" s="28"/>
      <c r="BI210" s="28">
        <v>6.5</v>
      </c>
      <c r="BJ210" s="28">
        <v>15.6</v>
      </c>
      <c r="BK210" s="28">
        <v>22.1</v>
      </c>
      <c r="BL210" s="28"/>
      <c r="BM210" s="28"/>
      <c r="BN210" s="28"/>
      <c r="BO210" s="28"/>
      <c r="BP210" s="28"/>
      <c r="BQ210" s="28">
        <v>24.3</v>
      </c>
      <c r="BR210" s="28">
        <v>22.5</v>
      </c>
      <c r="BS210" s="28">
        <v>46.8</v>
      </c>
      <c r="BT210" s="28"/>
      <c r="BU210" s="28" t="s">
        <v>509</v>
      </c>
      <c r="BV210" s="28"/>
      <c r="BX210"/>
    </row>
    <row r="211" spans="2:76" x14ac:dyDescent="0.25">
      <c r="B211" s="59" t="str">
        <f t="shared" si="93"/>
        <v>White Clay Creek</v>
      </c>
      <c r="C211" s="31" t="str">
        <f t="shared" si="94"/>
        <v>NPS</v>
      </c>
      <c r="D211" s="31" t="str">
        <f t="shared" si="95"/>
        <v>DE/PA</v>
      </c>
      <c r="E211" s="100">
        <f t="shared" si="96"/>
        <v>2000</v>
      </c>
      <c r="F211" s="82" t="str">
        <f t="shared" si="97"/>
        <v/>
      </c>
      <c r="G211" s="33" t="str">
        <f t="shared" si="98"/>
        <v/>
      </c>
      <c r="H211" s="33" t="str">
        <f t="shared" si="99"/>
        <v/>
      </c>
      <c r="I211" s="69" t="str">
        <f t="shared" si="100"/>
        <v/>
      </c>
      <c r="J211" s="82" t="str">
        <f t="shared" si="101"/>
        <v/>
      </c>
      <c r="K211" s="33" t="str">
        <f t="shared" si="102"/>
        <v/>
      </c>
      <c r="L211" s="33" t="str">
        <f t="shared" si="103"/>
        <v/>
      </c>
      <c r="M211" s="69" t="str">
        <f t="shared" si="104"/>
        <v/>
      </c>
      <c r="N211" s="82" t="str">
        <f t="shared" si="105"/>
        <v/>
      </c>
      <c r="O211" s="33">
        <f t="shared" si="106"/>
        <v>31.4</v>
      </c>
      <c r="P211" s="33">
        <f t="shared" si="107"/>
        <v>167.6</v>
      </c>
      <c r="Q211" s="69">
        <f t="shared" si="108"/>
        <v>199</v>
      </c>
      <c r="R211" s="82" t="str">
        <f t="shared" si="109"/>
        <v/>
      </c>
      <c r="S211" s="33" t="str">
        <f t="shared" si="110"/>
        <v/>
      </c>
      <c r="T211" s="33" t="str">
        <f t="shared" si="111"/>
        <v/>
      </c>
      <c r="U211" s="69" t="str">
        <f t="shared" si="112"/>
        <v/>
      </c>
      <c r="V211" s="82" t="str">
        <f t="shared" si="113"/>
        <v/>
      </c>
      <c r="W211" s="33" t="str">
        <f t="shared" si="114"/>
        <v/>
      </c>
      <c r="X211" s="33" t="str">
        <f t="shared" si="115"/>
        <v/>
      </c>
      <c r="Y211" s="69" t="str">
        <f t="shared" si="116"/>
        <v/>
      </c>
      <c r="Z211" s="82" t="str">
        <f t="shared" si="117"/>
        <v/>
      </c>
      <c r="AA211" s="33">
        <f t="shared" si="118"/>
        <v>31.4</v>
      </c>
      <c r="AB211" s="33">
        <f t="shared" si="119"/>
        <v>167.6</v>
      </c>
      <c r="AC211" s="69">
        <f t="shared" si="120"/>
        <v>199</v>
      </c>
      <c r="AD211" s="102" t="str">
        <f t="shared" si="121"/>
        <v/>
      </c>
      <c r="AE211" s="60" t="str">
        <f t="shared" si="122"/>
        <v/>
      </c>
      <c r="AR211" s="28" t="s">
        <v>93</v>
      </c>
      <c r="AS211" s="28" t="s">
        <v>2</v>
      </c>
      <c r="AT211" s="28" t="s">
        <v>39</v>
      </c>
      <c r="AU211" s="88">
        <v>36823</v>
      </c>
      <c r="AV211" s="28"/>
      <c r="AW211" s="28"/>
      <c r="AX211" s="28"/>
      <c r="AY211" s="28"/>
      <c r="AZ211" s="28"/>
      <c r="BA211" s="28"/>
      <c r="BB211" s="28"/>
      <c r="BC211" s="28"/>
      <c r="BD211" s="28"/>
      <c r="BE211" s="28">
        <v>31.4</v>
      </c>
      <c r="BF211" s="28">
        <v>167.6</v>
      </c>
      <c r="BG211" s="28">
        <v>199</v>
      </c>
      <c r="BH211" s="28"/>
      <c r="BI211" s="28"/>
      <c r="BJ211" s="28"/>
      <c r="BK211" s="28"/>
      <c r="BL211" s="28"/>
      <c r="BM211" s="28"/>
      <c r="BN211" s="28"/>
      <c r="BO211" s="28"/>
      <c r="BP211" s="28"/>
      <c r="BQ211" s="28">
        <v>31.4</v>
      </c>
      <c r="BR211" s="28">
        <v>167.6</v>
      </c>
      <c r="BS211" s="28">
        <v>199</v>
      </c>
      <c r="BT211" s="28"/>
      <c r="BU211" s="28" t="s">
        <v>509</v>
      </c>
      <c r="BV211" s="28"/>
      <c r="BX211"/>
    </row>
    <row r="212" spans="2:76" x14ac:dyDescent="0.25">
      <c r="B212" s="59" t="str">
        <f t="shared" si="93"/>
        <v>White Salmon</v>
      </c>
      <c r="C212" s="31" t="str">
        <f t="shared" si="94"/>
        <v>USFS</v>
      </c>
      <c r="D212" s="31" t="str">
        <f t="shared" si="95"/>
        <v>WA</v>
      </c>
      <c r="E212" s="100">
        <f t="shared" si="96"/>
        <v>1986</v>
      </c>
      <c r="F212" s="82" t="str">
        <f t="shared" si="97"/>
        <v/>
      </c>
      <c r="G212" s="33" t="str">
        <f t="shared" si="98"/>
        <v/>
      </c>
      <c r="H212" s="33" t="str">
        <f t="shared" si="99"/>
        <v/>
      </c>
      <c r="I212" s="69" t="str">
        <f t="shared" si="100"/>
        <v/>
      </c>
      <c r="J212" s="82" t="str">
        <f t="shared" si="101"/>
        <v/>
      </c>
      <c r="K212" s="33" t="str">
        <f t="shared" si="102"/>
        <v/>
      </c>
      <c r="L212" s="33" t="str">
        <f t="shared" si="103"/>
        <v/>
      </c>
      <c r="M212" s="69" t="str">
        <f t="shared" si="104"/>
        <v/>
      </c>
      <c r="N212" s="82" t="str">
        <f t="shared" si="105"/>
        <v/>
      </c>
      <c r="O212" s="33" t="str">
        <f t="shared" si="106"/>
        <v/>
      </c>
      <c r="P212" s="33" t="str">
        <f t="shared" si="107"/>
        <v/>
      </c>
      <c r="Q212" s="69" t="str">
        <f t="shared" si="108"/>
        <v/>
      </c>
      <c r="R212" s="82">
        <f t="shared" si="109"/>
        <v>6.7</v>
      </c>
      <c r="S212" s="33">
        <f t="shared" si="110"/>
        <v>21</v>
      </c>
      <c r="T212" s="33" t="str">
        <f t="shared" si="111"/>
        <v/>
      </c>
      <c r="U212" s="69">
        <f t="shared" si="112"/>
        <v>27.7</v>
      </c>
      <c r="V212" s="82" t="str">
        <f t="shared" si="113"/>
        <v/>
      </c>
      <c r="W212" s="33" t="str">
        <f t="shared" si="114"/>
        <v/>
      </c>
      <c r="X212" s="33" t="str">
        <f t="shared" si="115"/>
        <v/>
      </c>
      <c r="Y212" s="69" t="str">
        <f t="shared" si="116"/>
        <v/>
      </c>
      <c r="Z212" s="82">
        <f t="shared" si="117"/>
        <v>6.7</v>
      </c>
      <c r="AA212" s="33">
        <f t="shared" si="118"/>
        <v>21</v>
      </c>
      <c r="AB212" s="33" t="str">
        <f t="shared" si="119"/>
        <v/>
      </c>
      <c r="AC212" s="69">
        <f t="shared" si="120"/>
        <v>27.7</v>
      </c>
      <c r="AD212" s="102" t="str">
        <f t="shared" si="121"/>
        <v/>
      </c>
      <c r="AE212" s="60" t="str">
        <f t="shared" si="122"/>
        <v/>
      </c>
      <c r="AR212" s="28" t="s">
        <v>252</v>
      </c>
      <c r="AS212" s="28" t="s">
        <v>3</v>
      </c>
      <c r="AT212" s="28" t="s">
        <v>73</v>
      </c>
      <c r="AU212" s="88">
        <v>31733</v>
      </c>
      <c r="AV212" s="28"/>
      <c r="AW212" s="28"/>
      <c r="AX212" s="28"/>
      <c r="AY212" s="28"/>
      <c r="AZ212" s="28"/>
      <c r="BA212" s="28"/>
      <c r="BB212" s="28"/>
      <c r="BC212" s="28"/>
      <c r="BD212" s="28"/>
      <c r="BE212" s="28"/>
      <c r="BF212" s="28"/>
      <c r="BG212" s="28"/>
      <c r="BH212" s="28">
        <v>6.7</v>
      </c>
      <c r="BI212" s="28">
        <v>21</v>
      </c>
      <c r="BJ212" s="28"/>
      <c r="BK212" s="28">
        <v>27.7</v>
      </c>
      <c r="BL212" s="28"/>
      <c r="BM212" s="28"/>
      <c r="BN212" s="28"/>
      <c r="BO212" s="28"/>
      <c r="BP212" s="28">
        <v>6.7</v>
      </c>
      <c r="BQ212" s="28">
        <v>21</v>
      </c>
      <c r="BR212" s="28"/>
      <c r="BS212" s="28">
        <v>27.7</v>
      </c>
      <c r="BT212" s="28"/>
      <c r="BU212" s="28" t="s">
        <v>509</v>
      </c>
      <c r="BV212" s="28"/>
      <c r="BX212"/>
    </row>
    <row r="213" spans="2:76" x14ac:dyDescent="0.25">
      <c r="B213" s="59" t="str">
        <f t="shared" si="93"/>
        <v>Whitefish</v>
      </c>
      <c r="C213" s="31" t="str">
        <f t="shared" si="94"/>
        <v>USFS</v>
      </c>
      <c r="D213" s="31" t="str">
        <f t="shared" si="95"/>
        <v>MI</v>
      </c>
      <c r="E213" s="100">
        <f t="shared" si="96"/>
        <v>1992</v>
      </c>
      <c r="F213" s="82" t="str">
        <f t="shared" si="97"/>
        <v/>
      </c>
      <c r="G213" s="33" t="str">
        <f t="shared" si="98"/>
        <v/>
      </c>
      <c r="H213" s="33" t="str">
        <f t="shared" si="99"/>
        <v/>
      </c>
      <c r="I213" s="69" t="str">
        <f t="shared" si="100"/>
        <v/>
      </c>
      <c r="J213" s="82" t="str">
        <f t="shared" si="101"/>
        <v/>
      </c>
      <c r="K213" s="33" t="str">
        <f t="shared" si="102"/>
        <v/>
      </c>
      <c r="L213" s="33" t="str">
        <f t="shared" si="103"/>
        <v/>
      </c>
      <c r="M213" s="69" t="str">
        <f t="shared" si="104"/>
        <v/>
      </c>
      <c r="N213" s="82" t="str">
        <f t="shared" si="105"/>
        <v/>
      </c>
      <c r="O213" s="33" t="str">
        <f t="shared" si="106"/>
        <v/>
      </c>
      <c r="P213" s="33" t="str">
        <f t="shared" si="107"/>
        <v/>
      </c>
      <c r="Q213" s="69" t="str">
        <f t="shared" si="108"/>
        <v/>
      </c>
      <c r="R213" s="82" t="str">
        <f t="shared" si="109"/>
        <v/>
      </c>
      <c r="S213" s="33">
        <f t="shared" si="110"/>
        <v>31.5</v>
      </c>
      <c r="T213" s="33">
        <f t="shared" si="111"/>
        <v>2.1</v>
      </c>
      <c r="U213" s="69">
        <f t="shared" si="112"/>
        <v>33.6</v>
      </c>
      <c r="V213" s="82" t="str">
        <f t="shared" si="113"/>
        <v/>
      </c>
      <c r="W213" s="33" t="str">
        <f t="shared" si="114"/>
        <v/>
      </c>
      <c r="X213" s="33" t="str">
        <f t="shared" si="115"/>
        <v/>
      </c>
      <c r="Y213" s="69" t="str">
        <f t="shared" si="116"/>
        <v/>
      </c>
      <c r="Z213" s="82" t="str">
        <f t="shared" si="117"/>
        <v/>
      </c>
      <c r="AA213" s="33">
        <f t="shared" si="118"/>
        <v>31.5</v>
      </c>
      <c r="AB213" s="33">
        <f t="shared" si="119"/>
        <v>2.1</v>
      </c>
      <c r="AC213" s="69">
        <f t="shared" si="120"/>
        <v>33.6</v>
      </c>
      <c r="AD213" s="102" t="str">
        <f t="shared" si="121"/>
        <v/>
      </c>
      <c r="AE213" s="60" t="str">
        <f t="shared" si="122"/>
        <v/>
      </c>
      <c r="AR213" s="28" t="s">
        <v>295</v>
      </c>
      <c r="AS213" s="28" t="s">
        <v>3</v>
      </c>
      <c r="AT213" s="28" t="s">
        <v>50</v>
      </c>
      <c r="AU213" s="88">
        <v>33666</v>
      </c>
      <c r="AV213" s="28"/>
      <c r="AW213" s="28"/>
      <c r="AX213" s="28"/>
      <c r="AY213" s="28"/>
      <c r="AZ213" s="28"/>
      <c r="BA213" s="28"/>
      <c r="BB213" s="28"/>
      <c r="BC213" s="28"/>
      <c r="BD213" s="28"/>
      <c r="BE213" s="28"/>
      <c r="BF213" s="28"/>
      <c r="BG213" s="28"/>
      <c r="BH213" s="28"/>
      <c r="BI213" s="28">
        <v>31.5</v>
      </c>
      <c r="BJ213" s="28">
        <v>2.1</v>
      </c>
      <c r="BK213" s="28">
        <v>33.6</v>
      </c>
      <c r="BL213" s="28"/>
      <c r="BM213" s="28"/>
      <c r="BN213" s="28"/>
      <c r="BO213" s="28"/>
      <c r="BP213" s="28"/>
      <c r="BQ213" s="28">
        <v>31.5</v>
      </c>
      <c r="BR213" s="28">
        <v>2.1</v>
      </c>
      <c r="BS213" s="28">
        <v>33.6</v>
      </c>
      <c r="BT213" s="28"/>
      <c r="BU213" s="28" t="s">
        <v>509</v>
      </c>
      <c r="BV213" s="28"/>
      <c r="BX213"/>
    </row>
    <row r="214" spans="2:76" x14ac:dyDescent="0.25">
      <c r="B214" s="59" t="str">
        <f t="shared" si="93"/>
        <v>Whychus Creek</v>
      </c>
      <c r="C214" s="31" t="str">
        <f t="shared" si="94"/>
        <v>USFS</v>
      </c>
      <c r="D214" s="31" t="str">
        <f t="shared" si="95"/>
        <v>OR</v>
      </c>
      <c r="E214" s="100">
        <f t="shared" si="96"/>
        <v>1988</v>
      </c>
      <c r="F214" s="82" t="str">
        <f t="shared" si="97"/>
        <v/>
      </c>
      <c r="G214" s="33" t="str">
        <f t="shared" si="98"/>
        <v/>
      </c>
      <c r="H214" s="33" t="str">
        <f t="shared" si="99"/>
        <v/>
      </c>
      <c r="I214" s="69" t="str">
        <f t="shared" si="100"/>
        <v/>
      </c>
      <c r="J214" s="82" t="str">
        <f t="shared" si="101"/>
        <v/>
      </c>
      <c r="K214" s="33" t="str">
        <f t="shared" si="102"/>
        <v/>
      </c>
      <c r="L214" s="33" t="str">
        <f t="shared" si="103"/>
        <v/>
      </c>
      <c r="M214" s="69" t="str">
        <f t="shared" si="104"/>
        <v/>
      </c>
      <c r="N214" s="82" t="str">
        <f t="shared" si="105"/>
        <v/>
      </c>
      <c r="O214" s="33" t="str">
        <f t="shared" si="106"/>
        <v/>
      </c>
      <c r="P214" s="33" t="str">
        <f t="shared" si="107"/>
        <v/>
      </c>
      <c r="Q214" s="69" t="str">
        <f t="shared" si="108"/>
        <v/>
      </c>
      <c r="R214" s="82">
        <f t="shared" si="109"/>
        <v>6.6</v>
      </c>
      <c r="S214" s="33">
        <f t="shared" si="110"/>
        <v>8.8000000000000007</v>
      </c>
      <c r="T214" s="33" t="str">
        <f t="shared" si="111"/>
        <v/>
      </c>
      <c r="U214" s="69">
        <f t="shared" si="112"/>
        <v>15.4</v>
      </c>
      <c r="V214" s="82" t="str">
        <f t="shared" si="113"/>
        <v/>
      </c>
      <c r="W214" s="33" t="str">
        <f t="shared" si="114"/>
        <v/>
      </c>
      <c r="X214" s="33" t="str">
        <f t="shared" si="115"/>
        <v/>
      </c>
      <c r="Y214" s="69" t="str">
        <f t="shared" si="116"/>
        <v/>
      </c>
      <c r="Z214" s="82">
        <f t="shared" si="117"/>
        <v>6.6</v>
      </c>
      <c r="AA214" s="33">
        <f t="shared" si="118"/>
        <v>8.8000000000000007</v>
      </c>
      <c r="AB214" s="33" t="str">
        <f t="shared" si="119"/>
        <v/>
      </c>
      <c r="AC214" s="69">
        <f t="shared" si="120"/>
        <v>15.4</v>
      </c>
      <c r="AD214" s="102" t="str">
        <f t="shared" si="121"/>
        <v/>
      </c>
      <c r="AE214" s="60" t="str">
        <f t="shared" si="122"/>
        <v/>
      </c>
      <c r="AR214" s="28" t="s">
        <v>597</v>
      </c>
      <c r="AS214" s="28" t="s">
        <v>3</v>
      </c>
      <c r="AT214" s="28" t="s">
        <v>65</v>
      </c>
      <c r="AU214" s="88">
        <v>32444</v>
      </c>
      <c r="AV214" s="28"/>
      <c r="AW214" s="28"/>
      <c r="AX214" s="28"/>
      <c r="AY214" s="28"/>
      <c r="AZ214" s="28"/>
      <c r="BA214" s="28"/>
      <c r="BB214" s="28"/>
      <c r="BC214" s="28"/>
      <c r="BD214" s="28"/>
      <c r="BE214" s="28"/>
      <c r="BF214" s="28"/>
      <c r="BG214" s="28"/>
      <c r="BH214" s="28">
        <v>6.6</v>
      </c>
      <c r="BI214" s="28">
        <v>8.8000000000000007</v>
      </c>
      <c r="BJ214" s="28"/>
      <c r="BK214" s="28">
        <v>15.4</v>
      </c>
      <c r="BL214" s="28"/>
      <c r="BM214" s="28"/>
      <c r="BN214" s="28"/>
      <c r="BO214" s="28"/>
      <c r="BP214" s="28">
        <v>6.6</v>
      </c>
      <c r="BQ214" s="28">
        <v>8.8000000000000007</v>
      </c>
      <c r="BR214" s="28"/>
      <c r="BS214" s="28">
        <v>15.4</v>
      </c>
      <c r="BT214" s="28"/>
      <c r="BU214" s="28" t="s">
        <v>509</v>
      </c>
      <c r="BV214" s="28"/>
      <c r="BX214"/>
    </row>
    <row r="215" spans="2:76" x14ac:dyDescent="0.25">
      <c r="B215" s="59" t="str">
        <f t="shared" si="93"/>
        <v>Wickahoney Creek</v>
      </c>
      <c r="C215" s="31" t="str">
        <f t="shared" si="94"/>
        <v>BLM</v>
      </c>
      <c r="D215" s="31" t="str">
        <f t="shared" si="95"/>
        <v>ID</v>
      </c>
      <c r="E215" s="100">
        <f t="shared" si="96"/>
        <v>2009</v>
      </c>
      <c r="F215" s="82">
        <f t="shared" si="97"/>
        <v>1.5</v>
      </c>
      <c r="G215" s="33" t="str">
        <f t="shared" si="98"/>
        <v/>
      </c>
      <c r="H215" s="33" t="str">
        <f t="shared" si="99"/>
        <v/>
      </c>
      <c r="I215" s="69">
        <f t="shared" si="100"/>
        <v>1.5</v>
      </c>
      <c r="J215" s="82" t="str">
        <f t="shared" si="101"/>
        <v/>
      </c>
      <c r="K215" s="33" t="str">
        <f t="shared" si="102"/>
        <v/>
      </c>
      <c r="L215" s="33" t="str">
        <f t="shared" si="103"/>
        <v/>
      </c>
      <c r="M215" s="69" t="str">
        <f t="shared" si="104"/>
        <v/>
      </c>
      <c r="N215" s="82" t="str">
        <f t="shared" si="105"/>
        <v/>
      </c>
      <c r="O215" s="33" t="str">
        <f t="shared" si="106"/>
        <v/>
      </c>
      <c r="P215" s="33" t="str">
        <f t="shared" si="107"/>
        <v/>
      </c>
      <c r="Q215" s="69" t="str">
        <f t="shared" si="108"/>
        <v/>
      </c>
      <c r="R215" s="82" t="str">
        <f t="shared" si="109"/>
        <v/>
      </c>
      <c r="S215" s="33" t="str">
        <f t="shared" si="110"/>
        <v/>
      </c>
      <c r="T215" s="33" t="str">
        <f t="shared" si="111"/>
        <v/>
      </c>
      <c r="U215" s="69" t="str">
        <f t="shared" si="112"/>
        <v/>
      </c>
      <c r="V215" s="82" t="str">
        <f t="shared" si="113"/>
        <v/>
      </c>
      <c r="W215" s="33" t="str">
        <f t="shared" si="114"/>
        <v/>
      </c>
      <c r="X215" s="33" t="str">
        <f t="shared" si="115"/>
        <v/>
      </c>
      <c r="Y215" s="69" t="str">
        <f t="shared" si="116"/>
        <v/>
      </c>
      <c r="Z215" s="82">
        <f t="shared" si="117"/>
        <v>1.5</v>
      </c>
      <c r="AA215" s="33" t="str">
        <f t="shared" si="118"/>
        <v/>
      </c>
      <c r="AB215" s="33" t="str">
        <f t="shared" si="119"/>
        <v/>
      </c>
      <c r="AC215" s="69">
        <f t="shared" si="120"/>
        <v>1.5</v>
      </c>
      <c r="AD215" s="102" t="str">
        <f t="shared" si="121"/>
        <v/>
      </c>
      <c r="AE215" s="60" t="str">
        <f t="shared" si="122"/>
        <v/>
      </c>
      <c r="AR215" s="28" t="s">
        <v>105</v>
      </c>
      <c r="AS215" s="28" t="s">
        <v>1</v>
      </c>
      <c r="AT215" s="28" t="s">
        <v>43</v>
      </c>
      <c r="AU215" s="88">
        <v>39902</v>
      </c>
      <c r="AV215" s="28">
        <v>1.5</v>
      </c>
      <c r="AW215" s="28"/>
      <c r="AX215" s="28"/>
      <c r="AY215" s="28">
        <v>1.5</v>
      </c>
      <c r="AZ215" s="28"/>
      <c r="BA215" s="28"/>
      <c r="BB215" s="28"/>
      <c r="BC215" s="28"/>
      <c r="BD215" s="28"/>
      <c r="BE215" s="28"/>
      <c r="BF215" s="28"/>
      <c r="BG215" s="28"/>
      <c r="BH215" s="28"/>
      <c r="BI215" s="28"/>
      <c r="BJ215" s="28"/>
      <c r="BK215" s="28"/>
      <c r="BL215" s="28"/>
      <c r="BM215" s="28"/>
      <c r="BN215" s="28"/>
      <c r="BO215" s="28"/>
      <c r="BP215" s="28">
        <v>1.5</v>
      </c>
      <c r="BQ215" s="28"/>
      <c r="BR215" s="28"/>
      <c r="BS215" s="28">
        <v>1.5</v>
      </c>
      <c r="BT215" s="28"/>
      <c r="BU215" s="28" t="s">
        <v>509</v>
      </c>
      <c r="BV215" s="28"/>
      <c r="BX215"/>
    </row>
    <row r="216" spans="2:76" x14ac:dyDescent="0.25">
      <c r="B216" s="59" t="str">
        <f t="shared" si="93"/>
        <v>Wildcat</v>
      </c>
      <c r="C216" s="31" t="str">
        <f t="shared" si="94"/>
        <v>USFS</v>
      </c>
      <c r="D216" s="31" t="str">
        <f t="shared" si="95"/>
        <v>NH</v>
      </c>
      <c r="E216" s="100">
        <f t="shared" si="96"/>
        <v>1988</v>
      </c>
      <c r="F216" s="82" t="str">
        <f t="shared" si="97"/>
        <v/>
      </c>
      <c r="G216" s="33" t="str">
        <f t="shared" si="98"/>
        <v/>
      </c>
      <c r="H216" s="33" t="str">
        <f t="shared" si="99"/>
        <v/>
      </c>
      <c r="I216" s="69" t="str">
        <f t="shared" si="100"/>
        <v/>
      </c>
      <c r="J216" s="82" t="str">
        <f t="shared" si="101"/>
        <v/>
      </c>
      <c r="K216" s="33" t="str">
        <f t="shared" si="102"/>
        <v/>
      </c>
      <c r="L216" s="33" t="str">
        <f t="shared" si="103"/>
        <v/>
      </c>
      <c r="M216" s="69" t="str">
        <f t="shared" si="104"/>
        <v/>
      </c>
      <c r="N216" s="82" t="str">
        <f t="shared" si="105"/>
        <v/>
      </c>
      <c r="O216" s="33" t="str">
        <f t="shared" si="106"/>
        <v/>
      </c>
      <c r="P216" s="33" t="str">
        <f t="shared" si="107"/>
        <v/>
      </c>
      <c r="Q216" s="69" t="str">
        <f t="shared" si="108"/>
        <v/>
      </c>
      <c r="R216" s="82" t="str">
        <f t="shared" si="109"/>
        <v/>
      </c>
      <c r="S216" s="33">
        <f t="shared" si="110"/>
        <v>13.7</v>
      </c>
      <c r="T216" s="33">
        <f t="shared" si="111"/>
        <v>0.8</v>
      </c>
      <c r="U216" s="69">
        <f t="shared" si="112"/>
        <v>14.5</v>
      </c>
      <c r="V216" s="82" t="str">
        <f t="shared" si="113"/>
        <v/>
      </c>
      <c r="W216" s="33" t="str">
        <f t="shared" si="114"/>
        <v/>
      </c>
      <c r="X216" s="33" t="str">
        <f t="shared" si="115"/>
        <v/>
      </c>
      <c r="Y216" s="69" t="str">
        <f t="shared" si="116"/>
        <v/>
      </c>
      <c r="Z216" s="82" t="str">
        <f t="shared" si="117"/>
        <v/>
      </c>
      <c r="AA216" s="33">
        <f t="shared" si="118"/>
        <v>13.7</v>
      </c>
      <c r="AB216" s="33">
        <f t="shared" si="119"/>
        <v>0.8</v>
      </c>
      <c r="AC216" s="69">
        <f t="shared" si="120"/>
        <v>14.5</v>
      </c>
      <c r="AD216" s="102" t="str">
        <f t="shared" si="121"/>
        <v/>
      </c>
      <c r="AE216" s="60" t="str">
        <f t="shared" si="122"/>
        <v/>
      </c>
      <c r="AR216" s="28" t="s">
        <v>381</v>
      </c>
      <c r="AS216" s="28" t="s">
        <v>3</v>
      </c>
      <c r="AT216" s="28" t="s">
        <v>57</v>
      </c>
      <c r="AU216" s="88">
        <v>32444</v>
      </c>
      <c r="AV216" s="28"/>
      <c r="AW216" s="28"/>
      <c r="AX216" s="28"/>
      <c r="AY216" s="28"/>
      <c r="AZ216" s="28"/>
      <c r="BA216" s="28"/>
      <c r="BB216" s="28"/>
      <c r="BC216" s="28"/>
      <c r="BD216" s="28"/>
      <c r="BE216" s="28"/>
      <c r="BF216" s="28"/>
      <c r="BG216" s="28"/>
      <c r="BH216" s="28"/>
      <c r="BI216" s="28">
        <v>13.7</v>
      </c>
      <c r="BJ216" s="28">
        <v>0.8</v>
      </c>
      <c r="BK216" s="28">
        <v>14.5</v>
      </c>
      <c r="BL216" s="28"/>
      <c r="BM216" s="28"/>
      <c r="BN216" s="28"/>
      <c r="BO216" s="28"/>
      <c r="BP216" s="28"/>
      <c r="BQ216" s="28">
        <v>13.7</v>
      </c>
      <c r="BR216" s="28">
        <v>0.8</v>
      </c>
      <c r="BS216" s="28">
        <v>14.5</v>
      </c>
      <c r="BT216" s="28"/>
      <c r="BU216" s="28" t="s">
        <v>509</v>
      </c>
      <c r="BV216" s="28"/>
      <c r="BX216"/>
    </row>
    <row r="217" spans="2:76" x14ac:dyDescent="0.25">
      <c r="B217" s="59" t="str">
        <f t="shared" si="93"/>
        <v>Wildhorse Creek and Kiger Creek</v>
      </c>
      <c r="C217" s="31" t="str">
        <f t="shared" si="94"/>
        <v>BLM</v>
      </c>
      <c r="D217" s="31" t="str">
        <f t="shared" si="95"/>
        <v xml:space="preserve">OR </v>
      </c>
      <c r="E217" s="100">
        <f t="shared" si="96"/>
        <v>2000</v>
      </c>
      <c r="F217" s="82">
        <f t="shared" si="97"/>
        <v>13.9</v>
      </c>
      <c r="G217" s="33" t="str">
        <f t="shared" si="98"/>
        <v/>
      </c>
      <c r="H217" s="33" t="str">
        <f t="shared" si="99"/>
        <v/>
      </c>
      <c r="I217" s="69">
        <f t="shared" si="100"/>
        <v>13.9</v>
      </c>
      <c r="J217" s="82" t="str">
        <f t="shared" si="101"/>
        <v/>
      </c>
      <c r="K217" s="33" t="str">
        <f t="shared" si="102"/>
        <v/>
      </c>
      <c r="L217" s="33" t="str">
        <f t="shared" si="103"/>
        <v/>
      </c>
      <c r="M217" s="69" t="str">
        <f t="shared" si="104"/>
        <v/>
      </c>
      <c r="N217" s="82" t="str">
        <f t="shared" si="105"/>
        <v/>
      </c>
      <c r="O217" s="33" t="str">
        <f t="shared" si="106"/>
        <v/>
      </c>
      <c r="P217" s="33" t="str">
        <f t="shared" si="107"/>
        <v/>
      </c>
      <c r="Q217" s="69" t="str">
        <f t="shared" si="108"/>
        <v/>
      </c>
      <c r="R217" s="82" t="str">
        <f t="shared" si="109"/>
        <v/>
      </c>
      <c r="S217" s="33" t="str">
        <f t="shared" si="110"/>
        <v/>
      </c>
      <c r="T217" s="33" t="str">
        <f t="shared" si="111"/>
        <v/>
      </c>
      <c r="U217" s="69" t="str">
        <f t="shared" si="112"/>
        <v/>
      </c>
      <c r="V217" s="82" t="str">
        <f t="shared" si="113"/>
        <v/>
      </c>
      <c r="W217" s="33" t="str">
        <f t="shared" si="114"/>
        <v/>
      </c>
      <c r="X217" s="33" t="str">
        <f t="shared" si="115"/>
        <v/>
      </c>
      <c r="Y217" s="69" t="str">
        <f t="shared" si="116"/>
        <v/>
      </c>
      <c r="Z217" s="82">
        <f t="shared" si="117"/>
        <v>13.9</v>
      </c>
      <c r="AA217" s="33" t="str">
        <f t="shared" si="118"/>
        <v/>
      </c>
      <c r="AB217" s="33" t="str">
        <f t="shared" si="119"/>
        <v/>
      </c>
      <c r="AC217" s="69">
        <f t="shared" si="120"/>
        <v>13.9</v>
      </c>
      <c r="AD217" s="102" t="str">
        <f t="shared" si="121"/>
        <v/>
      </c>
      <c r="AE217" s="60" t="str">
        <f t="shared" si="122"/>
        <v/>
      </c>
      <c r="AR217" s="28" t="s">
        <v>598</v>
      </c>
      <c r="AS217" s="28" t="s">
        <v>1</v>
      </c>
      <c r="AT217" s="28" t="s">
        <v>444</v>
      </c>
      <c r="AU217" s="88">
        <v>36829</v>
      </c>
      <c r="AV217" s="28">
        <v>13.9</v>
      </c>
      <c r="AW217" s="28"/>
      <c r="AX217" s="28"/>
      <c r="AY217" s="28">
        <v>13.9</v>
      </c>
      <c r="AZ217" s="28"/>
      <c r="BA217" s="28"/>
      <c r="BB217" s="28"/>
      <c r="BC217" s="28"/>
      <c r="BD217" s="28"/>
      <c r="BE217" s="28"/>
      <c r="BF217" s="28"/>
      <c r="BG217" s="28"/>
      <c r="BH217" s="28"/>
      <c r="BI217" s="28"/>
      <c r="BJ217" s="28"/>
      <c r="BK217" s="28"/>
      <c r="BL217" s="28"/>
      <c r="BM217" s="28"/>
      <c r="BN217" s="28"/>
      <c r="BO217" s="28"/>
      <c r="BP217" s="28">
        <v>13.9</v>
      </c>
      <c r="BQ217" s="28"/>
      <c r="BR217" s="28"/>
      <c r="BS217" s="28">
        <v>13.9</v>
      </c>
      <c r="BT217" s="28"/>
      <c r="BU217" s="28" t="s">
        <v>509</v>
      </c>
      <c r="BV217" s="28"/>
      <c r="BX217"/>
    </row>
    <row r="218" spans="2:76" x14ac:dyDescent="0.25">
      <c r="B218" s="59" t="str">
        <f t="shared" si="93"/>
        <v>Wilson Creek</v>
      </c>
      <c r="C218" s="31" t="str">
        <f t="shared" si="94"/>
        <v>USFS</v>
      </c>
      <c r="D218" s="31" t="str">
        <f t="shared" si="95"/>
        <v xml:space="preserve">NC </v>
      </c>
      <c r="E218" s="100">
        <f t="shared" si="96"/>
        <v>2000</v>
      </c>
      <c r="F218" s="82" t="str">
        <f t="shared" si="97"/>
        <v/>
      </c>
      <c r="G218" s="33" t="str">
        <f t="shared" si="98"/>
        <v/>
      </c>
      <c r="H218" s="33" t="str">
        <f t="shared" si="99"/>
        <v/>
      </c>
      <c r="I218" s="69" t="str">
        <f t="shared" si="100"/>
        <v/>
      </c>
      <c r="J218" s="82" t="str">
        <f t="shared" si="101"/>
        <v/>
      </c>
      <c r="K218" s="33" t="str">
        <f t="shared" si="102"/>
        <v/>
      </c>
      <c r="L218" s="33" t="str">
        <f t="shared" si="103"/>
        <v/>
      </c>
      <c r="M218" s="69" t="str">
        <f t="shared" si="104"/>
        <v/>
      </c>
      <c r="N218" s="82" t="str">
        <f t="shared" si="105"/>
        <v/>
      </c>
      <c r="O218" s="33" t="str">
        <f t="shared" si="106"/>
        <v/>
      </c>
      <c r="P218" s="33" t="str">
        <f t="shared" si="107"/>
        <v/>
      </c>
      <c r="Q218" s="69" t="str">
        <f t="shared" si="108"/>
        <v/>
      </c>
      <c r="R218" s="82">
        <f t="shared" si="109"/>
        <v>4.5999999999999996</v>
      </c>
      <c r="S218" s="33">
        <f t="shared" si="110"/>
        <v>2.9</v>
      </c>
      <c r="T218" s="33">
        <f t="shared" si="111"/>
        <v>15.8</v>
      </c>
      <c r="U218" s="69">
        <f t="shared" si="112"/>
        <v>23.3</v>
      </c>
      <c r="V218" s="82" t="str">
        <f t="shared" si="113"/>
        <v/>
      </c>
      <c r="W218" s="33" t="str">
        <f t="shared" si="114"/>
        <v/>
      </c>
      <c r="X218" s="33" t="str">
        <f t="shared" si="115"/>
        <v/>
      </c>
      <c r="Y218" s="69" t="str">
        <f t="shared" si="116"/>
        <v/>
      </c>
      <c r="Z218" s="82">
        <f t="shared" si="117"/>
        <v>4.5999999999999996</v>
      </c>
      <c r="AA218" s="33">
        <f t="shared" si="118"/>
        <v>2.9</v>
      </c>
      <c r="AB218" s="33">
        <f t="shared" si="119"/>
        <v>15.8</v>
      </c>
      <c r="AC218" s="69">
        <f t="shared" si="120"/>
        <v>23.3</v>
      </c>
      <c r="AD218" s="102" t="str">
        <f t="shared" si="121"/>
        <v/>
      </c>
      <c r="AE218" s="60" t="str">
        <f t="shared" si="122"/>
        <v/>
      </c>
      <c r="AR218" s="28" t="s">
        <v>138</v>
      </c>
      <c r="AS218" s="28" t="s">
        <v>3</v>
      </c>
      <c r="AT218" s="28" t="s">
        <v>377</v>
      </c>
      <c r="AU218" s="88">
        <v>36756</v>
      </c>
      <c r="AV218" s="28"/>
      <c r="AW218" s="28"/>
      <c r="AX218" s="28"/>
      <c r="AY218" s="28"/>
      <c r="AZ218" s="28"/>
      <c r="BA218" s="28"/>
      <c r="BB218" s="28"/>
      <c r="BC218" s="28"/>
      <c r="BD218" s="28"/>
      <c r="BE218" s="28"/>
      <c r="BF218" s="28"/>
      <c r="BG218" s="28"/>
      <c r="BH218" s="28">
        <v>4.5999999999999996</v>
      </c>
      <c r="BI218" s="28">
        <v>2.9</v>
      </c>
      <c r="BJ218" s="28">
        <v>15.8</v>
      </c>
      <c r="BK218" s="28">
        <v>23.3</v>
      </c>
      <c r="BL218" s="28"/>
      <c r="BM218" s="28"/>
      <c r="BN218" s="28"/>
      <c r="BO218" s="28"/>
      <c r="BP218" s="28">
        <v>4.5999999999999996</v>
      </c>
      <c r="BQ218" s="28">
        <v>2.9</v>
      </c>
      <c r="BR218" s="28">
        <v>15.8</v>
      </c>
      <c r="BS218" s="28">
        <v>23.3</v>
      </c>
      <c r="BT218" s="28"/>
      <c r="BU218" s="28" t="s">
        <v>509</v>
      </c>
      <c r="BV218" s="28"/>
      <c r="BX218"/>
    </row>
    <row r="219" spans="2:76" x14ac:dyDescent="0.25">
      <c r="B219" s="59" t="str">
        <f t="shared" si="93"/>
        <v>Wind</v>
      </c>
      <c r="C219" s="31" t="str">
        <f t="shared" si="94"/>
        <v>FWS</v>
      </c>
      <c r="D219" s="31" t="str">
        <f t="shared" si="95"/>
        <v>AK</v>
      </c>
      <c r="E219" s="100">
        <f t="shared" si="96"/>
        <v>1980</v>
      </c>
      <c r="F219" s="82" t="str">
        <f t="shared" si="97"/>
        <v/>
      </c>
      <c r="G219" s="33" t="str">
        <f t="shared" si="98"/>
        <v/>
      </c>
      <c r="H219" s="33" t="str">
        <f t="shared" si="99"/>
        <v/>
      </c>
      <c r="I219" s="69" t="str">
        <f t="shared" si="100"/>
        <v/>
      </c>
      <c r="J219" s="82">
        <f t="shared" si="101"/>
        <v>140</v>
      </c>
      <c r="K219" s="33" t="str">
        <f t="shared" si="102"/>
        <v/>
      </c>
      <c r="L219" s="33" t="str">
        <f t="shared" si="103"/>
        <v/>
      </c>
      <c r="M219" s="69">
        <f t="shared" si="104"/>
        <v>140</v>
      </c>
      <c r="N219" s="82" t="str">
        <f t="shared" si="105"/>
        <v/>
      </c>
      <c r="O219" s="33" t="str">
        <f t="shared" si="106"/>
        <v/>
      </c>
      <c r="P219" s="33" t="str">
        <f t="shared" si="107"/>
        <v/>
      </c>
      <c r="Q219" s="69" t="str">
        <f t="shared" si="108"/>
        <v/>
      </c>
      <c r="R219" s="82" t="str">
        <f t="shared" si="109"/>
        <v/>
      </c>
      <c r="S219" s="33" t="str">
        <f t="shared" si="110"/>
        <v/>
      </c>
      <c r="T219" s="33" t="str">
        <f t="shared" si="111"/>
        <v/>
      </c>
      <c r="U219" s="69" t="str">
        <f t="shared" si="112"/>
        <v/>
      </c>
      <c r="V219" s="82" t="str">
        <f t="shared" si="113"/>
        <v/>
      </c>
      <c r="W219" s="33" t="str">
        <f t="shared" si="114"/>
        <v/>
      </c>
      <c r="X219" s="33" t="str">
        <f t="shared" si="115"/>
        <v/>
      </c>
      <c r="Y219" s="69" t="str">
        <f t="shared" si="116"/>
        <v/>
      </c>
      <c r="Z219" s="82">
        <f t="shared" si="117"/>
        <v>140</v>
      </c>
      <c r="AA219" s="33" t="str">
        <f t="shared" si="118"/>
        <v/>
      </c>
      <c r="AB219" s="33" t="str">
        <f t="shared" si="119"/>
        <v/>
      </c>
      <c r="AC219" s="69">
        <f t="shared" si="120"/>
        <v>140</v>
      </c>
      <c r="AD219" s="102" t="str">
        <f t="shared" si="121"/>
        <v/>
      </c>
      <c r="AE219" s="60" t="str">
        <f t="shared" si="122"/>
        <v/>
      </c>
      <c r="AR219" s="28" t="s">
        <v>363</v>
      </c>
      <c r="AS219" s="28" t="s">
        <v>910</v>
      </c>
      <c r="AT219" s="28" t="s">
        <v>31</v>
      </c>
      <c r="AU219" s="88">
        <v>29557</v>
      </c>
      <c r="AV219" s="28"/>
      <c r="AW219" s="28"/>
      <c r="AX219" s="28"/>
      <c r="AY219" s="28"/>
      <c r="AZ219" s="28">
        <v>140</v>
      </c>
      <c r="BA219" s="28"/>
      <c r="BB219" s="28"/>
      <c r="BC219" s="28">
        <v>140</v>
      </c>
      <c r="BD219" s="28"/>
      <c r="BE219" s="28"/>
      <c r="BF219" s="28"/>
      <c r="BG219" s="28"/>
      <c r="BH219" s="28"/>
      <c r="BI219" s="28"/>
      <c r="BJ219" s="28"/>
      <c r="BK219" s="28"/>
      <c r="BL219" s="28"/>
      <c r="BM219" s="28"/>
      <c r="BN219" s="28"/>
      <c r="BO219" s="28"/>
      <c r="BP219" s="28">
        <v>140</v>
      </c>
      <c r="BQ219" s="28"/>
      <c r="BR219" s="28"/>
      <c r="BS219" s="28">
        <v>140</v>
      </c>
      <c r="BT219" s="28"/>
      <c r="BU219" s="28" t="s">
        <v>509</v>
      </c>
      <c r="BV219" s="28"/>
      <c r="BX219"/>
    </row>
    <row r="220" spans="2:76" x14ac:dyDescent="0.25">
      <c r="B220" s="59" t="str">
        <f t="shared" si="93"/>
        <v>Wolf</v>
      </c>
      <c r="C220" s="31" t="str">
        <f t="shared" si="94"/>
        <v>NPS</v>
      </c>
      <c r="D220" s="31" t="str">
        <f t="shared" si="95"/>
        <v>WI</v>
      </c>
      <c r="E220" s="100">
        <f t="shared" si="96"/>
        <v>1968</v>
      </c>
      <c r="F220" s="82" t="str">
        <f t="shared" si="97"/>
        <v/>
      </c>
      <c r="G220" s="33" t="str">
        <f t="shared" si="98"/>
        <v/>
      </c>
      <c r="H220" s="33" t="str">
        <f t="shared" si="99"/>
        <v/>
      </c>
      <c r="I220" s="69" t="str">
        <f t="shared" si="100"/>
        <v/>
      </c>
      <c r="J220" s="82" t="str">
        <f t="shared" si="101"/>
        <v/>
      </c>
      <c r="K220" s="33" t="str">
        <f t="shared" si="102"/>
        <v/>
      </c>
      <c r="L220" s="33" t="str">
        <f t="shared" si="103"/>
        <v/>
      </c>
      <c r="M220" s="69" t="str">
        <f t="shared" si="104"/>
        <v/>
      </c>
      <c r="N220" s="82" t="str">
        <f t="shared" si="105"/>
        <v/>
      </c>
      <c r="O220" s="33">
        <f t="shared" si="106"/>
        <v>24</v>
      </c>
      <c r="P220" s="33" t="str">
        <f t="shared" si="107"/>
        <v/>
      </c>
      <c r="Q220" s="69">
        <f t="shared" si="108"/>
        <v>24</v>
      </c>
      <c r="R220" s="82" t="str">
        <f t="shared" si="109"/>
        <v/>
      </c>
      <c r="S220" s="33" t="str">
        <f t="shared" si="110"/>
        <v/>
      </c>
      <c r="T220" s="33" t="str">
        <f t="shared" si="111"/>
        <v/>
      </c>
      <c r="U220" s="69" t="str">
        <f t="shared" si="112"/>
        <v/>
      </c>
      <c r="V220" s="82" t="str">
        <f t="shared" si="113"/>
        <v/>
      </c>
      <c r="W220" s="33" t="str">
        <f t="shared" si="114"/>
        <v/>
      </c>
      <c r="X220" s="33" t="str">
        <f t="shared" si="115"/>
        <v/>
      </c>
      <c r="Y220" s="69" t="str">
        <f t="shared" si="116"/>
        <v/>
      </c>
      <c r="Z220" s="82" t="str">
        <f t="shared" si="117"/>
        <v/>
      </c>
      <c r="AA220" s="33">
        <f t="shared" si="118"/>
        <v>24</v>
      </c>
      <c r="AB220" s="33">
        <f t="shared" si="119"/>
        <v>0</v>
      </c>
      <c r="AC220" s="69">
        <f t="shared" si="120"/>
        <v>24</v>
      </c>
      <c r="AD220" s="102" t="str">
        <f t="shared" si="121"/>
        <v/>
      </c>
      <c r="AE220" s="60" t="str">
        <f t="shared" si="122"/>
        <v/>
      </c>
      <c r="AR220" s="28" t="s">
        <v>332</v>
      </c>
      <c r="AS220" s="28" t="s">
        <v>2</v>
      </c>
      <c r="AT220" s="28" t="s">
        <v>75</v>
      </c>
      <c r="AU220" s="88">
        <v>25113</v>
      </c>
      <c r="AV220" s="28"/>
      <c r="AW220" s="28"/>
      <c r="AX220" s="28"/>
      <c r="AY220" s="28"/>
      <c r="AZ220" s="28"/>
      <c r="BA220" s="28"/>
      <c r="BB220" s="28"/>
      <c r="BC220" s="28"/>
      <c r="BD220" s="28"/>
      <c r="BE220" s="28">
        <v>24</v>
      </c>
      <c r="BF220" s="28"/>
      <c r="BG220" s="28">
        <v>24</v>
      </c>
      <c r="BH220" s="28"/>
      <c r="BI220" s="28"/>
      <c r="BJ220" s="28"/>
      <c r="BK220" s="28"/>
      <c r="BL220" s="28"/>
      <c r="BM220" s="28"/>
      <c r="BN220" s="28"/>
      <c r="BO220" s="28"/>
      <c r="BP220" s="28"/>
      <c r="BQ220" s="28">
        <v>24</v>
      </c>
      <c r="BR220" s="28">
        <v>0</v>
      </c>
      <c r="BS220" s="28">
        <v>24</v>
      </c>
      <c r="BT220" s="28"/>
      <c r="BU220" s="28" t="s">
        <v>509</v>
      </c>
      <c r="BV220" s="28"/>
      <c r="BX220"/>
    </row>
    <row r="221" spans="2:76" x14ac:dyDescent="0.25">
      <c r="B221" s="59" t="str">
        <f t="shared" si="93"/>
        <v>Yellow Dog</v>
      </c>
      <c r="C221" s="31" t="str">
        <f t="shared" si="94"/>
        <v>USFS</v>
      </c>
      <c r="D221" s="31" t="str">
        <f t="shared" si="95"/>
        <v>MI</v>
      </c>
      <c r="E221" s="100">
        <f t="shared" si="96"/>
        <v>1992</v>
      </c>
      <c r="F221" s="82" t="str">
        <f t="shared" si="97"/>
        <v/>
      </c>
      <c r="G221" s="33" t="str">
        <f t="shared" si="98"/>
        <v/>
      </c>
      <c r="H221" s="33" t="str">
        <f t="shared" si="99"/>
        <v/>
      </c>
      <c r="I221" s="69" t="str">
        <f t="shared" si="100"/>
        <v/>
      </c>
      <c r="J221" s="82" t="str">
        <f t="shared" si="101"/>
        <v/>
      </c>
      <c r="K221" s="33" t="str">
        <f t="shared" si="102"/>
        <v/>
      </c>
      <c r="L221" s="33" t="str">
        <f t="shared" si="103"/>
        <v/>
      </c>
      <c r="M221" s="69" t="str">
        <f t="shared" si="104"/>
        <v/>
      </c>
      <c r="N221" s="82" t="str">
        <f t="shared" si="105"/>
        <v/>
      </c>
      <c r="O221" s="33" t="str">
        <f t="shared" si="106"/>
        <v/>
      </c>
      <c r="P221" s="33" t="str">
        <f t="shared" si="107"/>
        <v/>
      </c>
      <c r="Q221" s="69" t="str">
        <f t="shared" si="108"/>
        <v/>
      </c>
      <c r="R221" s="82">
        <f t="shared" si="109"/>
        <v>4</v>
      </c>
      <c r="S221" s="33" t="str">
        <f t="shared" si="110"/>
        <v/>
      </c>
      <c r="T221" s="33" t="str">
        <f t="shared" si="111"/>
        <v/>
      </c>
      <c r="U221" s="69">
        <f t="shared" si="112"/>
        <v>4</v>
      </c>
      <c r="V221" s="82" t="str">
        <f t="shared" si="113"/>
        <v/>
      </c>
      <c r="W221" s="33" t="str">
        <f t="shared" si="114"/>
        <v/>
      </c>
      <c r="X221" s="33" t="str">
        <f t="shared" si="115"/>
        <v/>
      </c>
      <c r="Y221" s="69" t="str">
        <f t="shared" si="116"/>
        <v/>
      </c>
      <c r="Z221" s="82">
        <f t="shared" si="117"/>
        <v>4</v>
      </c>
      <c r="AA221" s="33" t="str">
        <f t="shared" si="118"/>
        <v/>
      </c>
      <c r="AB221" s="33" t="str">
        <f t="shared" si="119"/>
        <v/>
      </c>
      <c r="AC221" s="69">
        <f t="shared" si="120"/>
        <v>4</v>
      </c>
      <c r="AD221" s="102" t="str">
        <f t="shared" si="121"/>
        <v/>
      </c>
      <c r="AE221" s="60" t="str">
        <f t="shared" si="122"/>
        <v/>
      </c>
      <c r="AR221" s="28" t="s">
        <v>421</v>
      </c>
      <c r="AS221" s="28" t="s">
        <v>3</v>
      </c>
      <c r="AT221" s="28" t="s">
        <v>50</v>
      </c>
      <c r="AU221" s="88">
        <v>33666</v>
      </c>
      <c r="AV221" s="28"/>
      <c r="AW221" s="28"/>
      <c r="AX221" s="28"/>
      <c r="AY221" s="28"/>
      <c r="AZ221" s="28"/>
      <c r="BA221" s="28"/>
      <c r="BB221" s="28"/>
      <c r="BC221" s="28"/>
      <c r="BD221" s="28"/>
      <c r="BE221" s="28"/>
      <c r="BF221" s="28"/>
      <c r="BG221" s="28"/>
      <c r="BH221" s="28">
        <v>4</v>
      </c>
      <c r="BI221" s="28"/>
      <c r="BJ221" s="28"/>
      <c r="BK221" s="28">
        <v>4</v>
      </c>
      <c r="BL221" s="28"/>
      <c r="BM221" s="28"/>
      <c r="BN221" s="28"/>
      <c r="BO221" s="28"/>
      <c r="BP221" s="28">
        <v>4</v>
      </c>
      <c r="BQ221" s="28"/>
      <c r="BR221" s="28"/>
      <c r="BS221" s="28">
        <v>4</v>
      </c>
      <c r="BT221" s="28"/>
      <c r="BU221" s="28" t="s">
        <v>509</v>
      </c>
      <c r="BV221" s="28"/>
      <c r="BX221"/>
    </row>
    <row r="222" spans="2:76" ht="15.75" thickBot="1" x14ac:dyDescent="0.3">
      <c r="B222" s="59" t="str">
        <f t="shared" ref="B222" si="123">IF(ISBLANK(AR222),"",(AR222))</f>
        <v>Zig Zag</v>
      </c>
      <c r="C222" s="31" t="str">
        <f t="shared" ref="C222" si="124">IF(ISBLANK(AS222),"",(AS222))</f>
        <v>USFS</v>
      </c>
      <c r="D222" s="31" t="str">
        <f t="shared" ref="D222" si="125">IF(ISBLANK(AT222),"",(AT222))</f>
        <v>OR</v>
      </c>
      <c r="E222" s="100">
        <f t="shared" ref="E222" si="126">IF(ISBLANK(AU222),"",YEAR(AU222))</f>
        <v>2009</v>
      </c>
      <c r="F222" s="82" t="str">
        <f t="shared" ref="F222" si="127">IF(ISBLANK(AV222),"",(AV222))</f>
        <v/>
      </c>
      <c r="G222" s="33" t="str">
        <f t="shared" ref="G222" si="128">IF(ISBLANK(AW222),"",(AW222))</f>
        <v/>
      </c>
      <c r="H222" s="33" t="str">
        <f t="shared" ref="H222" si="129">IF(ISBLANK(AX222),"",(AX222))</f>
        <v/>
      </c>
      <c r="I222" s="69" t="str">
        <f t="shared" ref="I222" si="130">IF(ISBLANK(AY222),"",(AY222))</f>
        <v/>
      </c>
      <c r="J222" s="82" t="str">
        <f t="shared" ref="J222" si="131">IF(ISBLANK(AZ222),"",(AZ222))</f>
        <v/>
      </c>
      <c r="K222" s="33" t="str">
        <f t="shared" ref="K222" si="132">IF(ISBLANK(BA222),"",(BA222))</f>
        <v/>
      </c>
      <c r="L222" s="33" t="str">
        <f t="shared" ref="L222" si="133">IF(ISBLANK(BB222),"",(BB222))</f>
        <v/>
      </c>
      <c r="M222" s="69" t="str">
        <f t="shared" ref="M222" si="134">IF(ISBLANK(BC222),"",(BC222))</f>
        <v/>
      </c>
      <c r="N222" s="82" t="str">
        <f t="shared" ref="N222" si="135">IF(ISBLANK(BD222),"",(BD222))</f>
        <v/>
      </c>
      <c r="O222" s="33" t="str">
        <f t="shared" ref="O222" si="136">IF(ISBLANK(BE222),"",(BE222))</f>
        <v/>
      </c>
      <c r="P222" s="33" t="str">
        <f t="shared" ref="P222" si="137">IF(ISBLANK(BF222),"",(BF222))</f>
        <v/>
      </c>
      <c r="Q222" s="69" t="str">
        <f t="shared" ref="Q222" si="138">IF(ISBLANK(BG222),"",(BG222))</f>
        <v/>
      </c>
      <c r="R222" s="82">
        <f t="shared" ref="R222" si="139">IF(ISBLANK(BH222),"",(BH222))</f>
        <v>4.3</v>
      </c>
      <c r="S222" s="33" t="str">
        <f t="shared" ref="S222" si="140">IF(ISBLANK(BI222),"",(BI222))</f>
        <v/>
      </c>
      <c r="T222" s="33" t="str">
        <f t="shared" ref="T222" si="141">IF(ISBLANK(BJ222),"",(BJ222))</f>
        <v/>
      </c>
      <c r="U222" s="69">
        <f t="shared" ref="U222" si="142">IF(ISBLANK(BK222),"",(BK222))</f>
        <v>4.3</v>
      </c>
      <c r="V222" s="82" t="str">
        <f t="shared" ref="V222" si="143">IF(ISBLANK(BL222),"",(BL222))</f>
        <v/>
      </c>
      <c r="W222" s="33" t="str">
        <f t="shared" ref="W222" si="144">IF(ISBLANK(BM222),"",(BM222))</f>
        <v/>
      </c>
      <c r="X222" s="33" t="str">
        <f t="shared" ref="X222" si="145">IF(ISBLANK(BN222),"",(BN222))</f>
        <v/>
      </c>
      <c r="Y222" s="69" t="str">
        <f t="shared" ref="Y222" si="146">IF(ISBLANK(BO222),"",(BO222))</f>
        <v/>
      </c>
      <c r="Z222" s="82">
        <f t="shared" ref="Z222" si="147">IF(ISBLANK(BP222),"",(BP222))</f>
        <v>4.3</v>
      </c>
      <c r="AA222" s="33" t="str">
        <f t="shared" ref="AA222" si="148">IF(ISBLANK(BQ222),"",(BQ222))</f>
        <v/>
      </c>
      <c r="AB222" s="33" t="str">
        <f t="shared" ref="AB222" si="149">IF(ISBLANK(BR222),"",(BR222))</f>
        <v/>
      </c>
      <c r="AC222" s="69">
        <f t="shared" ref="AC222" si="150">IF(ISBLANK(BS222),"",(BS222))</f>
        <v>4.3</v>
      </c>
      <c r="AD222" s="102" t="str">
        <f t="shared" ref="AD222" si="151">IF(ISBLANK(BT222),"",(BT222))</f>
        <v/>
      </c>
      <c r="AE222" s="60" t="str">
        <f t="shared" ref="AE222" si="152">IF(ISBLANK(BU222),"",(BU222))</f>
        <v/>
      </c>
      <c r="AR222" s="28" t="s">
        <v>599</v>
      </c>
      <c r="AS222" s="28" t="s">
        <v>3</v>
      </c>
      <c r="AT222" s="28" t="s">
        <v>65</v>
      </c>
      <c r="AU222" s="88">
        <v>39902</v>
      </c>
      <c r="AV222" s="28"/>
      <c r="AW222" s="28"/>
      <c r="AX222" s="28"/>
      <c r="AY222" s="28"/>
      <c r="AZ222" s="28"/>
      <c r="BA222" s="28"/>
      <c r="BB222" s="28"/>
      <c r="BC222" s="28"/>
      <c r="BD222" s="28"/>
      <c r="BE222" s="28"/>
      <c r="BF222" s="28"/>
      <c r="BG222" s="28"/>
      <c r="BH222" s="28">
        <v>4.3</v>
      </c>
      <c r="BI222" s="28"/>
      <c r="BJ222" s="28"/>
      <c r="BK222" s="28">
        <v>4.3</v>
      </c>
      <c r="BL222" s="28"/>
      <c r="BM222" s="28"/>
      <c r="BN222" s="28"/>
      <c r="BO222" s="28"/>
      <c r="BP222" s="28">
        <v>4.3</v>
      </c>
      <c r="BQ222" s="28"/>
      <c r="BR222" s="28"/>
      <c r="BS222" s="28">
        <v>4.3</v>
      </c>
      <c r="BT222" s="28"/>
      <c r="BU222" s="28" t="s">
        <v>509</v>
      </c>
      <c r="BV222" s="28"/>
      <c r="BX222"/>
    </row>
    <row r="223" spans="2:76" ht="15.75" thickBot="1" x14ac:dyDescent="0.3">
      <c r="B223" s="319" t="s">
        <v>5</v>
      </c>
      <c r="C223" s="65"/>
      <c r="D223" s="65"/>
      <c r="E223" s="365"/>
      <c r="F223" s="162">
        <f t="shared" ref="F223:AC223" si="153">SUM(F15:F222)</f>
        <v>1531.2</v>
      </c>
      <c r="G223" s="163">
        <f t="shared" si="153"/>
        <v>352.40000000000003</v>
      </c>
      <c r="H223" s="163">
        <f t="shared" si="153"/>
        <v>541.59999999999991</v>
      </c>
      <c r="I223" s="164">
        <f t="shared" si="153"/>
        <v>2425.2000000000003</v>
      </c>
      <c r="J223" s="162">
        <f t="shared" si="153"/>
        <v>1043</v>
      </c>
      <c r="K223" s="163">
        <f t="shared" si="153"/>
        <v>8</v>
      </c>
      <c r="L223" s="163">
        <f t="shared" si="153"/>
        <v>0</v>
      </c>
      <c r="M223" s="164">
        <f t="shared" si="153"/>
        <v>1051</v>
      </c>
      <c r="N223" s="162">
        <f t="shared" si="153"/>
        <v>1739.2</v>
      </c>
      <c r="O223" s="163">
        <f t="shared" si="153"/>
        <v>745.9</v>
      </c>
      <c r="P223" s="163">
        <f t="shared" si="153"/>
        <v>735.6</v>
      </c>
      <c r="Q223" s="164">
        <f t="shared" si="153"/>
        <v>3220.7</v>
      </c>
      <c r="R223" s="162">
        <f t="shared" si="153"/>
        <v>1754.0999999999997</v>
      </c>
      <c r="S223" s="163">
        <f t="shared" si="153"/>
        <v>1301.6000000000006</v>
      </c>
      <c r="T223" s="163">
        <f t="shared" si="153"/>
        <v>1928.4</v>
      </c>
      <c r="U223" s="164">
        <f t="shared" si="153"/>
        <v>4984.1000000000013</v>
      </c>
      <c r="V223" s="162">
        <f t="shared" si="153"/>
        <v>139.4</v>
      </c>
      <c r="W223" s="163">
        <f t="shared" si="153"/>
        <v>343.90000000000003</v>
      </c>
      <c r="X223" s="163">
        <f t="shared" si="153"/>
        <v>569.20000000000005</v>
      </c>
      <c r="Y223" s="164">
        <f t="shared" si="153"/>
        <v>1052.5</v>
      </c>
      <c r="Z223" s="162">
        <f t="shared" si="153"/>
        <v>6206.9000000000042</v>
      </c>
      <c r="AA223" s="163">
        <f t="shared" si="153"/>
        <v>2751.8000000000006</v>
      </c>
      <c r="AB223" s="163">
        <f t="shared" si="153"/>
        <v>3774.7999999999993</v>
      </c>
      <c r="AC223" s="164">
        <f t="shared" si="153"/>
        <v>12733.499999999998</v>
      </c>
      <c r="AD223" s="114">
        <f>COUNTIF(AD15:AD222,"Yes")</f>
        <v>17</v>
      </c>
      <c r="AE223" s="108"/>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row>
    <row r="225" spans="2:2" x14ac:dyDescent="0.25">
      <c r="B225" s="142" t="s">
        <v>504</v>
      </c>
    </row>
  </sheetData>
  <mergeCells count="8">
    <mergeCell ref="AL13:AM13"/>
    <mergeCell ref="AH13:AK13"/>
    <mergeCell ref="F13:I13"/>
    <mergeCell ref="J13:M13"/>
    <mergeCell ref="N13:Q13"/>
    <mergeCell ref="R13:U13"/>
    <mergeCell ref="V13:Y13"/>
    <mergeCell ref="Z13:AC13"/>
  </mergeCells>
  <conditionalFormatting sqref="B15:E222">
    <cfRule type="expression" dxfId="130" priority="1">
      <formula>$C15=IF(ISNUMBER(SEARCH("/",$C15)),$C15,"")</formula>
    </cfRule>
    <cfRule type="expression" dxfId="129" priority="2">
      <formula>$C15="State"</formula>
    </cfRule>
    <cfRule type="expression" dxfId="128" priority="3">
      <formula>$C15="USFS"</formula>
    </cfRule>
    <cfRule type="expression" dxfId="127" priority="4">
      <formula>$C15="NPS"</formula>
    </cfRule>
    <cfRule type="expression" dxfId="126" priority="5">
      <formula>$C15="FWS"</formula>
    </cfRule>
    <cfRule type="expression" dxfId="125" priority="6">
      <formula>$C15="BLM"</formula>
    </cfRule>
  </conditionalFormatting>
  <pageMargins left="0.7" right="0.7" top="0.75" bottom="0.75" header="0.3" footer="0.3"/>
  <pageSetup orientation="landscape" r:id="rId1"/>
  <ignoredErrors>
    <ignoredError sqref="E15:E222" 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20"/>
  <sheetViews>
    <sheetView zoomScale="80" zoomScaleNormal="80" workbookViewId="0">
      <pane ySplit="16" topLeftCell="A17" activePane="bottomLeft" state="frozen"/>
      <selection pane="bottomLeft"/>
    </sheetView>
  </sheetViews>
  <sheetFormatPr defaultRowHeight="15" x14ac:dyDescent="0.25"/>
  <cols>
    <col min="1" max="1" width="1.7109375" style="5" customWidth="1"/>
    <col min="2" max="2" width="38.5703125" bestFit="1" customWidth="1"/>
    <col min="3" max="3" width="15.28515625" bestFit="1" customWidth="1"/>
    <col min="4" max="27" width="8.7109375" style="4" customWidth="1"/>
    <col min="28" max="28" width="8.7109375" bestFit="1" customWidth="1"/>
    <col min="29" max="29" width="14.140625" bestFit="1" customWidth="1"/>
    <col min="30" max="30" width="7" bestFit="1" customWidth="1"/>
    <col min="31" max="31" width="14.5703125" customWidth="1"/>
    <col min="32" max="32" width="70.7109375" style="1" customWidth="1"/>
    <col min="33" max="33" width="3.42578125" customWidth="1"/>
    <col min="34" max="34" width="10.28515625" bestFit="1" customWidth="1"/>
    <col min="35" max="35" width="8.140625" style="4" bestFit="1" customWidth="1"/>
    <col min="36" max="36" width="14.42578125" bestFit="1" customWidth="1"/>
    <col min="40" max="40" width="8.140625" hidden="1" customWidth="1"/>
    <col min="41" max="41" width="38.5703125" hidden="1" customWidth="1"/>
    <col min="42" max="42" width="18.7109375" hidden="1" customWidth="1"/>
    <col min="43" max="43" width="11" hidden="1" customWidth="1"/>
    <col min="44" max="44" width="10.140625" hidden="1" customWidth="1"/>
    <col min="45" max="45" width="10.28515625" hidden="1" customWidth="1"/>
    <col min="46" max="46" width="10.140625" hidden="1" customWidth="1"/>
    <col min="47" max="47" width="11.28515625" hidden="1" customWidth="1"/>
    <col min="48" max="48" width="10.28515625" hidden="1" customWidth="1"/>
    <col min="49" max="49" width="10.5703125" hidden="1" customWidth="1"/>
    <col min="50" max="50" width="10.28515625" hidden="1" customWidth="1"/>
    <col min="51" max="51" width="10.7109375" hidden="1" customWidth="1"/>
    <col min="52" max="52" width="9.85546875" hidden="1" customWidth="1"/>
    <col min="53" max="53" width="10" hidden="1" customWidth="1"/>
    <col min="54" max="54" width="9.85546875" hidden="1" customWidth="1"/>
    <col min="55" max="55" width="11.7109375" hidden="1" customWidth="1"/>
    <col min="56" max="56" width="10.85546875" hidden="1" customWidth="1"/>
    <col min="57" max="57" width="11" hidden="1" customWidth="1"/>
    <col min="58" max="58" width="10.85546875" hidden="1" customWidth="1"/>
    <col min="59" max="59" width="11.7109375" hidden="1" customWidth="1"/>
    <col min="60" max="60" width="10.85546875" hidden="1" customWidth="1"/>
    <col min="61" max="61" width="11" hidden="1" customWidth="1"/>
    <col min="62" max="62" width="10.85546875" hidden="1" customWidth="1"/>
    <col min="63" max="63" width="10.7109375" hidden="1" customWidth="1"/>
    <col min="64" max="64" width="9.85546875" hidden="1" customWidth="1"/>
    <col min="65" max="65" width="10" hidden="1" customWidth="1"/>
    <col min="66" max="66" width="9.85546875" hidden="1" customWidth="1"/>
    <col min="67" max="67" width="14.85546875" hidden="1" customWidth="1"/>
    <col min="68" max="68" width="36.5703125" hidden="1" customWidth="1"/>
    <col min="69" max="69" width="10.140625" hidden="1" customWidth="1"/>
    <col min="70" max="70" width="19.85546875" hidden="1" customWidth="1"/>
    <col min="71" max="71" width="81.140625" hidden="1" customWidth="1"/>
    <col min="72" max="72" width="16.5703125" hidden="1" customWidth="1"/>
    <col min="73" max="73" width="15.7109375" hidden="1" customWidth="1"/>
  </cols>
  <sheetData>
    <row r="1" spans="2:73" s="5" customFormat="1" ht="9.9499999999999993" customHeight="1" x14ac:dyDescent="0.25">
      <c r="D1" s="4"/>
      <c r="E1" s="4"/>
      <c r="F1" s="4"/>
      <c r="G1" s="4"/>
      <c r="H1" s="4"/>
      <c r="I1" s="4"/>
      <c r="J1" s="4"/>
      <c r="K1" s="4"/>
      <c r="L1" s="4"/>
      <c r="M1" s="4"/>
      <c r="N1" s="4"/>
      <c r="O1" s="4"/>
      <c r="P1" s="4"/>
      <c r="Q1" s="4"/>
      <c r="R1" s="4"/>
      <c r="S1" s="4"/>
      <c r="T1" s="4"/>
      <c r="U1" s="4"/>
      <c r="V1" s="4"/>
      <c r="W1" s="4"/>
      <c r="X1" s="4"/>
      <c r="Y1" s="4"/>
      <c r="Z1" s="4"/>
      <c r="AA1" s="4"/>
      <c r="AF1" s="1"/>
      <c r="AI1" s="4"/>
    </row>
    <row r="2" spans="2:73" ht="30.75" customHeight="1" x14ac:dyDescent="0.25">
      <c r="B2" s="311" t="s">
        <v>940</v>
      </c>
    </row>
    <row r="3" spans="2:73" s="5" customFormat="1" ht="15" customHeight="1" x14ac:dyDescent="0.4">
      <c r="B3" s="15"/>
      <c r="D3" s="4"/>
      <c r="E3" s="4"/>
      <c r="F3" s="4"/>
      <c r="G3" s="4"/>
      <c r="H3" s="4"/>
      <c r="I3" s="4"/>
      <c r="J3" s="4"/>
      <c r="K3" s="4"/>
      <c r="L3" s="4"/>
      <c r="M3" s="4"/>
      <c r="N3" s="4"/>
      <c r="O3" s="4"/>
      <c r="P3" s="4"/>
      <c r="Q3" s="4"/>
      <c r="R3" s="4"/>
      <c r="S3" s="4"/>
      <c r="T3" s="4"/>
      <c r="U3" s="4"/>
      <c r="V3" s="4"/>
      <c r="W3" s="4"/>
      <c r="X3" s="4"/>
      <c r="Y3" s="4"/>
      <c r="Z3" s="4"/>
      <c r="AA3" s="4"/>
      <c r="AF3" s="1"/>
      <c r="AI3" s="4"/>
    </row>
    <row r="4" spans="2:73" ht="30" customHeight="1" x14ac:dyDescent="0.25"/>
    <row r="5" spans="2:73" ht="30" customHeight="1" x14ac:dyDescent="0.25"/>
    <row r="6" spans="2:73" s="5" customFormat="1" ht="30" customHeight="1" x14ac:dyDescent="0.25">
      <c r="D6" s="4"/>
      <c r="E6" s="4"/>
      <c r="F6" s="4"/>
      <c r="G6" s="4"/>
      <c r="H6" s="4"/>
      <c r="I6" s="4"/>
      <c r="J6" s="4"/>
      <c r="K6" s="4"/>
      <c r="L6" s="4"/>
      <c r="M6" s="4"/>
      <c r="N6" s="4"/>
      <c r="O6" s="4"/>
      <c r="P6" s="4"/>
      <c r="Q6" s="4"/>
      <c r="R6" s="4"/>
      <c r="S6" s="4"/>
      <c r="T6" s="4"/>
      <c r="U6" s="4"/>
      <c r="V6" s="4"/>
      <c r="W6" s="4"/>
      <c r="X6" s="4"/>
      <c r="Y6" s="4"/>
      <c r="Z6" s="4"/>
      <c r="AA6" s="4"/>
      <c r="AF6" s="1"/>
      <c r="AI6" s="4"/>
    </row>
    <row r="7" spans="2:73" s="5" customFormat="1" ht="30" customHeight="1" x14ac:dyDescent="0.25">
      <c r="D7" s="4"/>
      <c r="E7" s="4"/>
      <c r="F7" s="4"/>
      <c r="G7" s="4"/>
      <c r="H7" s="4"/>
      <c r="I7" s="4"/>
      <c r="J7" s="4"/>
      <c r="K7" s="4"/>
      <c r="L7" s="4"/>
      <c r="M7" s="4"/>
      <c r="N7" s="4"/>
      <c r="O7" s="4"/>
      <c r="P7" s="4"/>
      <c r="Q7" s="4"/>
      <c r="R7" s="4"/>
      <c r="S7" s="4"/>
      <c r="T7" s="4"/>
      <c r="U7" s="4"/>
      <c r="V7" s="4"/>
      <c r="W7" s="4"/>
      <c r="X7" s="4"/>
      <c r="Y7" s="4"/>
      <c r="Z7" s="4"/>
      <c r="AA7" s="4"/>
      <c r="AF7" s="1"/>
      <c r="AI7" s="4"/>
    </row>
    <row r="8" spans="2:73" s="5" customFormat="1" ht="30" customHeight="1" x14ac:dyDescent="0.25">
      <c r="D8" s="4"/>
      <c r="E8" s="4"/>
      <c r="F8" s="4"/>
      <c r="G8" s="4"/>
      <c r="H8" s="4"/>
      <c r="I8" s="4"/>
      <c r="J8" s="4"/>
      <c r="K8" s="4"/>
      <c r="L8" s="4"/>
      <c r="M8" s="4"/>
      <c r="N8" s="4"/>
      <c r="O8" s="4"/>
      <c r="P8" s="4"/>
      <c r="Q8" s="4"/>
      <c r="R8" s="4"/>
      <c r="S8" s="4"/>
      <c r="T8" s="4"/>
      <c r="U8" s="4"/>
      <c r="V8" s="4"/>
      <c r="W8" s="4"/>
      <c r="X8" s="4"/>
      <c r="Y8" s="4"/>
      <c r="Z8" s="4"/>
      <c r="AA8" s="4"/>
      <c r="AF8" s="1"/>
      <c r="AI8" s="4"/>
    </row>
    <row r="9" spans="2:73" s="5" customFormat="1" ht="30" customHeight="1" x14ac:dyDescent="0.25">
      <c r="D9" s="4"/>
      <c r="E9" s="4"/>
      <c r="F9" s="4"/>
      <c r="G9" s="4"/>
      <c r="H9" s="4"/>
      <c r="I9" s="4"/>
      <c r="J9" s="4"/>
      <c r="K9" s="4"/>
      <c r="L9" s="4"/>
      <c r="M9" s="4"/>
      <c r="N9" s="4"/>
      <c r="O9" s="4"/>
      <c r="P9" s="4"/>
      <c r="Q9" s="4"/>
      <c r="R9" s="4"/>
      <c r="S9" s="4"/>
      <c r="T9" s="4"/>
      <c r="U9" s="4"/>
      <c r="V9" s="4"/>
      <c r="W9" s="4"/>
      <c r="X9" s="4"/>
      <c r="Y9" s="4"/>
      <c r="Z9" s="4"/>
      <c r="AA9" s="4"/>
      <c r="AF9" s="1"/>
      <c r="AI9" s="4"/>
    </row>
    <row r="10" spans="2:73" ht="30" customHeight="1" x14ac:dyDescent="0.25"/>
    <row r="11" spans="2:73" s="5" customFormat="1" ht="30" customHeight="1" x14ac:dyDescent="0.25">
      <c r="D11" s="4"/>
      <c r="E11" s="4"/>
      <c r="F11" s="4"/>
      <c r="G11" s="4"/>
      <c r="H11" s="4"/>
      <c r="I11" s="4"/>
      <c r="J11" s="4"/>
      <c r="K11" s="4"/>
      <c r="L11" s="4"/>
      <c r="M11" s="4"/>
      <c r="N11" s="4"/>
      <c r="O11" s="4"/>
      <c r="P11" s="4"/>
      <c r="Q11" s="4"/>
      <c r="R11" s="4"/>
      <c r="S11" s="4"/>
      <c r="T11" s="4"/>
      <c r="U11" s="4"/>
      <c r="V11" s="4"/>
      <c r="W11" s="4"/>
      <c r="X11" s="4"/>
      <c r="Y11" s="4"/>
      <c r="Z11" s="4"/>
      <c r="AA11" s="4"/>
      <c r="AF11" s="1"/>
      <c r="AI11" s="4"/>
    </row>
    <row r="12" spans="2:73" ht="30" customHeight="1" x14ac:dyDescent="0.25"/>
    <row r="13" spans="2:73" s="5" customFormat="1" ht="30" customHeight="1" x14ac:dyDescent="0.25">
      <c r="D13" s="4"/>
      <c r="E13" s="4"/>
      <c r="F13" s="4"/>
      <c r="G13" s="4"/>
      <c r="H13" s="4"/>
      <c r="I13" s="4"/>
      <c r="J13" s="4"/>
      <c r="K13" s="4"/>
      <c r="L13" s="4"/>
      <c r="M13" s="4"/>
      <c r="N13" s="4"/>
      <c r="O13" s="4"/>
      <c r="P13" s="4"/>
      <c r="Q13" s="4"/>
      <c r="R13" s="4"/>
      <c r="S13" s="4"/>
      <c r="T13" s="4"/>
      <c r="U13" s="4"/>
      <c r="V13" s="4"/>
      <c r="W13" s="4"/>
      <c r="X13" s="4"/>
      <c r="Y13" s="4"/>
      <c r="Z13" s="4"/>
      <c r="AA13" s="4"/>
      <c r="AF13" s="1"/>
      <c r="AI13" s="4"/>
    </row>
    <row r="14" spans="2:73" ht="15" customHeight="1" thickBot="1" x14ac:dyDescent="0.3"/>
    <row r="15" spans="2:73" ht="15.75" thickBot="1" x14ac:dyDescent="0.3">
      <c r="D15" s="548" t="s">
        <v>1</v>
      </c>
      <c r="E15" s="548"/>
      <c r="F15" s="548"/>
      <c r="G15" s="548"/>
      <c r="H15" s="556" t="s">
        <v>910</v>
      </c>
      <c r="I15" s="557"/>
      <c r="J15" s="557"/>
      <c r="K15" s="558"/>
      <c r="L15" s="555" t="s">
        <v>2</v>
      </c>
      <c r="M15" s="555"/>
      <c r="N15" s="555"/>
      <c r="O15" s="555"/>
      <c r="P15" s="552" t="s">
        <v>3</v>
      </c>
      <c r="Q15" s="553"/>
      <c r="R15" s="553"/>
      <c r="S15" s="554"/>
      <c r="T15" s="551" t="s">
        <v>4</v>
      </c>
      <c r="U15" s="551"/>
      <c r="V15" s="551"/>
      <c r="W15" s="551"/>
      <c r="X15" s="549" t="s">
        <v>158</v>
      </c>
      <c r="Y15" s="550"/>
      <c r="Z15" s="550"/>
      <c r="AA15" s="550"/>
    </row>
    <row r="16" spans="2:73" ht="30.75" thickBot="1" x14ac:dyDescent="0.3">
      <c r="B16" s="147"/>
      <c r="C16" s="322" t="s">
        <v>160</v>
      </c>
      <c r="D16" s="485" t="s">
        <v>8</v>
      </c>
      <c r="E16" s="486" t="s">
        <v>9</v>
      </c>
      <c r="F16" s="486" t="s">
        <v>10</v>
      </c>
      <c r="G16" s="487" t="s">
        <v>11</v>
      </c>
      <c r="H16" s="488" t="s">
        <v>8</v>
      </c>
      <c r="I16" s="489" t="s">
        <v>9</v>
      </c>
      <c r="J16" s="489" t="s">
        <v>10</v>
      </c>
      <c r="K16" s="490" t="s">
        <v>11</v>
      </c>
      <c r="L16" s="491" t="s">
        <v>8</v>
      </c>
      <c r="M16" s="492" t="s">
        <v>9</v>
      </c>
      <c r="N16" s="492" t="s">
        <v>10</v>
      </c>
      <c r="O16" s="493" t="s">
        <v>11</v>
      </c>
      <c r="P16" s="494" t="s">
        <v>8</v>
      </c>
      <c r="Q16" s="495" t="s">
        <v>9</v>
      </c>
      <c r="R16" s="495" t="s">
        <v>10</v>
      </c>
      <c r="S16" s="496" t="s">
        <v>11</v>
      </c>
      <c r="T16" s="497" t="s">
        <v>8</v>
      </c>
      <c r="U16" s="498" t="s">
        <v>9</v>
      </c>
      <c r="V16" s="498" t="s">
        <v>10</v>
      </c>
      <c r="W16" s="499" t="s">
        <v>11</v>
      </c>
      <c r="X16" s="500" t="s">
        <v>8</v>
      </c>
      <c r="Y16" s="501" t="s">
        <v>9</v>
      </c>
      <c r="Z16" s="501" t="s">
        <v>10</v>
      </c>
      <c r="AA16" s="502" t="s">
        <v>11</v>
      </c>
      <c r="AB16" s="326" t="s">
        <v>939</v>
      </c>
      <c r="AC16" s="327" t="s">
        <v>27</v>
      </c>
      <c r="AD16" s="325" t="s">
        <v>0</v>
      </c>
      <c r="AE16" s="148" t="s">
        <v>925</v>
      </c>
      <c r="AF16" s="303" t="s">
        <v>26</v>
      </c>
      <c r="AH16" s="156" t="s">
        <v>27</v>
      </c>
      <c r="AI16" s="484" t="s">
        <v>28</v>
      </c>
      <c r="AJ16" s="157" t="s">
        <v>6</v>
      </c>
      <c r="AN16" s="28" t="s">
        <v>834</v>
      </c>
      <c r="AO16" s="28" t="s">
        <v>835</v>
      </c>
      <c r="AP16" s="28" t="s">
        <v>898</v>
      </c>
      <c r="AQ16" s="28" t="s">
        <v>546</v>
      </c>
      <c r="AR16" s="28" t="s">
        <v>547</v>
      </c>
      <c r="AS16" s="28" t="s">
        <v>548</v>
      </c>
      <c r="AT16" s="28" t="s">
        <v>549</v>
      </c>
      <c r="AU16" s="28" t="s">
        <v>856</v>
      </c>
      <c r="AV16" s="28" t="s">
        <v>857</v>
      </c>
      <c r="AW16" s="28" t="s">
        <v>858</v>
      </c>
      <c r="AX16" s="28" t="s">
        <v>859</v>
      </c>
      <c r="AY16" s="28" t="s">
        <v>550</v>
      </c>
      <c r="AZ16" s="28" t="s">
        <v>551</v>
      </c>
      <c r="BA16" s="28" t="s">
        <v>552</v>
      </c>
      <c r="BB16" s="28" t="s">
        <v>553</v>
      </c>
      <c r="BC16" s="28" t="s">
        <v>765</v>
      </c>
      <c r="BD16" s="28" t="s">
        <v>766</v>
      </c>
      <c r="BE16" s="28" t="s">
        <v>767</v>
      </c>
      <c r="BF16" s="28" t="s">
        <v>768</v>
      </c>
      <c r="BG16" s="28" t="s">
        <v>554</v>
      </c>
      <c r="BH16" s="28" t="s">
        <v>555</v>
      </c>
      <c r="BI16" s="28" t="s">
        <v>556</v>
      </c>
      <c r="BJ16" s="28" t="s">
        <v>557</v>
      </c>
      <c r="BK16" s="28" t="s">
        <v>558</v>
      </c>
      <c r="BL16" s="28" t="s">
        <v>559</v>
      </c>
      <c r="BM16" s="28" t="s">
        <v>560</v>
      </c>
      <c r="BN16" s="28" t="s">
        <v>561</v>
      </c>
      <c r="BO16" s="28" t="s">
        <v>837</v>
      </c>
      <c r="BP16" s="28" t="s">
        <v>865</v>
      </c>
      <c r="BQ16" s="28" t="s">
        <v>0</v>
      </c>
      <c r="BR16" s="28" t="s">
        <v>841</v>
      </c>
      <c r="BS16" s="28" t="s">
        <v>838</v>
      </c>
      <c r="BT16" s="28" t="s">
        <v>938</v>
      </c>
      <c r="BU16" s="28" t="s">
        <v>853</v>
      </c>
    </row>
    <row r="17" spans="2:73" x14ac:dyDescent="0.25">
      <c r="B17" s="95" t="str">
        <f>IF(ISBLANK(AO17),"",(AO17))</f>
        <v>Alabama</v>
      </c>
      <c r="C17" s="113" t="str">
        <f t="shared" ref="C17:AG25" si="0">IF(ISBLANK(AP17),"",(AP17))</f>
        <v/>
      </c>
      <c r="D17" s="426" t="str">
        <f t="shared" si="0"/>
        <v/>
      </c>
      <c r="E17" s="94" t="str">
        <f t="shared" si="0"/>
        <v/>
      </c>
      <c r="F17" s="94" t="str">
        <f t="shared" si="0"/>
        <v/>
      </c>
      <c r="G17" s="427" t="str">
        <f t="shared" si="0"/>
        <v/>
      </c>
      <c r="H17" s="428" t="str">
        <f t="shared" si="0"/>
        <v/>
      </c>
      <c r="I17" s="94" t="str">
        <f t="shared" si="0"/>
        <v/>
      </c>
      <c r="J17" s="94" t="str">
        <f t="shared" si="0"/>
        <v/>
      </c>
      <c r="K17" s="429" t="str">
        <f t="shared" si="0"/>
        <v/>
      </c>
      <c r="L17" s="426" t="str">
        <f t="shared" si="0"/>
        <v/>
      </c>
      <c r="M17" s="94" t="str">
        <f t="shared" si="0"/>
        <v/>
      </c>
      <c r="N17" s="94" t="str">
        <f t="shared" si="0"/>
        <v/>
      </c>
      <c r="O17" s="427" t="str">
        <f t="shared" si="0"/>
        <v/>
      </c>
      <c r="P17" s="428" t="str">
        <f t="shared" si="0"/>
        <v/>
      </c>
      <c r="Q17" s="94" t="str">
        <f t="shared" si="0"/>
        <v/>
      </c>
      <c r="R17" s="94" t="str">
        <f t="shared" si="0"/>
        <v/>
      </c>
      <c r="S17" s="429" t="str">
        <f t="shared" si="0"/>
        <v/>
      </c>
      <c r="T17" s="426" t="str">
        <f t="shared" si="0"/>
        <v/>
      </c>
      <c r="U17" s="94" t="str">
        <f t="shared" si="0"/>
        <v/>
      </c>
      <c r="V17" s="94" t="str">
        <f t="shared" si="0"/>
        <v/>
      </c>
      <c r="W17" s="427" t="str">
        <f t="shared" si="0"/>
        <v/>
      </c>
      <c r="X17" s="428" t="str">
        <f t="shared" si="0"/>
        <v/>
      </c>
      <c r="Y17" s="94" t="str">
        <f t="shared" si="0"/>
        <v/>
      </c>
      <c r="Z17" s="94" t="str">
        <f t="shared" si="0"/>
        <v/>
      </c>
      <c r="AA17" s="429" t="str">
        <f t="shared" si="0"/>
        <v/>
      </c>
      <c r="AB17" s="57" t="str">
        <f t="shared" si="0"/>
        <v/>
      </c>
      <c r="AC17" s="58" t="str">
        <f t="shared" si="0"/>
        <v xml:space="preserve">Alabama </v>
      </c>
      <c r="AD17" s="115" t="str">
        <f t="shared" si="0"/>
        <v/>
      </c>
      <c r="AE17" s="53" t="str">
        <f t="shared" si="0"/>
        <v/>
      </c>
      <c r="AF17" s="85" t="str">
        <f t="shared" si="0"/>
        <v/>
      </c>
      <c r="AG17" s="5" t="str">
        <f t="shared" si="0"/>
        <v/>
      </c>
      <c r="AH17" s="154" t="s">
        <v>30</v>
      </c>
      <c r="AI17" s="155">
        <f>AA19</f>
        <v>61.4</v>
      </c>
      <c r="AJ17" s="306">
        <f>AB19</f>
        <v>1</v>
      </c>
      <c r="AN17" s="28">
        <v>1</v>
      </c>
      <c r="AO17" s="28" t="s">
        <v>29</v>
      </c>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t="s">
        <v>937</v>
      </c>
      <c r="BQ17" s="28"/>
      <c r="BR17" s="28"/>
      <c r="BS17" s="28"/>
      <c r="BT17" s="28" t="s">
        <v>509</v>
      </c>
      <c r="BU17" s="28"/>
    </row>
    <row r="18" spans="2:73" x14ac:dyDescent="0.25">
      <c r="B18" s="59" t="str">
        <f t="shared" ref="B18:B81" si="1">IF(ISBLANK(AO18),"",(AO18))</f>
        <v>Sipsey Fork  of West Fork</v>
      </c>
      <c r="C18" s="100" t="str">
        <f t="shared" si="0"/>
        <v>USFS</v>
      </c>
      <c r="D18" s="82" t="str">
        <f t="shared" si="0"/>
        <v/>
      </c>
      <c r="E18" s="33" t="str">
        <f t="shared" si="0"/>
        <v/>
      </c>
      <c r="F18" s="33" t="str">
        <f t="shared" si="0"/>
        <v/>
      </c>
      <c r="G18" s="69" t="str">
        <f t="shared" si="0"/>
        <v/>
      </c>
      <c r="H18" s="79" t="str">
        <f t="shared" si="0"/>
        <v/>
      </c>
      <c r="I18" s="33" t="str">
        <f t="shared" si="0"/>
        <v/>
      </c>
      <c r="J18" s="33" t="str">
        <f t="shared" si="0"/>
        <v/>
      </c>
      <c r="K18" s="420" t="str">
        <f t="shared" si="0"/>
        <v/>
      </c>
      <c r="L18" s="82" t="str">
        <f t="shared" si="0"/>
        <v/>
      </c>
      <c r="M18" s="33" t="str">
        <f t="shared" si="0"/>
        <v/>
      </c>
      <c r="N18" s="33" t="str">
        <f t="shared" si="0"/>
        <v/>
      </c>
      <c r="O18" s="69" t="str">
        <f t="shared" si="0"/>
        <v/>
      </c>
      <c r="P18" s="79">
        <f t="shared" si="0"/>
        <v>36.4</v>
      </c>
      <c r="Q18" s="33">
        <f t="shared" si="0"/>
        <v>25</v>
      </c>
      <c r="R18" s="33" t="str">
        <f t="shared" si="0"/>
        <v/>
      </c>
      <c r="S18" s="420">
        <f t="shared" si="0"/>
        <v>61.4</v>
      </c>
      <c r="T18" s="82" t="str">
        <f t="shared" si="0"/>
        <v/>
      </c>
      <c r="U18" s="33" t="str">
        <f t="shared" si="0"/>
        <v/>
      </c>
      <c r="V18" s="33" t="str">
        <f t="shared" si="0"/>
        <v/>
      </c>
      <c r="W18" s="69" t="str">
        <f t="shared" si="0"/>
        <v/>
      </c>
      <c r="X18" s="79">
        <f t="shared" si="0"/>
        <v>36.4</v>
      </c>
      <c r="Y18" s="33">
        <f t="shared" si="0"/>
        <v>25</v>
      </c>
      <c r="Z18" s="33" t="str">
        <f t="shared" si="0"/>
        <v/>
      </c>
      <c r="AA18" s="420">
        <f t="shared" si="0"/>
        <v>61.4</v>
      </c>
      <c r="AB18" s="59" t="str">
        <f t="shared" si="0"/>
        <v/>
      </c>
      <c r="AC18" s="60" t="str">
        <f t="shared" si="0"/>
        <v/>
      </c>
      <c r="AD18" s="102" t="str">
        <f t="shared" si="0"/>
        <v/>
      </c>
      <c r="AE18" s="31" t="str">
        <f t="shared" si="0"/>
        <v/>
      </c>
      <c r="AF18" s="86" t="str">
        <f t="shared" si="0"/>
        <v/>
      </c>
      <c r="AG18" s="5" t="str">
        <f t="shared" si="0"/>
        <v/>
      </c>
      <c r="AH18" s="151" t="s">
        <v>31</v>
      </c>
      <c r="AI18" s="150">
        <f>AA46</f>
        <v>3210</v>
      </c>
      <c r="AJ18" s="307">
        <f>AB46</f>
        <v>25</v>
      </c>
      <c r="AN18" s="28">
        <v>3</v>
      </c>
      <c r="AO18" s="28" t="s">
        <v>942</v>
      </c>
      <c r="AP18" s="28" t="s">
        <v>3</v>
      </c>
      <c r="AQ18" s="28"/>
      <c r="AR18" s="28"/>
      <c r="AS18" s="28"/>
      <c r="AT18" s="28"/>
      <c r="AU18" s="28"/>
      <c r="AV18" s="28"/>
      <c r="AW18" s="28"/>
      <c r="AX18" s="28"/>
      <c r="AY18" s="28"/>
      <c r="AZ18" s="28"/>
      <c r="BA18" s="28"/>
      <c r="BB18" s="28"/>
      <c r="BC18" s="28">
        <v>36.4</v>
      </c>
      <c r="BD18" s="28">
        <v>25</v>
      </c>
      <c r="BE18" s="28"/>
      <c r="BF18" s="28">
        <v>61.4</v>
      </c>
      <c r="BG18" s="28"/>
      <c r="BH18" s="28"/>
      <c r="BI18" s="28"/>
      <c r="BJ18" s="28"/>
      <c r="BK18" s="28">
        <v>36.4</v>
      </c>
      <c r="BL18" s="28">
        <v>25</v>
      </c>
      <c r="BM18" s="28"/>
      <c r="BN18" s="28">
        <v>61.4</v>
      </c>
      <c r="BO18" s="28"/>
      <c r="BP18" s="28"/>
      <c r="BQ18" s="28"/>
      <c r="BR18" s="28"/>
      <c r="BS18" s="28"/>
      <c r="BT18" s="28" t="s">
        <v>509</v>
      </c>
      <c r="BU18" s="28">
        <v>1</v>
      </c>
    </row>
    <row r="19" spans="2:73" ht="15.75" thickBot="1" x14ac:dyDescent="0.3">
      <c r="B19" s="310" t="str">
        <f t="shared" si="1"/>
        <v>TOTALS</v>
      </c>
      <c r="C19" s="101" t="str">
        <f t="shared" si="0"/>
        <v/>
      </c>
      <c r="D19" s="421" t="str">
        <f t="shared" si="0"/>
        <v/>
      </c>
      <c r="E19" s="422" t="str">
        <f t="shared" si="0"/>
        <v/>
      </c>
      <c r="F19" s="422" t="str">
        <f t="shared" si="0"/>
        <v/>
      </c>
      <c r="G19" s="423" t="str">
        <f t="shared" si="0"/>
        <v/>
      </c>
      <c r="H19" s="424" t="str">
        <f t="shared" si="0"/>
        <v/>
      </c>
      <c r="I19" s="422" t="str">
        <f t="shared" si="0"/>
        <v/>
      </c>
      <c r="J19" s="422" t="str">
        <f t="shared" si="0"/>
        <v/>
      </c>
      <c r="K19" s="425" t="str">
        <f t="shared" si="0"/>
        <v/>
      </c>
      <c r="L19" s="421" t="str">
        <f t="shared" si="0"/>
        <v/>
      </c>
      <c r="M19" s="422" t="str">
        <f t="shared" si="0"/>
        <v/>
      </c>
      <c r="N19" s="422" t="str">
        <f t="shared" si="0"/>
        <v/>
      </c>
      <c r="O19" s="423" t="str">
        <f t="shared" si="0"/>
        <v/>
      </c>
      <c r="P19" s="424" t="str">
        <f t="shared" si="0"/>
        <v/>
      </c>
      <c r="Q19" s="422" t="str">
        <f t="shared" si="0"/>
        <v/>
      </c>
      <c r="R19" s="422" t="str">
        <f t="shared" si="0"/>
        <v/>
      </c>
      <c r="S19" s="425" t="str">
        <f t="shared" si="0"/>
        <v/>
      </c>
      <c r="T19" s="421" t="str">
        <f t="shared" si="0"/>
        <v/>
      </c>
      <c r="U19" s="422" t="str">
        <f t="shared" si="0"/>
        <v/>
      </c>
      <c r="V19" s="422" t="str">
        <f t="shared" si="0"/>
        <v/>
      </c>
      <c r="W19" s="423" t="str">
        <f t="shared" si="0"/>
        <v/>
      </c>
      <c r="X19" s="424">
        <f t="shared" si="0"/>
        <v>36.4</v>
      </c>
      <c r="Y19" s="422">
        <f t="shared" si="0"/>
        <v>25</v>
      </c>
      <c r="Z19" s="422" t="str">
        <f t="shared" si="0"/>
        <v/>
      </c>
      <c r="AA19" s="425">
        <f t="shared" si="0"/>
        <v>61.4</v>
      </c>
      <c r="AB19" s="97">
        <f t="shared" si="0"/>
        <v>1</v>
      </c>
      <c r="AC19" s="103" t="str">
        <f t="shared" si="0"/>
        <v xml:space="preserve">Alabama </v>
      </c>
      <c r="AD19" s="323" t="str">
        <f t="shared" si="0"/>
        <v/>
      </c>
      <c r="AE19" s="34" t="str">
        <f t="shared" si="0"/>
        <v/>
      </c>
      <c r="AF19" s="98" t="str">
        <f t="shared" si="0"/>
        <v/>
      </c>
      <c r="AG19" s="5" t="str">
        <f t="shared" si="0"/>
        <v/>
      </c>
      <c r="AH19" s="151" t="s">
        <v>32</v>
      </c>
      <c r="AI19" s="150">
        <f>AA50</f>
        <v>57.3</v>
      </c>
      <c r="AJ19" s="307">
        <f>AB50</f>
        <v>2</v>
      </c>
      <c r="AN19" s="28">
        <v>5</v>
      </c>
      <c r="AO19" s="28" t="s">
        <v>5</v>
      </c>
      <c r="AP19" s="28"/>
      <c r="AQ19" s="28"/>
      <c r="AR19" s="28"/>
      <c r="AS19" s="28"/>
      <c r="AT19" s="28"/>
      <c r="AU19" s="28"/>
      <c r="AV19" s="28"/>
      <c r="AW19" s="28"/>
      <c r="AX19" s="28"/>
      <c r="AY19" s="28"/>
      <c r="AZ19" s="28"/>
      <c r="BA19" s="28"/>
      <c r="BB19" s="28"/>
      <c r="BC19" s="28"/>
      <c r="BD19" s="28"/>
      <c r="BE19" s="28"/>
      <c r="BF19" s="28"/>
      <c r="BG19" s="28"/>
      <c r="BH19" s="28"/>
      <c r="BI19" s="28"/>
      <c r="BJ19" s="28"/>
      <c r="BK19" s="28">
        <v>36.4</v>
      </c>
      <c r="BL19" s="28">
        <v>25</v>
      </c>
      <c r="BM19" s="28"/>
      <c r="BN19" s="28">
        <v>61.4</v>
      </c>
      <c r="BO19" s="28">
        <v>1</v>
      </c>
      <c r="BP19" s="28" t="s">
        <v>937</v>
      </c>
      <c r="BQ19" s="28"/>
      <c r="BR19" s="28"/>
      <c r="BS19" s="28"/>
      <c r="BT19" s="28" t="s">
        <v>509</v>
      </c>
      <c r="BU19" s="28"/>
    </row>
    <row r="20" spans="2:73" x14ac:dyDescent="0.25">
      <c r="B20" s="95" t="str">
        <f t="shared" si="1"/>
        <v>Alaska</v>
      </c>
      <c r="C20" s="113" t="str">
        <f t="shared" si="0"/>
        <v/>
      </c>
      <c r="D20" s="426" t="str">
        <f t="shared" si="0"/>
        <v/>
      </c>
      <c r="E20" s="94" t="str">
        <f t="shared" si="0"/>
        <v/>
      </c>
      <c r="F20" s="94" t="str">
        <f t="shared" si="0"/>
        <v/>
      </c>
      <c r="G20" s="427" t="str">
        <f t="shared" si="0"/>
        <v/>
      </c>
      <c r="H20" s="428" t="str">
        <f t="shared" si="0"/>
        <v/>
      </c>
      <c r="I20" s="94" t="str">
        <f t="shared" si="0"/>
        <v/>
      </c>
      <c r="J20" s="94" t="str">
        <f t="shared" si="0"/>
        <v/>
      </c>
      <c r="K20" s="429" t="str">
        <f t="shared" si="0"/>
        <v/>
      </c>
      <c r="L20" s="426" t="str">
        <f t="shared" si="0"/>
        <v/>
      </c>
      <c r="M20" s="94" t="str">
        <f t="shared" si="0"/>
        <v/>
      </c>
      <c r="N20" s="94" t="str">
        <f t="shared" si="0"/>
        <v/>
      </c>
      <c r="O20" s="427" t="str">
        <f t="shared" si="0"/>
        <v/>
      </c>
      <c r="P20" s="428" t="str">
        <f t="shared" si="0"/>
        <v/>
      </c>
      <c r="Q20" s="94" t="str">
        <f t="shared" si="0"/>
        <v/>
      </c>
      <c r="R20" s="94" t="str">
        <f t="shared" si="0"/>
        <v/>
      </c>
      <c r="S20" s="429" t="str">
        <f t="shared" si="0"/>
        <v/>
      </c>
      <c r="T20" s="426" t="str">
        <f t="shared" si="0"/>
        <v/>
      </c>
      <c r="U20" s="94" t="str">
        <f t="shared" si="0"/>
        <v/>
      </c>
      <c r="V20" s="94" t="str">
        <f t="shared" si="0"/>
        <v/>
      </c>
      <c r="W20" s="427" t="str">
        <f t="shared" si="0"/>
        <v/>
      </c>
      <c r="X20" s="428" t="str">
        <f t="shared" si="0"/>
        <v/>
      </c>
      <c r="Y20" s="94" t="str">
        <f t="shared" si="0"/>
        <v/>
      </c>
      <c r="Z20" s="94" t="str">
        <f t="shared" si="0"/>
        <v/>
      </c>
      <c r="AA20" s="429" t="str">
        <f t="shared" si="0"/>
        <v/>
      </c>
      <c r="AB20" s="57" t="str">
        <f t="shared" si="0"/>
        <v/>
      </c>
      <c r="AC20" s="58" t="str">
        <f t="shared" si="0"/>
        <v>Alaska</v>
      </c>
      <c r="AD20" s="115" t="str">
        <f t="shared" si="0"/>
        <v/>
      </c>
      <c r="AE20" s="53" t="str">
        <f t="shared" si="0"/>
        <v/>
      </c>
      <c r="AF20" s="85" t="str">
        <f t="shared" si="0"/>
        <v/>
      </c>
      <c r="AG20" s="5" t="str">
        <f t="shared" si="0"/>
        <v/>
      </c>
      <c r="AH20" s="149" t="s">
        <v>33</v>
      </c>
      <c r="AI20" s="150">
        <f>AA60</f>
        <v>210</v>
      </c>
      <c r="AJ20" s="307">
        <f>AB60</f>
        <v>8</v>
      </c>
      <c r="AN20" s="28">
        <v>9</v>
      </c>
      <c r="AO20" s="28" t="s">
        <v>34</v>
      </c>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t="s">
        <v>34</v>
      </c>
      <c r="BQ20" s="28"/>
      <c r="BR20" s="28"/>
      <c r="BS20" s="28"/>
      <c r="BT20" s="28" t="s">
        <v>509</v>
      </c>
      <c r="BU20" s="28"/>
    </row>
    <row r="21" spans="2:73" ht="45" x14ac:dyDescent="0.25">
      <c r="B21" s="59" t="str">
        <f t="shared" si="1"/>
        <v>Alagnak</v>
      </c>
      <c r="C21" s="100" t="str">
        <f t="shared" si="0"/>
        <v>NPS</v>
      </c>
      <c r="D21" s="82" t="str">
        <f t="shared" si="0"/>
        <v/>
      </c>
      <c r="E21" s="33" t="str">
        <f t="shared" si="0"/>
        <v/>
      </c>
      <c r="F21" s="33" t="str">
        <f t="shared" si="0"/>
        <v/>
      </c>
      <c r="G21" s="69" t="str">
        <f t="shared" si="0"/>
        <v/>
      </c>
      <c r="H21" s="79" t="str">
        <f t="shared" si="0"/>
        <v/>
      </c>
      <c r="I21" s="33" t="str">
        <f t="shared" si="0"/>
        <v/>
      </c>
      <c r="J21" s="33" t="str">
        <f t="shared" si="0"/>
        <v/>
      </c>
      <c r="K21" s="420" t="str">
        <f t="shared" si="0"/>
        <v/>
      </c>
      <c r="L21" s="82">
        <f t="shared" si="0"/>
        <v>67</v>
      </c>
      <c r="M21" s="33" t="str">
        <f t="shared" si="0"/>
        <v/>
      </c>
      <c r="N21" s="33" t="str">
        <f t="shared" si="0"/>
        <v/>
      </c>
      <c r="O21" s="69">
        <f t="shared" si="0"/>
        <v>67</v>
      </c>
      <c r="P21" s="79" t="str">
        <f t="shared" si="0"/>
        <v/>
      </c>
      <c r="Q21" s="33" t="str">
        <f t="shared" si="0"/>
        <v/>
      </c>
      <c r="R21" s="33" t="str">
        <f t="shared" si="0"/>
        <v/>
      </c>
      <c r="S21" s="420" t="str">
        <f t="shared" si="0"/>
        <v/>
      </c>
      <c r="T21" s="82" t="str">
        <f t="shared" si="0"/>
        <v/>
      </c>
      <c r="U21" s="33" t="str">
        <f t="shared" si="0"/>
        <v/>
      </c>
      <c r="V21" s="33" t="str">
        <f t="shared" si="0"/>
        <v/>
      </c>
      <c r="W21" s="69" t="str">
        <f t="shared" si="0"/>
        <v/>
      </c>
      <c r="X21" s="79">
        <f t="shared" si="0"/>
        <v>67</v>
      </c>
      <c r="Y21" s="33" t="str">
        <f t="shared" si="0"/>
        <v/>
      </c>
      <c r="Z21" s="33" t="str">
        <f t="shared" si="0"/>
        <v/>
      </c>
      <c r="AA21" s="420">
        <f t="shared" si="0"/>
        <v>67</v>
      </c>
      <c r="AB21" s="59" t="str">
        <f t="shared" si="0"/>
        <v/>
      </c>
      <c r="AC21" s="60" t="str">
        <f t="shared" si="0"/>
        <v/>
      </c>
      <c r="AD21" s="102" t="str">
        <f t="shared" si="0"/>
        <v/>
      </c>
      <c r="AE21" s="31" t="str">
        <f t="shared" si="0"/>
        <v/>
      </c>
      <c r="AF21" s="86" t="str">
        <f t="shared" si="0"/>
        <v xml:space="preserve">Main stem of the Alagnak and major tributary Nonvianuk within Katmai NPP designated under 16 USC 1274(a)(25); segments outside Katmai NPP (2 miles) designated as 16 USC 1274(a)(44). </v>
      </c>
      <c r="AG21" s="5" t="str">
        <f t="shared" si="0"/>
        <v/>
      </c>
      <c r="AH21" s="149" t="s">
        <v>35</v>
      </c>
      <c r="AI21" s="150">
        <f>AA84</f>
        <v>1713.6000000000001</v>
      </c>
      <c r="AJ21" s="307">
        <f>AB84</f>
        <v>22</v>
      </c>
      <c r="AN21" s="28">
        <v>10</v>
      </c>
      <c r="AO21" s="28" t="s">
        <v>346</v>
      </c>
      <c r="AP21" s="28" t="s">
        <v>2</v>
      </c>
      <c r="AQ21" s="28"/>
      <c r="AR21" s="28"/>
      <c r="AS21" s="28"/>
      <c r="AT21" s="28"/>
      <c r="AU21" s="28"/>
      <c r="AV21" s="28"/>
      <c r="AW21" s="28"/>
      <c r="AX21" s="28"/>
      <c r="AY21" s="28">
        <v>67</v>
      </c>
      <c r="AZ21" s="28"/>
      <c r="BA21" s="28"/>
      <c r="BB21" s="28">
        <v>67</v>
      </c>
      <c r="BC21" s="28"/>
      <c r="BD21" s="28"/>
      <c r="BE21" s="28"/>
      <c r="BF21" s="28"/>
      <c r="BG21" s="28"/>
      <c r="BH21" s="28"/>
      <c r="BI21" s="28"/>
      <c r="BJ21" s="28"/>
      <c r="BK21" s="28">
        <v>67</v>
      </c>
      <c r="BL21" s="28"/>
      <c r="BM21" s="28"/>
      <c r="BN21" s="28">
        <v>67</v>
      </c>
      <c r="BO21" s="28"/>
      <c r="BP21" s="28"/>
      <c r="BQ21" s="28"/>
      <c r="BR21" s="28" t="s">
        <v>509</v>
      </c>
      <c r="BS21" s="28" t="s">
        <v>1030</v>
      </c>
      <c r="BT21" s="28" t="s">
        <v>509</v>
      </c>
      <c r="BU21" s="28"/>
    </row>
    <row r="22" spans="2:73" x14ac:dyDescent="0.25">
      <c r="B22" s="59" t="str">
        <f t="shared" si="1"/>
        <v>Alatna</v>
      </c>
      <c r="C22" s="100" t="str">
        <f t="shared" si="0"/>
        <v>NPS</v>
      </c>
      <c r="D22" s="82" t="str">
        <f t="shared" si="0"/>
        <v/>
      </c>
      <c r="E22" s="33" t="str">
        <f t="shared" si="0"/>
        <v/>
      </c>
      <c r="F22" s="33" t="str">
        <f t="shared" si="0"/>
        <v/>
      </c>
      <c r="G22" s="69" t="str">
        <f t="shared" si="0"/>
        <v/>
      </c>
      <c r="H22" s="79" t="str">
        <f t="shared" si="0"/>
        <v/>
      </c>
      <c r="I22" s="33" t="str">
        <f t="shared" si="0"/>
        <v/>
      </c>
      <c r="J22" s="33" t="str">
        <f t="shared" si="0"/>
        <v/>
      </c>
      <c r="K22" s="420" t="str">
        <f t="shared" si="0"/>
        <v/>
      </c>
      <c r="L22" s="82">
        <f t="shared" si="0"/>
        <v>83</v>
      </c>
      <c r="M22" s="33" t="str">
        <f t="shared" si="0"/>
        <v/>
      </c>
      <c r="N22" s="33" t="str">
        <f t="shared" si="0"/>
        <v/>
      </c>
      <c r="O22" s="69">
        <f t="shared" si="0"/>
        <v>83</v>
      </c>
      <c r="P22" s="79" t="str">
        <f t="shared" si="0"/>
        <v/>
      </c>
      <c r="Q22" s="33" t="str">
        <f t="shared" si="0"/>
        <v/>
      </c>
      <c r="R22" s="33" t="str">
        <f t="shared" si="0"/>
        <v/>
      </c>
      <c r="S22" s="420" t="str">
        <f t="shared" si="0"/>
        <v/>
      </c>
      <c r="T22" s="82" t="str">
        <f t="shared" si="0"/>
        <v/>
      </c>
      <c r="U22" s="33" t="str">
        <f t="shared" si="0"/>
        <v/>
      </c>
      <c r="V22" s="33" t="str">
        <f t="shared" si="0"/>
        <v/>
      </c>
      <c r="W22" s="69" t="str">
        <f t="shared" si="0"/>
        <v/>
      </c>
      <c r="X22" s="79">
        <f t="shared" si="0"/>
        <v>83</v>
      </c>
      <c r="Y22" s="33" t="str">
        <f t="shared" si="0"/>
        <v/>
      </c>
      <c r="Z22" s="33" t="str">
        <f t="shared" si="0"/>
        <v/>
      </c>
      <c r="AA22" s="420">
        <f t="shared" si="0"/>
        <v>83</v>
      </c>
      <c r="AB22" s="59" t="str">
        <f t="shared" si="0"/>
        <v/>
      </c>
      <c r="AC22" s="60" t="str">
        <f t="shared" si="0"/>
        <v/>
      </c>
      <c r="AD22" s="102" t="str">
        <f t="shared" si="0"/>
        <v/>
      </c>
      <c r="AE22" s="31" t="str">
        <f t="shared" si="0"/>
        <v/>
      </c>
      <c r="AF22" s="86" t="str">
        <f t="shared" si="0"/>
        <v/>
      </c>
      <c r="AG22" s="5" t="str">
        <f t="shared" si="0"/>
        <v/>
      </c>
      <c r="AH22" s="151" t="s">
        <v>36</v>
      </c>
      <c r="AI22" s="33">
        <f>AA87</f>
        <v>297</v>
      </c>
      <c r="AJ22" s="308">
        <f>AB87</f>
        <v>1</v>
      </c>
      <c r="AN22" s="28">
        <v>11</v>
      </c>
      <c r="AO22" s="28" t="s">
        <v>347</v>
      </c>
      <c r="AP22" s="28" t="s">
        <v>2</v>
      </c>
      <c r="AQ22" s="28"/>
      <c r="AR22" s="28"/>
      <c r="AS22" s="28"/>
      <c r="AT22" s="28"/>
      <c r="AU22" s="28"/>
      <c r="AV22" s="28"/>
      <c r="AW22" s="28"/>
      <c r="AX22" s="28"/>
      <c r="AY22" s="28">
        <v>83</v>
      </c>
      <c r="AZ22" s="28"/>
      <c r="BA22" s="28"/>
      <c r="BB22" s="28">
        <v>83</v>
      </c>
      <c r="BC22" s="28"/>
      <c r="BD22" s="28"/>
      <c r="BE22" s="28"/>
      <c r="BF22" s="28"/>
      <c r="BG22" s="28"/>
      <c r="BH22" s="28"/>
      <c r="BI22" s="28"/>
      <c r="BJ22" s="28"/>
      <c r="BK22" s="28">
        <v>83</v>
      </c>
      <c r="BL22" s="28"/>
      <c r="BM22" s="28"/>
      <c r="BN22" s="28">
        <v>83</v>
      </c>
      <c r="BO22" s="28"/>
      <c r="BP22" s="28"/>
      <c r="BQ22" s="28"/>
      <c r="BR22" s="28" t="s">
        <v>509</v>
      </c>
      <c r="BS22" s="28"/>
      <c r="BT22" s="28" t="s">
        <v>509</v>
      </c>
      <c r="BU22" s="28"/>
    </row>
    <row r="23" spans="2:73" x14ac:dyDescent="0.25">
      <c r="B23" s="59" t="str">
        <f t="shared" si="1"/>
        <v>Andreafsky</v>
      </c>
      <c r="C23" s="100" t="str">
        <f t="shared" si="0"/>
        <v>FWS</v>
      </c>
      <c r="D23" s="82" t="str">
        <f t="shared" si="0"/>
        <v/>
      </c>
      <c r="E23" s="33" t="str">
        <f t="shared" si="0"/>
        <v/>
      </c>
      <c r="F23" s="33" t="str">
        <f t="shared" si="0"/>
        <v/>
      </c>
      <c r="G23" s="69" t="str">
        <f t="shared" si="0"/>
        <v/>
      </c>
      <c r="H23" s="79">
        <f t="shared" si="0"/>
        <v>262</v>
      </c>
      <c r="I23" s="33" t="str">
        <f t="shared" si="0"/>
        <v/>
      </c>
      <c r="J23" s="33" t="str">
        <f t="shared" si="0"/>
        <v/>
      </c>
      <c r="K23" s="420">
        <f t="shared" si="0"/>
        <v>262</v>
      </c>
      <c r="L23" s="82" t="str">
        <f t="shared" si="0"/>
        <v/>
      </c>
      <c r="M23" s="33" t="str">
        <f t="shared" si="0"/>
        <v/>
      </c>
      <c r="N23" s="33" t="str">
        <f t="shared" si="0"/>
        <v/>
      </c>
      <c r="O23" s="69" t="str">
        <f t="shared" si="0"/>
        <v/>
      </c>
      <c r="P23" s="79" t="str">
        <f t="shared" si="0"/>
        <v/>
      </c>
      <c r="Q23" s="33" t="str">
        <f t="shared" si="0"/>
        <v/>
      </c>
      <c r="R23" s="33" t="str">
        <f t="shared" si="0"/>
        <v/>
      </c>
      <c r="S23" s="420" t="str">
        <f t="shared" si="0"/>
        <v/>
      </c>
      <c r="T23" s="82" t="str">
        <f t="shared" si="0"/>
        <v/>
      </c>
      <c r="U23" s="33" t="str">
        <f t="shared" si="0"/>
        <v/>
      </c>
      <c r="V23" s="33" t="str">
        <f t="shared" si="0"/>
        <v/>
      </c>
      <c r="W23" s="69" t="str">
        <f t="shared" si="0"/>
        <v/>
      </c>
      <c r="X23" s="79">
        <f t="shared" si="0"/>
        <v>262</v>
      </c>
      <c r="Y23" s="33" t="str">
        <f t="shared" si="0"/>
        <v/>
      </c>
      <c r="Z23" s="33" t="str">
        <f t="shared" si="0"/>
        <v/>
      </c>
      <c r="AA23" s="420">
        <f t="shared" si="0"/>
        <v>262</v>
      </c>
      <c r="AB23" s="59" t="str">
        <f t="shared" si="0"/>
        <v/>
      </c>
      <c r="AC23" s="60" t="str">
        <f t="shared" si="0"/>
        <v/>
      </c>
      <c r="AD23" s="102" t="str">
        <f t="shared" si="0"/>
        <v/>
      </c>
      <c r="AE23" s="31" t="str">
        <f t="shared" si="0"/>
        <v/>
      </c>
      <c r="AF23" s="86" t="str">
        <f t="shared" si="0"/>
        <v/>
      </c>
      <c r="AG23" s="5" t="str">
        <f t="shared" si="0"/>
        <v/>
      </c>
      <c r="AH23" s="151" t="s">
        <v>37</v>
      </c>
      <c r="AI23" s="33">
        <f>AA90</f>
        <v>76</v>
      </c>
      <c r="AJ23" s="308">
        <f>AB90</f>
        <v>1</v>
      </c>
      <c r="AN23" s="28">
        <v>12</v>
      </c>
      <c r="AO23" s="28" t="s">
        <v>357</v>
      </c>
      <c r="AP23" s="28" t="s">
        <v>910</v>
      </c>
      <c r="AQ23" s="28"/>
      <c r="AR23" s="28"/>
      <c r="AS23" s="28"/>
      <c r="AT23" s="28"/>
      <c r="AU23" s="28">
        <v>262</v>
      </c>
      <c r="AV23" s="28"/>
      <c r="AW23" s="28"/>
      <c r="AX23" s="28">
        <v>262</v>
      </c>
      <c r="AY23" s="28"/>
      <c r="AZ23" s="28"/>
      <c r="BA23" s="28"/>
      <c r="BB23" s="28"/>
      <c r="BC23" s="28"/>
      <c r="BD23" s="28"/>
      <c r="BE23" s="28"/>
      <c r="BF23" s="28"/>
      <c r="BG23" s="28"/>
      <c r="BH23" s="28"/>
      <c r="BI23" s="28"/>
      <c r="BJ23" s="28"/>
      <c r="BK23" s="28">
        <v>262</v>
      </c>
      <c r="BL23" s="28"/>
      <c r="BM23" s="28"/>
      <c r="BN23" s="28">
        <v>262</v>
      </c>
      <c r="BO23" s="28"/>
      <c r="BP23" s="28"/>
      <c r="BQ23" s="28"/>
      <c r="BR23" s="28" t="s">
        <v>509</v>
      </c>
      <c r="BS23" s="28"/>
      <c r="BT23" s="28" t="s">
        <v>509</v>
      </c>
      <c r="BU23" s="28"/>
    </row>
    <row r="24" spans="2:73" x14ac:dyDescent="0.25">
      <c r="B24" s="59" t="str">
        <f t="shared" si="1"/>
        <v>Aniakchak</v>
      </c>
      <c r="C24" s="100" t="str">
        <f t="shared" si="0"/>
        <v>NPS</v>
      </c>
      <c r="D24" s="82" t="str">
        <f t="shared" si="0"/>
        <v/>
      </c>
      <c r="E24" s="33" t="str">
        <f t="shared" si="0"/>
        <v/>
      </c>
      <c r="F24" s="33" t="str">
        <f t="shared" si="0"/>
        <v/>
      </c>
      <c r="G24" s="69" t="str">
        <f t="shared" si="0"/>
        <v/>
      </c>
      <c r="H24" s="79" t="str">
        <f t="shared" si="0"/>
        <v/>
      </c>
      <c r="I24" s="33" t="str">
        <f t="shared" si="0"/>
        <v/>
      </c>
      <c r="J24" s="33" t="str">
        <f t="shared" si="0"/>
        <v/>
      </c>
      <c r="K24" s="420" t="str">
        <f t="shared" si="0"/>
        <v/>
      </c>
      <c r="L24" s="82">
        <f t="shared" si="0"/>
        <v>63</v>
      </c>
      <c r="M24" s="33" t="str">
        <f t="shared" si="0"/>
        <v/>
      </c>
      <c r="N24" s="33" t="str">
        <f t="shared" si="0"/>
        <v/>
      </c>
      <c r="O24" s="69">
        <f t="shared" si="0"/>
        <v>63</v>
      </c>
      <c r="P24" s="79" t="str">
        <f t="shared" si="0"/>
        <v/>
      </c>
      <c r="Q24" s="33" t="str">
        <f t="shared" si="0"/>
        <v/>
      </c>
      <c r="R24" s="33" t="str">
        <f t="shared" si="0"/>
        <v/>
      </c>
      <c r="S24" s="420" t="str">
        <f t="shared" si="0"/>
        <v/>
      </c>
      <c r="T24" s="82" t="str">
        <f t="shared" si="0"/>
        <v/>
      </c>
      <c r="U24" s="33" t="str">
        <f t="shared" si="0"/>
        <v/>
      </c>
      <c r="V24" s="33" t="str">
        <f t="shared" si="0"/>
        <v/>
      </c>
      <c r="W24" s="69" t="str">
        <f t="shared" si="0"/>
        <v/>
      </c>
      <c r="X24" s="79">
        <f t="shared" si="0"/>
        <v>63</v>
      </c>
      <c r="Y24" s="33" t="str">
        <f t="shared" si="0"/>
        <v/>
      </c>
      <c r="Z24" s="33" t="str">
        <f t="shared" si="0"/>
        <v/>
      </c>
      <c r="AA24" s="420">
        <f t="shared" si="0"/>
        <v>63</v>
      </c>
      <c r="AB24" s="59" t="str">
        <f t="shared" si="0"/>
        <v/>
      </c>
      <c r="AC24" s="60" t="str">
        <f t="shared" si="0"/>
        <v/>
      </c>
      <c r="AD24" s="102" t="str">
        <f t="shared" si="0"/>
        <v/>
      </c>
      <c r="AE24" s="31" t="str">
        <f t="shared" si="0"/>
        <v/>
      </c>
      <c r="AF24" s="86" t="str">
        <f t="shared" si="0"/>
        <v/>
      </c>
      <c r="AG24" s="5" t="str">
        <f t="shared" si="0"/>
        <v/>
      </c>
      <c r="AH24" s="151" t="s">
        <v>38</v>
      </c>
      <c r="AI24" s="33">
        <f>AA94</f>
        <v>39.299999999999997</v>
      </c>
      <c r="AJ24" s="308">
        <f>AB94</f>
        <v>2</v>
      </c>
      <c r="AN24" s="28">
        <v>13</v>
      </c>
      <c r="AO24" s="28" t="s">
        <v>348</v>
      </c>
      <c r="AP24" s="28" t="s">
        <v>2</v>
      </c>
      <c r="AQ24" s="28"/>
      <c r="AR24" s="28"/>
      <c r="AS24" s="28"/>
      <c r="AT24" s="28"/>
      <c r="AU24" s="28"/>
      <c r="AV24" s="28"/>
      <c r="AW24" s="28"/>
      <c r="AX24" s="28"/>
      <c r="AY24" s="28">
        <v>63</v>
      </c>
      <c r="AZ24" s="28"/>
      <c r="BA24" s="28"/>
      <c r="BB24" s="28">
        <v>63</v>
      </c>
      <c r="BC24" s="28"/>
      <c r="BD24" s="28"/>
      <c r="BE24" s="28"/>
      <c r="BF24" s="28"/>
      <c r="BG24" s="28"/>
      <c r="BH24" s="28"/>
      <c r="BI24" s="28"/>
      <c r="BJ24" s="28"/>
      <c r="BK24" s="28">
        <v>63</v>
      </c>
      <c r="BL24" s="28"/>
      <c r="BM24" s="28"/>
      <c r="BN24" s="28">
        <v>63</v>
      </c>
      <c r="BO24" s="28"/>
      <c r="BP24" s="28"/>
      <c r="BQ24" s="28"/>
      <c r="BR24" s="28" t="s">
        <v>509</v>
      </c>
      <c r="BS24" s="28"/>
      <c r="BT24" s="28" t="s">
        <v>509</v>
      </c>
      <c r="BU24" s="28"/>
    </row>
    <row r="25" spans="2:73" x14ac:dyDescent="0.25">
      <c r="B25" s="59" t="str">
        <f t="shared" si="1"/>
        <v>Beaver Creek</v>
      </c>
      <c r="C25" s="100" t="str">
        <f t="shared" si="0"/>
        <v>BLM/FWS</v>
      </c>
      <c r="D25" s="82">
        <f t="shared" si="0"/>
        <v>111</v>
      </c>
      <c r="E25" s="33" t="str">
        <f t="shared" si="0"/>
        <v/>
      </c>
      <c r="F25" s="33" t="str">
        <f t="shared" si="0"/>
        <v/>
      </c>
      <c r="G25" s="69">
        <f t="shared" si="0"/>
        <v>111</v>
      </c>
      <c r="H25" s="79">
        <f t="shared" si="0"/>
        <v>16</v>
      </c>
      <c r="I25" s="33" t="str">
        <f t="shared" si="0"/>
        <v/>
      </c>
      <c r="J25" s="33" t="str">
        <f t="shared" ref="J25:J88" si="2">IF(ISBLANK(AW25),"",(AW25))</f>
        <v/>
      </c>
      <c r="K25" s="420">
        <f t="shared" ref="K25:K88" si="3">IF(ISBLANK(AX25),"",(AX25))</f>
        <v>16</v>
      </c>
      <c r="L25" s="82" t="str">
        <f t="shared" ref="L25:L88" si="4">IF(ISBLANK(AY25),"",(AY25))</f>
        <v/>
      </c>
      <c r="M25" s="33" t="str">
        <f t="shared" ref="M25:M88" si="5">IF(ISBLANK(AZ25),"",(AZ25))</f>
        <v/>
      </c>
      <c r="N25" s="33" t="str">
        <f t="shared" ref="N25:N88" si="6">IF(ISBLANK(BA25),"",(BA25))</f>
        <v/>
      </c>
      <c r="O25" s="69" t="str">
        <f t="shared" ref="O25:O88" si="7">IF(ISBLANK(BB25),"",(BB25))</f>
        <v/>
      </c>
      <c r="P25" s="79" t="str">
        <f t="shared" ref="P25:P88" si="8">IF(ISBLANK(BC25),"",(BC25))</f>
        <v/>
      </c>
      <c r="Q25" s="33" t="str">
        <f t="shared" ref="Q25:Q88" si="9">IF(ISBLANK(BD25),"",(BD25))</f>
        <v/>
      </c>
      <c r="R25" s="33" t="str">
        <f t="shared" ref="R25:R88" si="10">IF(ISBLANK(BE25),"",(BE25))</f>
        <v/>
      </c>
      <c r="S25" s="420" t="str">
        <f t="shared" ref="S25:S88" si="11">IF(ISBLANK(BF25),"",(BF25))</f>
        <v/>
      </c>
      <c r="T25" s="82" t="str">
        <f t="shared" ref="T25:T88" si="12">IF(ISBLANK(BG25),"",(BG25))</f>
        <v/>
      </c>
      <c r="U25" s="33" t="str">
        <f t="shared" ref="U25:U88" si="13">IF(ISBLANK(BH25),"",(BH25))</f>
        <v/>
      </c>
      <c r="V25" s="33" t="str">
        <f t="shared" ref="V25:V88" si="14">IF(ISBLANK(BI25),"",(BI25))</f>
        <v/>
      </c>
      <c r="W25" s="69" t="str">
        <f t="shared" ref="W25:W88" si="15">IF(ISBLANK(BJ25),"",(BJ25))</f>
        <v/>
      </c>
      <c r="X25" s="79">
        <f t="shared" ref="X25:X88" si="16">IF(ISBLANK(BK25),"",(BK25))</f>
        <v>127</v>
      </c>
      <c r="Y25" s="33" t="str">
        <f t="shared" ref="Y25:Y88" si="17">IF(ISBLANK(BL25),"",(BL25))</f>
        <v/>
      </c>
      <c r="Z25" s="33" t="str">
        <f t="shared" ref="Z25:Z88" si="18">IF(ISBLANK(BM25),"",(BM25))</f>
        <v/>
      </c>
      <c r="AA25" s="420">
        <f t="shared" ref="AA25:AA88" si="19">IF(ISBLANK(BN25),"",(BN25))</f>
        <v>127</v>
      </c>
      <c r="AB25" s="59" t="str">
        <f t="shared" ref="AB25:AB88" si="20">IF(ISBLANK(BO25),"",(BO25))</f>
        <v/>
      </c>
      <c r="AC25" s="60" t="str">
        <f t="shared" ref="AC25:AC88" si="21">IF(ISBLANK(BP25),"",(BP25))</f>
        <v/>
      </c>
      <c r="AD25" s="102" t="str">
        <f t="shared" ref="AD25:AD88" si="22">IF(ISBLANK(BQ25),"",(BQ25))</f>
        <v/>
      </c>
      <c r="AE25" s="31" t="str">
        <f t="shared" ref="AE25:AE88" si="23">IF(ISBLANK(BR25),"",(BR25))</f>
        <v/>
      </c>
      <c r="AF25" s="86" t="str">
        <f t="shared" ref="AF25:AF88" si="24">IF(ISBLANK(BS25),"",(BS25))</f>
        <v/>
      </c>
      <c r="AG25" s="5" t="str">
        <f t="shared" ref="AG25:AG88" si="25">IF(ISBLANK(BT25),"",(BT25))</f>
        <v/>
      </c>
      <c r="AH25" s="151" t="s">
        <v>39</v>
      </c>
      <c r="AI25" s="33">
        <f>AA97</f>
        <v>199</v>
      </c>
      <c r="AJ25" s="308">
        <f>AB97</f>
        <v>1</v>
      </c>
      <c r="AN25" s="28">
        <v>14</v>
      </c>
      <c r="AO25" s="28" t="s">
        <v>40</v>
      </c>
      <c r="AP25" s="28" t="s">
        <v>911</v>
      </c>
      <c r="AQ25" s="28">
        <v>111</v>
      </c>
      <c r="AR25" s="28"/>
      <c r="AS25" s="28"/>
      <c r="AT25" s="28">
        <v>111</v>
      </c>
      <c r="AU25" s="28">
        <v>16</v>
      </c>
      <c r="AV25" s="28"/>
      <c r="AW25" s="28"/>
      <c r="AX25" s="28">
        <v>16</v>
      </c>
      <c r="AY25" s="28"/>
      <c r="AZ25" s="28"/>
      <c r="BA25" s="28"/>
      <c r="BB25" s="28"/>
      <c r="BC25" s="28"/>
      <c r="BD25" s="28"/>
      <c r="BE25" s="28"/>
      <c r="BF25" s="28"/>
      <c r="BG25" s="28"/>
      <c r="BH25" s="28"/>
      <c r="BI25" s="28"/>
      <c r="BJ25" s="28"/>
      <c r="BK25" s="28">
        <v>127</v>
      </c>
      <c r="BL25" s="28"/>
      <c r="BM25" s="28"/>
      <c r="BN25" s="28">
        <v>127</v>
      </c>
      <c r="BO25" s="28"/>
      <c r="BP25" s="28"/>
      <c r="BQ25" s="28"/>
      <c r="BR25" s="28" t="s">
        <v>509</v>
      </c>
      <c r="BS25" s="28"/>
      <c r="BT25" s="28" t="s">
        <v>509</v>
      </c>
      <c r="BU25" s="28"/>
    </row>
    <row r="26" spans="2:73" x14ac:dyDescent="0.25">
      <c r="B26" s="59" t="str">
        <f t="shared" si="1"/>
        <v xml:space="preserve">Birch Creek </v>
      </c>
      <c r="C26" s="100" t="str">
        <f t="shared" ref="C26:C89" si="26">IF(ISBLANK(AP26),"",(AP26))</f>
        <v>BLM</v>
      </c>
      <c r="D26" s="82">
        <f t="shared" ref="D26:D89" si="27">IF(ISBLANK(AQ26),"",(AQ26))</f>
        <v>126</v>
      </c>
      <c r="E26" s="33" t="str">
        <f t="shared" ref="E26:E89" si="28">IF(ISBLANK(AR26),"",(AR26))</f>
        <v/>
      </c>
      <c r="F26" s="33" t="str">
        <f t="shared" ref="F26:F89" si="29">IF(ISBLANK(AS26),"",(AS26))</f>
        <v/>
      </c>
      <c r="G26" s="69">
        <f t="shared" ref="G26:G89" si="30">IF(ISBLANK(AT26),"",(AT26))</f>
        <v>126</v>
      </c>
      <c r="H26" s="79" t="str">
        <f t="shared" ref="H26:H89" si="31">IF(ISBLANK(AU26),"",(AU26))</f>
        <v/>
      </c>
      <c r="I26" s="33" t="str">
        <f t="shared" ref="I26:I89" si="32">IF(ISBLANK(AV26),"",(AV26))</f>
        <v/>
      </c>
      <c r="J26" s="33" t="str">
        <f t="shared" si="2"/>
        <v/>
      </c>
      <c r="K26" s="420" t="str">
        <f t="shared" si="3"/>
        <v/>
      </c>
      <c r="L26" s="82" t="str">
        <f t="shared" si="4"/>
        <v/>
      </c>
      <c r="M26" s="33" t="str">
        <f t="shared" si="5"/>
        <v/>
      </c>
      <c r="N26" s="33" t="str">
        <f t="shared" si="6"/>
        <v/>
      </c>
      <c r="O26" s="69" t="str">
        <f t="shared" si="7"/>
        <v/>
      </c>
      <c r="P26" s="79" t="str">
        <f t="shared" si="8"/>
        <v/>
      </c>
      <c r="Q26" s="33" t="str">
        <f t="shared" si="9"/>
        <v/>
      </c>
      <c r="R26" s="33" t="str">
        <f t="shared" si="10"/>
        <v/>
      </c>
      <c r="S26" s="420" t="str">
        <f t="shared" si="11"/>
        <v/>
      </c>
      <c r="T26" s="82" t="str">
        <f t="shared" si="12"/>
        <v/>
      </c>
      <c r="U26" s="33" t="str">
        <f t="shared" si="13"/>
        <v/>
      </c>
      <c r="V26" s="33" t="str">
        <f t="shared" si="14"/>
        <v/>
      </c>
      <c r="W26" s="69" t="str">
        <f t="shared" si="15"/>
        <v/>
      </c>
      <c r="X26" s="79">
        <f t="shared" si="16"/>
        <v>126</v>
      </c>
      <c r="Y26" s="33" t="str">
        <f t="shared" si="17"/>
        <v/>
      </c>
      <c r="Z26" s="33" t="str">
        <f t="shared" si="18"/>
        <v/>
      </c>
      <c r="AA26" s="420">
        <f t="shared" si="19"/>
        <v>126</v>
      </c>
      <c r="AB26" s="59" t="str">
        <f t="shared" si="20"/>
        <v/>
      </c>
      <c r="AC26" s="60" t="str">
        <f t="shared" si="21"/>
        <v/>
      </c>
      <c r="AD26" s="102" t="str">
        <f t="shared" si="22"/>
        <v/>
      </c>
      <c r="AE26" s="31" t="str">
        <f t="shared" si="23"/>
        <v/>
      </c>
      <c r="AF26" s="86" t="str">
        <f t="shared" si="24"/>
        <v/>
      </c>
      <c r="AG26" s="5" t="str">
        <f t="shared" si="25"/>
        <v/>
      </c>
      <c r="AH26" s="151" t="s">
        <v>41</v>
      </c>
      <c r="AI26" s="33">
        <f>AA101</f>
        <v>49.199999999999996</v>
      </c>
      <c r="AJ26" s="308">
        <f>AB101</f>
        <v>2</v>
      </c>
      <c r="AN26" s="28">
        <v>17</v>
      </c>
      <c r="AO26" s="28" t="s">
        <v>582</v>
      </c>
      <c r="AP26" s="28" t="s">
        <v>1</v>
      </c>
      <c r="AQ26" s="28">
        <v>126</v>
      </c>
      <c r="AR26" s="28"/>
      <c r="AS26" s="28"/>
      <c r="AT26" s="28">
        <v>126</v>
      </c>
      <c r="AU26" s="28"/>
      <c r="AV26" s="28"/>
      <c r="AW26" s="28"/>
      <c r="AX26" s="28"/>
      <c r="AY26" s="28"/>
      <c r="AZ26" s="28"/>
      <c r="BA26" s="28"/>
      <c r="BB26" s="28"/>
      <c r="BC26" s="28"/>
      <c r="BD26" s="28"/>
      <c r="BE26" s="28"/>
      <c r="BF26" s="28"/>
      <c r="BG26" s="28"/>
      <c r="BH26" s="28"/>
      <c r="BI26" s="28"/>
      <c r="BJ26" s="28"/>
      <c r="BK26" s="28">
        <v>126</v>
      </c>
      <c r="BL26" s="28"/>
      <c r="BM26" s="28"/>
      <c r="BN26" s="28">
        <v>126</v>
      </c>
      <c r="BO26" s="28"/>
      <c r="BP26" s="28"/>
      <c r="BQ26" s="28"/>
      <c r="BR26" s="28" t="s">
        <v>509</v>
      </c>
      <c r="BS26" s="28"/>
      <c r="BT26" s="28" t="s">
        <v>509</v>
      </c>
      <c r="BU26" s="28"/>
    </row>
    <row r="27" spans="2:73" x14ac:dyDescent="0.25">
      <c r="B27" s="59" t="str">
        <f t="shared" si="1"/>
        <v>Charley</v>
      </c>
      <c r="C27" s="100" t="str">
        <f t="shared" si="26"/>
        <v>NPS</v>
      </c>
      <c r="D27" s="82" t="str">
        <f t="shared" si="27"/>
        <v/>
      </c>
      <c r="E27" s="33" t="str">
        <f t="shared" si="28"/>
        <v/>
      </c>
      <c r="F27" s="33" t="str">
        <f t="shared" si="29"/>
        <v/>
      </c>
      <c r="G27" s="69" t="str">
        <f t="shared" si="30"/>
        <v/>
      </c>
      <c r="H27" s="79" t="str">
        <f t="shared" si="31"/>
        <v/>
      </c>
      <c r="I27" s="33" t="str">
        <f t="shared" si="32"/>
        <v/>
      </c>
      <c r="J27" s="33" t="str">
        <f t="shared" si="2"/>
        <v/>
      </c>
      <c r="K27" s="420" t="str">
        <f t="shared" si="3"/>
        <v/>
      </c>
      <c r="L27" s="82">
        <f t="shared" si="4"/>
        <v>208</v>
      </c>
      <c r="M27" s="33" t="str">
        <f t="shared" si="5"/>
        <v/>
      </c>
      <c r="N27" s="33" t="str">
        <f t="shared" si="6"/>
        <v/>
      </c>
      <c r="O27" s="69">
        <f t="shared" si="7"/>
        <v>208</v>
      </c>
      <c r="P27" s="79" t="str">
        <f t="shared" si="8"/>
        <v/>
      </c>
      <c r="Q27" s="33" t="str">
        <f t="shared" si="9"/>
        <v/>
      </c>
      <c r="R27" s="33" t="str">
        <f t="shared" si="10"/>
        <v/>
      </c>
      <c r="S27" s="420" t="str">
        <f t="shared" si="11"/>
        <v/>
      </c>
      <c r="T27" s="82" t="str">
        <f t="shared" si="12"/>
        <v/>
      </c>
      <c r="U27" s="33" t="str">
        <f t="shared" si="13"/>
        <v/>
      </c>
      <c r="V27" s="33" t="str">
        <f t="shared" si="14"/>
        <v/>
      </c>
      <c r="W27" s="69" t="str">
        <f t="shared" si="15"/>
        <v/>
      </c>
      <c r="X27" s="79">
        <f t="shared" si="16"/>
        <v>208</v>
      </c>
      <c r="Y27" s="33" t="str">
        <f t="shared" si="17"/>
        <v/>
      </c>
      <c r="Z27" s="33" t="str">
        <f t="shared" si="18"/>
        <v/>
      </c>
      <c r="AA27" s="420">
        <f t="shared" si="19"/>
        <v>208</v>
      </c>
      <c r="AB27" s="59" t="str">
        <f t="shared" si="20"/>
        <v/>
      </c>
      <c r="AC27" s="60" t="str">
        <f t="shared" si="21"/>
        <v/>
      </c>
      <c r="AD27" s="102" t="str">
        <f t="shared" si="22"/>
        <v/>
      </c>
      <c r="AE27" s="31" t="str">
        <f t="shared" si="23"/>
        <v/>
      </c>
      <c r="AF27" s="86" t="str">
        <f t="shared" si="24"/>
        <v/>
      </c>
      <c r="AG27" s="5" t="str">
        <f t="shared" si="25"/>
        <v/>
      </c>
      <c r="AH27" s="151" t="s">
        <v>42</v>
      </c>
      <c r="AI27" s="33">
        <f>AA104</f>
        <v>58.7</v>
      </c>
      <c r="AJ27" s="308">
        <f>AB104</f>
        <v>1</v>
      </c>
      <c r="AN27" s="28">
        <v>18</v>
      </c>
      <c r="AO27" s="28" t="s">
        <v>349</v>
      </c>
      <c r="AP27" s="28" t="s">
        <v>2</v>
      </c>
      <c r="AQ27" s="28"/>
      <c r="AR27" s="28"/>
      <c r="AS27" s="28"/>
      <c r="AT27" s="28"/>
      <c r="AU27" s="28"/>
      <c r="AV27" s="28"/>
      <c r="AW27" s="28"/>
      <c r="AX27" s="28"/>
      <c r="AY27" s="28">
        <v>208</v>
      </c>
      <c r="AZ27" s="28"/>
      <c r="BA27" s="28"/>
      <c r="BB27" s="28">
        <v>208</v>
      </c>
      <c r="BC27" s="28"/>
      <c r="BD27" s="28"/>
      <c r="BE27" s="28"/>
      <c r="BF27" s="28"/>
      <c r="BG27" s="28"/>
      <c r="BH27" s="28"/>
      <c r="BI27" s="28"/>
      <c r="BJ27" s="28"/>
      <c r="BK27" s="28">
        <v>208</v>
      </c>
      <c r="BL27" s="28"/>
      <c r="BM27" s="28"/>
      <c r="BN27" s="28">
        <v>208</v>
      </c>
      <c r="BO27" s="28"/>
      <c r="BP27" s="28"/>
      <c r="BQ27" s="28"/>
      <c r="BR27" s="28" t="s">
        <v>509</v>
      </c>
      <c r="BS27" s="28"/>
      <c r="BT27" s="28" t="s">
        <v>509</v>
      </c>
      <c r="BU27" s="28"/>
    </row>
    <row r="28" spans="2:73" x14ac:dyDescent="0.25">
      <c r="B28" s="59" t="str">
        <f t="shared" si="1"/>
        <v>Chilikadrotna</v>
      </c>
      <c r="C28" s="100" t="str">
        <f t="shared" si="26"/>
        <v>NPS</v>
      </c>
      <c r="D28" s="82" t="str">
        <f t="shared" si="27"/>
        <v/>
      </c>
      <c r="E28" s="33" t="str">
        <f t="shared" si="28"/>
        <v/>
      </c>
      <c r="F28" s="33" t="str">
        <f t="shared" si="29"/>
        <v/>
      </c>
      <c r="G28" s="69" t="str">
        <f t="shared" si="30"/>
        <v/>
      </c>
      <c r="H28" s="79" t="str">
        <f t="shared" si="31"/>
        <v/>
      </c>
      <c r="I28" s="33" t="str">
        <f t="shared" si="32"/>
        <v/>
      </c>
      <c r="J28" s="33" t="str">
        <f t="shared" si="2"/>
        <v/>
      </c>
      <c r="K28" s="420" t="str">
        <f t="shared" si="3"/>
        <v/>
      </c>
      <c r="L28" s="82">
        <f t="shared" si="4"/>
        <v>11</v>
      </c>
      <c r="M28" s="33" t="str">
        <f t="shared" si="5"/>
        <v/>
      </c>
      <c r="N28" s="33" t="str">
        <f t="shared" si="6"/>
        <v/>
      </c>
      <c r="O28" s="69">
        <f t="shared" si="7"/>
        <v>11</v>
      </c>
      <c r="P28" s="79" t="str">
        <f t="shared" si="8"/>
        <v/>
      </c>
      <c r="Q28" s="33" t="str">
        <f t="shared" si="9"/>
        <v/>
      </c>
      <c r="R28" s="33" t="str">
        <f t="shared" si="10"/>
        <v/>
      </c>
      <c r="S28" s="420" t="str">
        <f t="shared" si="11"/>
        <v/>
      </c>
      <c r="T28" s="82" t="str">
        <f t="shared" si="12"/>
        <v/>
      </c>
      <c r="U28" s="33" t="str">
        <f t="shared" si="13"/>
        <v/>
      </c>
      <c r="V28" s="33" t="str">
        <f t="shared" si="14"/>
        <v/>
      </c>
      <c r="W28" s="69" t="str">
        <f t="shared" si="15"/>
        <v/>
      </c>
      <c r="X28" s="79">
        <f t="shared" si="16"/>
        <v>11</v>
      </c>
      <c r="Y28" s="33" t="str">
        <f t="shared" si="17"/>
        <v/>
      </c>
      <c r="Z28" s="33" t="str">
        <f t="shared" si="18"/>
        <v/>
      </c>
      <c r="AA28" s="420">
        <f t="shared" si="19"/>
        <v>11</v>
      </c>
      <c r="AB28" s="59" t="str">
        <f t="shared" si="20"/>
        <v/>
      </c>
      <c r="AC28" s="60" t="str">
        <f t="shared" si="21"/>
        <v/>
      </c>
      <c r="AD28" s="102" t="str">
        <f t="shared" si="22"/>
        <v/>
      </c>
      <c r="AE28" s="31" t="str">
        <f t="shared" si="23"/>
        <v/>
      </c>
      <c r="AF28" s="86" t="str">
        <f t="shared" si="24"/>
        <v/>
      </c>
      <c r="AG28" s="5" t="str">
        <f t="shared" si="25"/>
        <v/>
      </c>
      <c r="AH28" s="151" t="s">
        <v>43</v>
      </c>
      <c r="AI28" s="33">
        <f>AA127</f>
        <v>823.5</v>
      </c>
      <c r="AJ28" s="308">
        <f>AB127</f>
        <v>21</v>
      </c>
      <c r="AN28" s="28">
        <v>19</v>
      </c>
      <c r="AO28" s="28" t="s">
        <v>350</v>
      </c>
      <c r="AP28" s="28" t="s">
        <v>2</v>
      </c>
      <c r="AQ28" s="28"/>
      <c r="AR28" s="28"/>
      <c r="AS28" s="28"/>
      <c r="AT28" s="28"/>
      <c r="AU28" s="28"/>
      <c r="AV28" s="28"/>
      <c r="AW28" s="28"/>
      <c r="AX28" s="28"/>
      <c r="AY28" s="28">
        <v>11</v>
      </c>
      <c r="AZ28" s="28"/>
      <c r="BA28" s="28"/>
      <c r="BB28" s="28">
        <v>11</v>
      </c>
      <c r="BC28" s="28"/>
      <c r="BD28" s="28"/>
      <c r="BE28" s="28"/>
      <c r="BF28" s="28"/>
      <c r="BG28" s="28"/>
      <c r="BH28" s="28"/>
      <c r="BI28" s="28"/>
      <c r="BJ28" s="28"/>
      <c r="BK28" s="28">
        <v>11</v>
      </c>
      <c r="BL28" s="28"/>
      <c r="BM28" s="28"/>
      <c r="BN28" s="28">
        <v>11</v>
      </c>
      <c r="BO28" s="28"/>
      <c r="BP28" s="28"/>
      <c r="BQ28" s="28"/>
      <c r="BR28" s="28" t="s">
        <v>509</v>
      </c>
      <c r="BS28" s="28"/>
      <c r="BT28" s="28" t="s">
        <v>509</v>
      </c>
      <c r="BU28" s="28"/>
    </row>
    <row r="29" spans="2:73" x14ac:dyDescent="0.25">
      <c r="B29" s="59" t="str">
        <f t="shared" si="1"/>
        <v>Delta</v>
      </c>
      <c r="C29" s="100" t="str">
        <f t="shared" si="26"/>
        <v>BLM</v>
      </c>
      <c r="D29" s="82">
        <f t="shared" si="27"/>
        <v>20</v>
      </c>
      <c r="E29" s="33">
        <f t="shared" si="28"/>
        <v>24</v>
      </c>
      <c r="F29" s="33">
        <f t="shared" si="29"/>
        <v>18</v>
      </c>
      <c r="G29" s="69">
        <f t="shared" si="30"/>
        <v>62</v>
      </c>
      <c r="H29" s="79" t="str">
        <f t="shared" si="31"/>
        <v/>
      </c>
      <c r="I29" s="33" t="str">
        <f t="shared" si="32"/>
        <v/>
      </c>
      <c r="J29" s="33" t="str">
        <f t="shared" si="2"/>
        <v/>
      </c>
      <c r="K29" s="420" t="str">
        <f t="shared" si="3"/>
        <v/>
      </c>
      <c r="L29" s="82" t="str">
        <f t="shared" si="4"/>
        <v/>
      </c>
      <c r="M29" s="33" t="str">
        <f t="shared" si="5"/>
        <v/>
      </c>
      <c r="N29" s="33" t="str">
        <f t="shared" si="6"/>
        <v/>
      </c>
      <c r="O29" s="69" t="str">
        <f t="shared" si="7"/>
        <v/>
      </c>
      <c r="P29" s="79" t="str">
        <f t="shared" si="8"/>
        <v/>
      </c>
      <c r="Q29" s="33" t="str">
        <f t="shared" si="9"/>
        <v/>
      </c>
      <c r="R29" s="33" t="str">
        <f t="shared" si="10"/>
        <v/>
      </c>
      <c r="S29" s="420" t="str">
        <f t="shared" si="11"/>
        <v/>
      </c>
      <c r="T29" s="82" t="str">
        <f t="shared" si="12"/>
        <v/>
      </c>
      <c r="U29" s="33" t="str">
        <f t="shared" si="13"/>
        <v/>
      </c>
      <c r="V29" s="33" t="str">
        <f t="shared" si="14"/>
        <v/>
      </c>
      <c r="W29" s="69" t="str">
        <f t="shared" si="15"/>
        <v/>
      </c>
      <c r="X29" s="79">
        <f t="shared" si="16"/>
        <v>20</v>
      </c>
      <c r="Y29" s="33">
        <f t="shared" si="17"/>
        <v>24</v>
      </c>
      <c r="Z29" s="33">
        <f t="shared" si="18"/>
        <v>18</v>
      </c>
      <c r="AA29" s="420">
        <f t="shared" si="19"/>
        <v>62</v>
      </c>
      <c r="AB29" s="59" t="str">
        <f t="shared" si="20"/>
        <v/>
      </c>
      <c r="AC29" s="60" t="str">
        <f t="shared" si="21"/>
        <v/>
      </c>
      <c r="AD29" s="102" t="str">
        <f t="shared" si="22"/>
        <v/>
      </c>
      <c r="AE29" s="31" t="str">
        <f t="shared" si="23"/>
        <v/>
      </c>
      <c r="AF29" s="86" t="str">
        <f t="shared" si="24"/>
        <v/>
      </c>
      <c r="AG29" s="5" t="str">
        <f t="shared" si="25"/>
        <v/>
      </c>
      <c r="AH29" s="151" t="s">
        <v>44</v>
      </c>
      <c r="AI29" s="33">
        <f>AA130</f>
        <v>67.5</v>
      </c>
      <c r="AJ29" s="308">
        <f>AB130</f>
        <v>1</v>
      </c>
      <c r="AN29" s="28">
        <v>21</v>
      </c>
      <c r="AO29" s="28" t="s">
        <v>365</v>
      </c>
      <c r="AP29" s="28" t="s">
        <v>1</v>
      </c>
      <c r="AQ29" s="28">
        <v>20</v>
      </c>
      <c r="AR29" s="28">
        <v>24</v>
      </c>
      <c r="AS29" s="28">
        <v>18</v>
      </c>
      <c r="AT29" s="28">
        <v>62</v>
      </c>
      <c r="AU29" s="28"/>
      <c r="AV29" s="28"/>
      <c r="AW29" s="28"/>
      <c r="AX29" s="28"/>
      <c r="AY29" s="28"/>
      <c r="AZ29" s="28"/>
      <c r="BA29" s="28"/>
      <c r="BB29" s="28"/>
      <c r="BC29" s="28"/>
      <c r="BD29" s="28"/>
      <c r="BE29" s="28"/>
      <c r="BF29" s="28"/>
      <c r="BG29" s="28"/>
      <c r="BH29" s="28"/>
      <c r="BI29" s="28"/>
      <c r="BJ29" s="28"/>
      <c r="BK29" s="28">
        <v>20</v>
      </c>
      <c r="BL29" s="28">
        <v>24</v>
      </c>
      <c r="BM29" s="28">
        <v>18</v>
      </c>
      <c r="BN29" s="28">
        <v>62</v>
      </c>
      <c r="BO29" s="28"/>
      <c r="BP29" s="28"/>
      <c r="BQ29" s="28"/>
      <c r="BR29" s="28" t="s">
        <v>509</v>
      </c>
      <c r="BS29" s="28"/>
      <c r="BT29" s="28" t="s">
        <v>509</v>
      </c>
      <c r="BU29" s="28"/>
    </row>
    <row r="30" spans="2:73" x14ac:dyDescent="0.25">
      <c r="B30" s="59" t="str">
        <f t="shared" si="1"/>
        <v>Fortymile</v>
      </c>
      <c r="C30" s="100" t="str">
        <f t="shared" si="26"/>
        <v>BLM</v>
      </c>
      <c r="D30" s="82">
        <f t="shared" si="27"/>
        <v>179</v>
      </c>
      <c r="E30" s="33">
        <f t="shared" si="28"/>
        <v>203</v>
      </c>
      <c r="F30" s="33">
        <f t="shared" si="29"/>
        <v>10</v>
      </c>
      <c r="G30" s="69">
        <f t="shared" si="30"/>
        <v>392</v>
      </c>
      <c r="H30" s="79" t="str">
        <f t="shared" si="31"/>
        <v/>
      </c>
      <c r="I30" s="33" t="str">
        <f t="shared" si="32"/>
        <v/>
      </c>
      <c r="J30" s="33" t="str">
        <f t="shared" si="2"/>
        <v/>
      </c>
      <c r="K30" s="420" t="str">
        <f t="shared" si="3"/>
        <v/>
      </c>
      <c r="L30" s="82" t="str">
        <f t="shared" si="4"/>
        <v/>
      </c>
      <c r="M30" s="33" t="str">
        <f t="shared" si="5"/>
        <v/>
      </c>
      <c r="N30" s="33" t="str">
        <f t="shared" si="6"/>
        <v/>
      </c>
      <c r="O30" s="69" t="str">
        <f t="shared" si="7"/>
        <v/>
      </c>
      <c r="P30" s="79" t="str">
        <f t="shared" si="8"/>
        <v/>
      </c>
      <c r="Q30" s="33" t="str">
        <f t="shared" si="9"/>
        <v/>
      </c>
      <c r="R30" s="33" t="str">
        <f t="shared" si="10"/>
        <v/>
      </c>
      <c r="S30" s="420" t="str">
        <f t="shared" si="11"/>
        <v/>
      </c>
      <c r="T30" s="82" t="str">
        <f t="shared" si="12"/>
        <v/>
      </c>
      <c r="U30" s="33" t="str">
        <f t="shared" si="13"/>
        <v/>
      </c>
      <c r="V30" s="33" t="str">
        <f t="shared" si="14"/>
        <v/>
      </c>
      <c r="W30" s="69" t="str">
        <f t="shared" si="15"/>
        <v/>
      </c>
      <c r="X30" s="79">
        <f t="shared" si="16"/>
        <v>179</v>
      </c>
      <c r="Y30" s="33">
        <f t="shared" si="17"/>
        <v>203</v>
      </c>
      <c r="Z30" s="33">
        <f t="shared" si="18"/>
        <v>10</v>
      </c>
      <c r="AA30" s="420">
        <f t="shared" si="19"/>
        <v>392</v>
      </c>
      <c r="AB30" s="59" t="str">
        <f t="shared" si="20"/>
        <v/>
      </c>
      <c r="AC30" s="60" t="str">
        <f t="shared" si="21"/>
        <v/>
      </c>
      <c r="AD30" s="102" t="str">
        <f t="shared" si="22"/>
        <v/>
      </c>
      <c r="AE30" s="31" t="str">
        <f t="shared" si="23"/>
        <v/>
      </c>
      <c r="AF30" s="86" t="str">
        <f t="shared" si="24"/>
        <v/>
      </c>
      <c r="AG30" s="5" t="str">
        <f t="shared" si="25"/>
        <v/>
      </c>
      <c r="AH30" s="151" t="s">
        <v>45</v>
      </c>
      <c r="AI30" s="33">
        <f>AA133</f>
        <v>17.100000000000001</v>
      </c>
      <c r="AJ30" s="308">
        <f>AB133</f>
        <v>1</v>
      </c>
      <c r="AN30" s="28">
        <v>22</v>
      </c>
      <c r="AO30" s="28" t="s">
        <v>366</v>
      </c>
      <c r="AP30" s="28" t="s">
        <v>1</v>
      </c>
      <c r="AQ30" s="28">
        <v>179</v>
      </c>
      <c r="AR30" s="28">
        <v>203</v>
      </c>
      <c r="AS30" s="28">
        <v>10</v>
      </c>
      <c r="AT30" s="28">
        <v>392</v>
      </c>
      <c r="AU30" s="28"/>
      <c r="AV30" s="28"/>
      <c r="AW30" s="28"/>
      <c r="AX30" s="28"/>
      <c r="AY30" s="28"/>
      <c r="AZ30" s="28"/>
      <c r="BA30" s="28"/>
      <c r="BB30" s="28"/>
      <c r="BC30" s="28"/>
      <c r="BD30" s="28"/>
      <c r="BE30" s="28"/>
      <c r="BF30" s="28"/>
      <c r="BG30" s="28"/>
      <c r="BH30" s="28"/>
      <c r="BI30" s="28"/>
      <c r="BJ30" s="28"/>
      <c r="BK30" s="28">
        <v>179</v>
      </c>
      <c r="BL30" s="28">
        <v>203</v>
      </c>
      <c r="BM30" s="28">
        <v>10</v>
      </c>
      <c r="BN30" s="28">
        <v>392</v>
      </c>
      <c r="BO30" s="28"/>
      <c r="BP30" s="28"/>
      <c r="BQ30" s="28"/>
      <c r="BR30" s="28" t="s">
        <v>509</v>
      </c>
      <c r="BS30" s="28"/>
      <c r="BT30" s="28" t="s">
        <v>509</v>
      </c>
      <c r="BU30" s="28"/>
    </row>
    <row r="31" spans="2:73" x14ac:dyDescent="0.25">
      <c r="B31" s="59" t="str">
        <f t="shared" si="1"/>
        <v>Gulkana</v>
      </c>
      <c r="C31" s="100" t="str">
        <f t="shared" si="26"/>
        <v>BLM</v>
      </c>
      <c r="D31" s="82">
        <f t="shared" si="27"/>
        <v>181</v>
      </c>
      <c r="E31" s="33" t="str">
        <f t="shared" si="28"/>
        <v/>
      </c>
      <c r="F31" s="33" t="str">
        <f t="shared" si="29"/>
        <v/>
      </c>
      <c r="G31" s="69">
        <f t="shared" si="30"/>
        <v>181</v>
      </c>
      <c r="H31" s="79" t="str">
        <f t="shared" si="31"/>
        <v/>
      </c>
      <c r="I31" s="33" t="str">
        <f t="shared" si="32"/>
        <v/>
      </c>
      <c r="J31" s="33" t="str">
        <f t="shared" si="2"/>
        <v/>
      </c>
      <c r="K31" s="420" t="str">
        <f t="shared" si="3"/>
        <v/>
      </c>
      <c r="L31" s="82" t="str">
        <f t="shared" si="4"/>
        <v/>
      </c>
      <c r="M31" s="33" t="str">
        <f t="shared" si="5"/>
        <v/>
      </c>
      <c r="N31" s="33" t="str">
        <f t="shared" si="6"/>
        <v/>
      </c>
      <c r="O31" s="69" t="str">
        <f t="shared" si="7"/>
        <v/>
      </c>
      <c r="P31" s="79" t="str">
        <f t="shared" si="8"/>
        <v/>
      </c>
      <c r="Q31" s="33" t="str">
        <f t="shared" si="9"/>
        <v/>
      </c>
      <c r="R31" s="33" t="str">
        <f t="shared" si="10"/>
        <v/>
      </c>
      <c r="S31" s="420" t="str">
        <f t="shared" si="11"/>
        <v/>
      </c>
      <c r="T31" s="82" t="str">
        <f t="shared" si="12"/>
        <v/>
      </c>
      <c r="U31" s="33" t="str">
        <f t="shared" si="13"/>
        <v/>
      </c>
      <c r="V31" s="33" t="str">
        <f t="shared" si="14"/>
        <v/>
      </c>
      <c r="W31" s="69" t="str">
        <f t="shared" si="15"/>
        <v/>
      </c>
      <c r="X31" s="79">
        <f t="shared" si="16"/>
        <v>181</v>
      </c>
      <c r="Y31" s="33" t="str">
        <f t="shared" si="17"/>
        <v/>
      </c>
      <c r="Z31" s="33" t="str">
        <f t="shared" si="18"/>
        <v/>
      </c>
      <c r="AA31" s="420">
        <f t="shared" si="19"/>
        <v>181</v>
      </c>
      <c r="AB31" s="59" t="str">
        <f t="shared" si="20"/>
        <v/>
      </c>
      <c r="AC31" s="60" t="str">
        <f t="shared" si="21"/>
        <v/>
      </c>
      <c r="AD31" s="102" t="str">
        <f t="shared" si="22"/>
        <v/>
      </c>
      <c r="AE31" s="31" t="str">
        <f t="shared" si="23"/>
        <v/>
      </c>
      <c r="AF31" s="86" t="str">
        <f t="shared" si="24"/>
        <v/>
      </c>
      <c r="AG31" s="5" t="str">
        <f t="shared" si="25"/>
        <v/>
      </c>
      <c r="AH31" s="151" t="s">
        <v>46</v>
      </c>
      <c r="AI31" s="33">
        <f>AA136</f>
        <v>19.399999999999999</v>
      </c>
      <c r="AJ31" s="308">
        <f>AB136</f>
        <v>1</v>
      </c>
      <c r="AN31" s="28">
        <v>23</v>
      </c>
      <c r="AO31" s="28" t="s">
        <v>367</v>
      </c>
      <c r="AP31" s="28" t="s">
        <v>1</v>
      </c>
      <c r="AQ31" s="28">
        <v>181</v>
      </c>
      <c r="AR31" s="28"/>
      <c r="AS31" s="28"/>
      <c r="AT31" s="28">
        <v>181</v>
      </c>
      <c r="AU31" s="28"/>
      <c r="AV31" s="28"/>
      <c r="AW31" s="28"/>
      <c r="AX31" s="28"/>
      <c r="AY31" s="28"/>
      <c r="AZ31" s="28"/>
      <c r="BA31" s="28"/>
      <c r="BB31" s="28"/>
      <c r="BC31" s="28"/>
      <c r="BD31" s="28"/>
      <c r="BE31" s="28"/>
      <c r="BF31" s="28"/>
      <c r="BG31" s="28"/>
      <c r="BH31" s="28"/>
      <c r="BI31" s="28"/>
      <c r="BJ31" s="28"/>
      <c r="BK31" s="28">
        <v>181</v>
      </c>
      <c r="BL31" s="28"/>
      <c r="BM31" s="28"/>
      <c r="BN31" s="28">
        <v>181</v>
      </c>
      <c r="BO31" s="28"/>
      <c r="BP31" s="28"/>
      <c r="BQ31" s="28"/>
      <c r="BR31" s="28" t="s">
        <v>509</v>
      </c>
      <c r="BS31" s="28"/>
      <c r="BT31" s="28" t="s">
        <v>509</v>
      </c>
      <c r="BU31" s="28"/>
    </row>
    <row r="32" spans="2:73" x14ac:dyDescent="0.25">
      <c r="B32" s="59" t="str">
        <f t="shared" si="1"/>
        <v>Ivishak</v>
      </c>
      <c r="C32" s="100" t="str">
        <f t="shared" si="26"/>
        <v>FWS</v>
      </c>
      <c r="D32" s="82" t="str">
        <f t="shared" si="27"/>
        <v/>
      </c>
      <c r="E32" s="33" t="str">
        <f t="shared" si="28"/>
        <v/>
      </c>
      <c r="F32" s="33" t="str">
        <f t="shared" si="29"/>
        <v/>
      </c>
      <c r="G32" s="69" t="str">
        <f t="shared" si="30"/>
        <v/>
      </c>
      <c r="H32" s="79">
        <f t="shared" si="31"/>
        <v>80</v>
      </c>
      <c r="I32" s="33" t="str">
        <f t="shared" si="32"/>
        <v/>
      </c>
      <c r="J32" s="33" t="str">
        <f t="shared" si="2"/>
        <v/>
      </c>
      <c r="K32" s="420">
        <f t="shared" si="3"/>
        <v>80</v>
      </c>
      <c r="L32" s="82" t="str">
        <f t="shared" si="4"/>
        <v/>
      </c>
      <c r="M32" s="33" t="str">
        <f t="shared" si="5"/>
        <v/>
      </c>
      <c r="N32" s="33" t="str">
        <f t="shared" si="6"/>
        <v/>
      </c>
      <c r="O32" s="69" t="str">
        <f t="shared" si="7"/>
        <v/>
      </c>
      <c r="P32" s="79" t="str">
        <f t="shared" si="8"/>
        <v/>
      </c>
      <c r="Q32" s="33" t="str">
        <f t="shared" si="9"/>
        <v/>
      </c>
      <c r="R32" s="33" t="str">
        <f t="shared" si="10"/>
        <v/>
      </c>
      <c r="S32" s="420" t="str">
        <f t="shared" si="11"/>
        <v/>
      </c>
      <c r="T32" s="82" t="str">
        <f t="shared" si="12"/>
        <v/>
      </c>
      <c r="U32" s="33" t="str">
        <f t="shared" si="13"/>
        <v/>
      </c>
      <c r="V32" s="33" t="str">
        <f t="shared" si="14"/>
        <v/>
      </c>
      <c r="W32" s="69" t="str">
        <f t="shared" si="15"/>
        <v/>
      </c>
      <c r="X32" s="79">
        <f t="shared" si="16"/>
        <v>80</v>
      </c>
      <c r="Y32" s="33" t="str">
        <f t="shared" si="17"/>
        <v/>
      </c>
      <c r="Z32" s="33" t="str">
        <f t="shared" si="18"/>
        <v/>
      </c>
      <c r="AA32" s="420">
        <f t="shared" si="19"/>
        <v>80</v>
      </c>
      <c r="AB32" s="59" t="str">
        <f t="shared" si="20"/>
        <v/>
      </c>
      <c r="AC32" s="60" t="str">
        <f t="shared" si="21"/>
        <v/>
      </c>
      <c r="AD32" s="102" t="str">
        <f t="shared" si="22"/>
        <v/>
      </c>
      <c r="AE32" s="31" t="str">
        <f t="shared" si="23"/>
        <v/>
      </c>
      <c r="AF32" s="86" t="str">
        <f t="shared" si="24"/>
        <v/>
      </c>
      <c r="AG32" s="5" t="str">
        <f t="shared" si="25"/>
        <v/>
      </c>
      <c r="AH32" s="151" t="s">
        <v>47</v>
      </c>
      <c r="AI32" s="33">
        <f>AA139</f>
        <v>19</v>
      </c>
      <c r="AJ32" s="308">
        <f>AB139</f>
        <v>1</v>
      </c>
      <c r="AN32" s="28">
        <v>24</v>
      </c>
      <c r="AO32" s="28" t="s">
        <v>359</v>
      </c>
      <c r="AP32" s="28" t="s">
        <v>910</v>
      </c>
      <c r="AQ32" s="28"/>
      <c r="AR32" s="28"/>
      <c r="AS32" s="28"/>
      <c r="AT32" s="28"/>
      <c r="AU32" s="28">
        <v>80</v>
      </c>
      <c r="AV32" s="28"/>
      <c r="AW32" s="28"/>
      <c r="AX32" s="28">
        <v>80</v>
      </c>
      <c r="AY32" s="28"/>
      <c r="AZ32" s="28"/>
      <c r="BA32" s="28"/>
      <c r="BB32" s="28"/>
      <c r="BC32" s="28"/>
      <c r="BD32" s="28"/>
      <c r="BE32" s="28"/>
      <c r="BF32" s="28"/>
      <c r="BG32" s="28"/>
      <c r="BH32" s="28"/>
      <c r="BI32" s="28"/>
      <c r="BJ32" s="28"/>
      <c r="BK32" s="28">
        <v>80</v>
      </c>
      <c r="BL32" s="28"/>
      <c r="BM32" s="28"/>
      <c r="BN32" s="28">
        <v>80</v>
      </c>
      <c r="BO32" s="28"/>
      <c r="BP32" s="28"/>
      <c r="BQ32" s="28"/>
      <c r="BR32" s="28" t="s">
        <v>509</v>
      </c>
      <c r="BS32" s="28"/>
      <c r="BT32" s="28" t="s">
        <v>509</v>
      </c>
      <c r="BU32" s="28"/>
    </row>
    <row r="33" spans="2:73" x14ac:dyDescent="0.25">
      <c r="B33" s="59" t="str">
        <f t="shared" si="1"/>
        <v>John</v>
      </c>
      <c r="C33" s="100" t="str">
        <f t="shared" si="26"/>
        <v>NPS</v>
      </c>
      <c r="D33" s="82" t="str">
        <f t="shared" si="27"/>
        <v/>
      </c>
      <c r="E33" s="33" t="str">
        <f t="shared" si="28"/>
        <v/>
      </c>
      <c r="F33" s="33" t="str">
        <f t="shared" si="29"/>
        <v/>
      </c>
      <c r="G33" s="69" t="str">
        <f t="shared" si="30"/>
        <v/>
      </c>
      <c r="H33" s="79" t="str">
        <f t="shared" si="31"/>
        <v/>
      </c>
      <c r="I33" s="33" t="str">
        <f t="shared" si="32"/>
        <v/>
      </c>
      <c r="J33" s="33" t="str">
        <f t="shared" si="2"/>
        <v/>
      </c>
      <c r="K33" s="420" t="str">
        <f t="shared" si="3"/>
        <v/>
      </c>
      <c r="L33" s="82">
        <f t="shared" si="4"/>
        <v>52</v>
      </c>
      <c r="M33" s="33" t="str">
        <f t="shared" si="5"/>
        <v/>
      </c>
      <c r="N33" s="33" t="str">
        <f t="shared" si="6"/>
        <v/>
      </c>
      <c r="O33" s="69">
        <f t="shared" si="7"/>
        <v>52</v>
      </c>
      <c r="P33" s="79" t="str">
        <f t="shared" si="8"/>
        <v/>
      </c>
      <c r="Q33" s="33" t="str">
        <f t="shared" si="9"/>
        <v/>
      </c>
      <c r="R33" s="33" t="str">
        <f t="shared" si="10"/>
        <v/>
      </c>
      <c r="S33" s="420" t="str">
        <f t="shared" si="11"/>
        <v/>
      </c>
      <c r="T33" s="82" t="str">
        <f t="shared" si="12"/>
        <v/>
      </c>
      <c r="U33" s="33" t="str">
        <f t="shared" si="13"/>
        <v/>
      </c>
      <c r="V33" s="33" t="str">
        <f t="shared" si="14"/>
        <v/>
      </c>
      <c r="W33" s="69" t="str">
        <f t="shared" si="15"/>
        <v/>
      </c>
      <c r="X33" s="79">
        <f t="shared" si="16"/>
        <v>52</v>
      </c>
      <c r="Y33" s="33" t="str">
        <f t="shared" si="17"/>
        <v/>
      </c>
      <c r="Z33" s="33" t="str">
        <f t="shared" si="18"/>
        <v/>
      </c>
      <c r="AA33" s="420">
        <f t="shared" si="19"/>
        <v>52</v>
      </c>
      <c r="AB33" s="59" t="str">
        <f t="shared" si="20"/>
        <v/>
      </c>
      <c r="AC33" s="60" t="str">
        <f t="shared" si="21"/>
        <v/>
      </c>
      <c r="AD33" s="102" t="str">
        <f t="shared" si="22"/>
        <v/>
      </c>
      <c r="AE33" s="31" t="str">
        <f t="shared" si="23"/>
        <v/>
      </c>
      <c r="AF33" s="86" t="str">
        <f t="shared" si="24"/>
        <v/>
      </c>
      <c r="AG33" s="5" t="str">
        <f t="shared" si="25"/>
        <v/>
      </c>
      <c r="AH33" s="151" t="s">
        <v>48</v>
      </c>
      <c r="AI33" s="33">
        <f>AA142</f>
        <v>92.5</v>
      </c>
      <c r="AJ33" s="308">
        <f>AB142</f>
        <v>1</v>
      </c>
      <c r="AN33" s="28">
        <v>25</v>
      </c>
      <c r="AO33" s="28" t="s">
        <v>351</v>
      </c>
      <c r="AP33" s="28" t="s">
        <v>2</v>
      </c>
      <c r="AQ33" s="28"/>
      <c r="AR33" s="28"/>
      <c r="AS33" s="28"/>
      <c r="AT33" s="28"/>
      <c r="AU33" s="28"/>
      <c r="AV33" s="28"/>
      <c r="AW33" s="28"/>
      <c r="AX33" s="28"/>
      <c r="AY33" s="28">
        <v>52</v>
      </c>
      <c r="AZ33" s="28"/>
      <c r="BA33" s="28"/>
      <c r="BB33" s="28">
        <v>52</v>
      </c>
      <c r="BC33" s="28"/>
      <c r="BD33" s="28"/>
      <c r="BE33" s="28"/>
      <c r="BF33" s="28"/>
      <c r="BG33" s="28"/>
      <c r="BH33" s="28"/>
      <c r="BI33" s="28"/>
      <c r="BJ33" s="28"/>
      <c r="BK33" s="28">
        <v>52</v>
      </c>
      <c r="BL33" s="28"/>
      <c r="BM33" s="28"/>
      <c r="BN33" s="28">
        <v>52</v>
      </c>
      <c r="BO33" s="28"/>
      <c r="BP33" s="28"/>
      <c r="BQ33" s="28"/>
      <c r="BR33" s="28" t="s">
        <v>509</v>
      </c>
      <c r="BS33" s="28"/>
      <c r="BT33" s="28" t="s">
        <v>509</v>
      </c>
      <c r="BU33" s="28"/>
    </row>
    <row r="34" spans="2:73" x14ac:dyDescent="0.25">
      <c r="B34" s="59" t="str">
        <f t="shared" si="1"/>
        <v xml:space="preserve">Kobuk </v>
      </c>
      <c r="C34" s="100" t="str">
        <f t="shared" si="26"/>
        <v>NPS</v>
      </c>
      <c r="D34" s="82" t="str">
        <f t="shared" si="27"/>
        <v/>
      </c>
      <c r="E34" s="33" t="str">
        <f t="shared" si="28"/>
        <v/>
      </c>
      <c r="F34" s="33" t="str">
        <f t="shared" si="29"/>
        <v/>
      </c>
      <c r="G34" s="69" t="str">
        <f t="shared" si="30"/>
        <v/>
      </c>
      <c r="H34" s="79" t="str">
        <f t="shared" si="31"/>
        <v/>
      </c>
      <c r="I34" s="33" t="str">
        <f t="shared" si="32"/>
        <v/>
      </c>
      <c r="J34" s="33" t="str">
        <f t="shared" si="2"/>
        <v/>
      </c>
      <c r="K34" s="420" t="str">
        <f t="shared" si="3"/>
        <v/>
      </c>
      <c r="L34" s="82">
        <f t="shared" si="4"/>
        <v>110</v>
      </c>
      <c r="M34" s="33" t="str">
        <f t="shared" si="5"/>
        <v/>
      </c>
      <c r="N34" s="33" t="str">
        <f t="shared" si="6"/>
        <v/>
      </c>
      <c r="O34" s="69">
        <f t="shared" si="7"/>
        <v>110</v>
      </c>
      <c r="P34" s="79" t="str">
        <f t="shared" si="8"/>
        <v/>
      </c>
      <c r="Q34" s="33" t="str">
        <f t="shared" si="9"/>
        <v/>
      </c>
      <c r="R34" s="33" t="str">
        <f t="shared" si="10"/>
        <v/>
      </c>
      <c r="S34" s="420" t="str">
        <f t="shared" si="11"/>
        <v/>
      </c>
      <c r="T34" s="82" t="str">
        <f t="shared" si="12"/>
        <v/>
      </c>
      <c r="U34" s="33" t="str">
        <f t="shared" si="13"/>
        <v/>
      </c>
      <c r="V34" s="33" t="str">
        <f t="shared" si="14"/>
        <v/>
      </c>
      <c r="W34" s="69" t="str">
        <f t="shared" si="15"/>
        <v/>
      </c>
      <c r="X34" s="79">
        <f t="shared" si="16"/>
        <v>110</v>
      </c>
      <c r="Y34" s="33" t="str">
        <f t="shared" si="17"/>
        <v/>
      </c>
      <c r="Z34" s="33" t="str">
        <f t="shared" si="18"/>
        <v/>
      </c>
      <c r="AA34" s="420">
        <f t="shared" si="19"/>
        <v>110</v>
      </c>
      <c r="AB34" s="59" t="str">
        <f t="shared" si="20"/>
        <v/>
      </c>
      <c r="AC34" s="60" t="str">
        <f t="shared" si="21"/>
        <v/>
      </c>
      <c r="AD34" s="102" t="str">
        <f t="shared" si="22"/>
        <v/>
      </c>
      <c r="AE34" s="31" t="str">
        <f t="shared" si="23"/>
        <v/>
      </c>
      <c r="AF34" s="86" t="str">
        <f t="shared" si="24"/>
        <v/>
      </c>
      <c r="AG34" s="5" t="str">
        <f t="shared" si="25"/>
        <v/>
      </c>
      <c r="AH34" s="151" t="s">
        <v>49</v>
      </c>
      <c r="AI34" s="33">
        <f>AA147</f>
        <v>147.1</v>
      </c>
      <c r="AJ34" s="308">
        <f>AB147</f>
        <v>3</v>
      </c>
      <c r="AN34" s="28">
        <v>28</v>
      </c>
      <c r="AO34" s="28" t="s">
        <v>583</v>
      </c>
      <c r="AP34" s="28" t="s">
        <v>2</v>
      </c>
      <c r="AQ34" s="28"/>
      <c r="AR34" s="28"/>
      <c r="AS34" s="28"/>
      <c r="AT34" s="28"/>
      <c r="AU34" s="28"/>
      <c r="AV34" s="28"/>
      <c r="AW34" s="28"/>
      <c r="AX34" s="28"/>
      <c r="AY34" s="28">
        <v>110</v>
      </c>
      <c r="AZ34" s="28"/>
      <c r="BA34" s="28"/>
      <c r="BB34" s="28">
        <v>110</v>
      </c>
      <c r="BC34" s="28"/>
      <c r="BD34" s="28"/>
      <c r="BE34" s="28"/>
      <c r="BF34" s="28"/>
      <c r="BG34" s="28"/>
      <c r="BH34" s="28"/>
      <c r="BI34" s="28"/>
      <c r="BJ34" s="28"/>
      <c r="BK34" s="28">
        <v>110</v>
      </c>
      <c r="BL34" s="28"/>
      <c r="BM34" s="28"/>
      <c r="BN34" s="28">
        <v>110</v>
      </c>
      <c r="BO34" s="28"/>
      <c r="BP34" s="28"/>
      <c r="BQ34" s="28"/>
      <c r="BR34" s="28" t="s">
        <v>509</v>
      </c>
      <c r="BS34" s="28"/>
      <c r="BT34" s="28" t="s">
        <v>509</v>
      </c>
      <c r="BU34" s="28"/>
    </row>
    <row r="35" spans="2:73" x14ac:dyDescent="0.25">
      <c r="B35" s="59" t="str">
        <f t="shared" si="1"/>
        <v>North Fork  Koyukuk</v>
      </c>
      <c r="C35" s="100" t="str">
        <f t="shared" si="26"/>
        <v>NPS</v>
      </c>
      <c r="D35" s="82" t="str">
        <f t="shared" si="27"/>
        <v/>
      </c>
      <c r="E35" s="33" t="str">
        <f t="shared" si="28"/>
        <v/>
      </c>
      <c r="F35" s="33" t="str">
        <f t="shared" si="29"/>
        <v/>
      </c>
      <c r="G35" s="69" t="str">
        <f t="shared" si="30"/>
        <v/>
      </c>
      <c r="H35" s="79" t="str">
        <f t="shared" si="31"/>
        <v/>
      </c>
      <c r="I35" s="33" t="str">
        <f t="shared" si="32"/>
        <v/>
      </c>
      <c r="J35" s="33" t="str">
        <f t="shared" si="2"/>
        <v/>
      </c>
      <c r="K35" s="420" t="str">
        <f t="shared" si="3"/>
        <v/>
      </c>
      <c r="L35" s="82">
        <f t="shared" si="4"/>
        <v>102</v>
      </c>
      <c r="M35" s="33" t="str">
        <f t="shared" si="5"/>
        <v/>
      </c>
      <c r="N35" s="33" t="str">
        <f t="shared" si="6"/>
        <v/>
      </c>
      <c r="O35" s="69">
        <f t="shared" si="7"/>
        <v>102</v>
      </c>
      <c r="P35" s="79" t="str">
        <f t="shared" si="8"/>
        <v/>
      </c>
      <c r="Q35" s="33" t="str">
        <f t="shared" si="9"/>
        <v/>
      </c>
      <c r="R35" s="33" t="str">
        <f t="shared" si="10"/>
        <v/>
      </c>
      <c r="S35" s="420" t="str">
        <f t="shared" si="11"/>
        <v/>
      </c>
      <c r="T35" s="82" t="str">
        <f t="shared" si="12"/>
        <v/>
      </c>
      <c r="U35" s="33" t="str">
        <f t="shared" si="13"/>
        <v/>
      </c>
      <c r="V35" s="33" t="str">
        <f t="shared" si="14"/>
        <v/>
      </c>
      <c r="W35" s="69" t="str">
        <f t="shared" si="15"/>
        <v/>
      </c>
      <c r="X35" s="79">
        <f t="shared" si="16"/>
        <v>102</v>
      </c>
      <c r="Y35" s="33" t="str">
        <f t="shared" si="17"/>
        <v/>
      </c>
      <c r="Z35" s="33" t="str">
        <f t="shared" si="18"/>
        <v/>
      </c>
      <c r="AA35" s="420">
        <f t="shared" si="19"/>
        <v>102</v>
      </c>
      <c r="AB35" s="59" t="str">
        <f t="shared" si="20"/>
        <v/>
      </c>
      <c r="AC35" s="60" t="str">
        <f t="shared" si="21"/>
        <v/>
      </c>
      <c r="AD35" s="102" t="str">
        <f t="shared" si="22"/>
        <v/>
      </c>
      <c r="AE35" s="31" t="str">
        <f t="shared" si="23"/>
        <v/>
      </c>
      <c r="AF35" s="86" t="str">
        <f t="shared" si="24"/>
        <v/>
      </c>
      <c r="AG35" s="5" t="str">
        <f t="shared" si="25"/>
        <v/>
      </c>
      <c r="AH35" s="151" t="s">
        <v>50</v>
      </c>
      <c r="AI35" s="33">
        <f>AA165</f>
        <v>656.40000000000009</v>
      </c>
      <c r="AJ35" s="308">
        <f>AB165</f>
        <v>16</v>
      </c>
      <c r="AN35" s="28">
        <v>30</v>
      </c>
      <c r="AO35" s="28" t="s">
        <v>943</v>
      </c>
      <c r="AP35" s="28" t="s">
        <v>2</v>
      </c>
      <c r="AQ35" s="28"/>
      <c r="AR35" s="28"/>
      <c r="AS35" s="28"/>
      <c r="AT35" s="28"/>
      <c r="AU35" s="28"/>
      <c r="AV35" s="28"/>
      <c r="AW35" s="28"/>
      <c r="AX35" s="28"/>
      <c r="AY35" s="28">
        <v>102</v>
      </c>
      <c r="AZ35" s="28"/>
      <c r="BA35" s="28"/>
      <c r="BB35" s="28">
        <v>102</v>
      </c>
      <c r="BC35" s="28"/>
      <c r="BD35" s="28"/>
      <c r="BE35" s="28"/>
      <c r="BF35" s="28"/>
      <c r="BG35" s="28"/>
      <c r="BH35" s="28"/>
      <c r="BI35" s="28"/>
      <c r="BJ35" s="28"/>
      <c r="BK35" s="28">
        <v>102</v>
      </c>
      <c r="BL35" s="28"/>
      <c r="BM35" s="28"/>
      <c r="BN35" s="28">
        <v>102</v>
      </c>
      <c r="BO35" s="28"/>
      <c r="BP35" s="28"/>
      <c r="BQ35" s="28"/>
      <c r="BR35" s="28" t="s">
        <v>509</v>
      </c>
      <c r="BS35" s="28"/>
      <c r="BT35" s="28" t="s">
        <v>509</v>
      </c>
      <c r="BU35" s="28"/>
    </row>
    <row r="36" spans="2:73" x14ac:dyDescent="0.25">
      <c r="B36" s="59" t="str">
        <f t="shared" si="1"/>
        <v>Mulchatna</v>
      </c>
      <c r="C36" s="100" t="str">
        <f t="shared" si="26"/>
        <v>NPS</v>
      </c>
      <c r="D36" s="82" t="str">
        <f t="shared" si="27"/>
        <v/>
      </c>
      <c r="E36" s="33" t="str">
        <f t="shared" si="28"/>
        <v/>
      </c>
      <c r="F36" s="33" t="str">
        <f t="shared" si="29"/>
        <v/>
      </c>
      <c r="G36" s="69" t="str">
        <f t="shared" si="30"/>
        <v/>
      </c>
      <c r="H36" s="79" t="str">
        <f t="shared" si="31"/>
        <v/>
      </c>
      <c r="I36" s="33" t="str">
        <f t="shared" si="32"/>
        <v/>
      </c>
      <c r="J36" s="33" t="str">
        <f t="shared" si="2"/>
        <v/>
      </c>
      <c r="K36" s="420" t="str">
        <f t="shared" si="3"/>
        <v/>
      </c>
      <c r="L36" s="82">
        <f t="shared" si="4"/>
        <v>24</v>
      </c>
      <c r="M36" s="33" t="str">
        <f t="shared" si="5"/>
        <v/>
      </c>
      <c r="N36" s="33" t="str">
        <f t="shared" si="6"/>
        <v/>
      </c>
      <c r="O36" s="69">
        <f t="shared" si="7"/>
        <v>24</v>
      </c>
      <c r="P36" s="79" t="str">
        <f t="shared" si="8"/>
        <v/>
      </c>
      <c r="Q36" s="33" t="str">
        <f t="shared" si="9"/>
        <v/>
      </c>
      <c r="R36" s="33" t="str">
        <f t="shared" si="10"/>
        <v/>
      </c>
      <c r="S36" s="420" t="str">
        <f t="shared" si="11"/>
        <v/>
      </c>
      <c r="T36" s="82" t="str">
        <f t="shared" si="12"/>
        <v/>
      </c>
      <c r="U36" s="33" t="str">
        <f t="shared" si="13"/>
        <v/>
      </c>
      <c r="V36" s="33" t="str">
        <f t="shared" si="14"/>
        <v/>
      </c>
      <c r="W36" s="69" t="str">
        <f t="shared" si="15"/>
        <v/>
      </c>
      <c r="X36" s="79">
        <f t="shared" si="16"/>
        <v>24</v>
      </c>
      <c r="Y36" s="33" t="str">
        <f t="shared" si="17"/>
        <v/>
      </c>
      <c r="Z36" s="33" t="str">
        <f t="shared" si="18"/>
        <v/>
      </c>
      <c r="AA36" s="420">
        <f t="shared" si="19"/>
        <v>24</v>
      </c>
      <c r="AB36" s="59" t="str">
        <f t="shared" si="20"/>
        <v/>
      </c>
      <c r="AC36" s="60" t="str">
        <f t="shared" si="21"/>
        <v/>
      </c>
      <c r="AD36" s="102" t="str">
        <f t="shared" si="22"/>
        <v/>
      </c>
      <c r="AE36" s="31" t="str">
        <f t="shared" si="23"/>
        <v/>
      </c>
      <c r="AF36" s="86" t="str">
        <f t="shared" si="24"/>
        <v/>
      </c>
      <c r="AG36" s="5" t="str">
        <f t="shared" si="25"/>
        <v/>
      </c>
      <c r="AH36" s="151" t="s">
        <v>51</v>
      </c>
      <c r="AI36" s="33">
        <f>AA168</f>
        <v>252</v>
      </c>
      <c r="AJ36" s="308">
        <f>AB168</f>
        <v>1</v>
      </c>
      <c r="AN36" s="28">
        <v>32</v>
      </c>
      <c r="AO36" s="28" t="s">
        <v>352</v>
      </c>
      <c r="AP36" s="28" t="s">
        <v>2</v>
      </c>
      <c r="AQ36" s="28"/>
      <c r="AR36" s="28"/>
      <c r="AS36" s="28"/>
      <c r="AT36" s="28"/>
      <c r="AU36" s="28"/>
      <c r="AV36" s="28"/>
      <c r="AW36" s="28"/>
      <c r="AX36" s="28"/>
      <c r="AY36" s="28">
        <v>24</v>
      </c>
      <c r="AZ36" s="28"/>
      <c r="BA36" s="28"/>
      <c r="BB36" s="28">
        <v>24</v>
      </c>
      <c r="BC36" s="28"/>
      <c r="BD36" s="28"/>
      <c r="BE36" s="28"/>
      <c r="BF36" s="28"/>
      <c r="BG36" s="28"/>
      <c r="BH36" s="28"/>
      <c r="BI36" s="28"/>
      <c r="BJ36" s="28"/>
      <c r="BK36" s="28">
        <v>24</v>
      </c>
      <c r="BL36" s="28"/>
      <c r="BM36" s="28"/>
      <c r="BN36" s="28">
        <v>24</v>
      </c>
      <c r="BO36" s="28"/>
      <c r="BP36" s="28"/>
      <c r="BQ36" s="28"/>
      <c r="BR36" s="28" t="s">
        <v>509</v>
      </c>
      <c r="BS36" s="28"/>
      <c r="BT36" s="28" t="s">
        <v>509</v>
      </c>
      <c r="BU36" s="28"/>
    </row>
    <row r="37" spans="2:73" x14ac:dyDescent="0.25">
      <c r="B37" s="59" t="str">
        <f t="shared" si="1"/>
        <v>Noatak</v>
      </c>
      <c r="C37" s="100" t="str">
        <f t="shared" si="26"/>
        <v>NPS</v>
      </c>
      <c r="D37" s="82" t="str">
        <f t="shared" si="27"/>
        <v/>
      </c>
      <c r="E37" s="33" t="str">
        <f t="shared" si="28"/>
        <v/>
      </c>
      <c r="F37" s="33" t="str">
        <f t="shared" si="29"/>
        <v/>
      </c>
      <c r="G37" s="69" t="str">
        <f t="shared" si="30"/>
        <v/>
      </c>
      <c r="H37" s="79" t="str">
        <f t="shared" si="31"/>
        <v/>
      </c>
      <c r="I37" s="33" t="str">
        <f t="shared" si="32"/>
        <v/>
      </c>
      <c r="J37" s="33" t="str">
        <f t="shared" si="2"/>
        <v/>
      </c>
      <c r="K37" s="420" t="str">
        <f t="shared" si="3"/>
        <v/>
      </c>
      <c r="L37" s="82">
        <f t="shared" si="4"/>
        <v>330</v>
      </c>
      <c r="M37" s="33" t="str">
        <f t="shared" si="5"/>
        <v/>
      </c>
      <c r="N37" s="33" t="str">
        <f t="shared" si="6"/>
        <v/>
      </c>
      <c r="O37" s="69">
        <f t="shared" si="7"/>
        <v>330</v>
      </c>
      <c r="P37" s="79" t="str">
        <f t="shared" si="8"/>
        <v/>
      </c>
      <c r="Q37" s="33" t="str">
        <f t="shared" si="9"/>
        <v/>
      </c>
      <c r="R37" s="33" t="str">
        <f t="shared" si="10"/>
        <v/>
      </c>
      <c r="S37" s="420" t="str">
        <f t="shared" si="11"/>
        <v/>
      </c>
      <c r="T37" s="82" t="str">
        <f t="shared" si="12"/>
        <v/>
      </c>
      <c r="U37" s="33" t="str">
        <f t="shared" si="13"/>
        <v/>
      </c>
      <c r="V37" s="33" t="str">
        <f t="shared" si="14"/>
        <v/>
      </c>
      <c r="W37" s="69" t="str">
        <f t="shared" si="15"/>
        <v/>
      </c>
      <c r="X37" s="79">
        <f t="shared" si="16"/>
        <v>330</v>
      </c>
      <c r="Y37" s="33" t="str">
        <f t="shared" si="17"/>
        <v/>
      </c>
      <c r="Z37" s="33" t="str">
        <f t="shared" si="18"/>
        <v/>
      </c>
      <c r="AA37" s="420">
        <f t="shared" si="19"/>
        <v>330</v>
      </c>
      <c r="AB37" s="59" t="str">
        <f t="shared" si="20"/>
        <v/>
      </c>
      <c r="AC37" s="60" t="str">
        <f t="shared" si="21"/>
        <v/>
      </c>
      <c r="AD37" s="102" t="str">
        <f t="shared" si="22"/>
        <v/>
      </c>
      <c r="AE37" s="31" t="str">
        <f t="shared" si="23"/>
        <v/>
      </c>
      <c r="AF37" s="86" t="str">
        <f t="shared" si="24"/>
        <v/>
      </c>
      <c r="AG37" s="5" t="str">
        <f t="shared" si="25"/>
        <v/>
      </c>
      <c r="AH37" s="152" t="s">
        <v>52</v>
      </c>
      <c r="AI37" s="33">
        <f>AA171</f>
        <v>21</v>
      </c>
      <c r="AJ37" s="308">
        <f>AB171</f>
        <v>1</v>
      </c>
      <c r="AN37" s="28">
        <v>33</v>
      </c>
      <c r="AO37" s="28" t="s">
        <v>354</v>
      </c>
      <c r="AP37" s="28" t="s">
        <v>2</v>
      </c>
      <c r="AQ37" s="28"/>
      <c r="AR37" s="28"/>
      <c r="AS37" s="28"/>
      <c r="AT37" s="28"/>
      <c r="AU37" s="28"/>
      <c r="AV37" s="28"/>
      <c r="AW37" s="28"/>
      <c r="AX37" s="28"/>
      <c r="AY37" s="28">
        <v>330</v>
      </c>
      <c r="AZ37" s="28"/>
      <c r="BA37" s="28"/>
      <c r="BB37" s="28">
        <v>330</v>
      </c>
      <c r="BC37" s="28"/>
      <c r="BD37" s="28"/>
      <c r="BE37" s="28"/>
      <c r="BF37" s="28"/>
      <c r="BG37" s="28"/>
      <c r="BH37" s="28"/>
      <c r="BI37" s="28"/>
      <c r="BJ37" s="28"/>
      <c r="BK37" s="28">
        <v>330</v>
      </c>
      <c r="BL37" s="28"/>
      <c r="BM37" s="28"/>
      <c r="BN37" s="28">
        <v>330</v>
      </c>
      <c r="BO37" s="28"/>
      <c r="BP37" s="28"/>
      <c r="BQ37" s="28"/>
      <c r="BR37" s="28" t="s">
        <v>509</v>
      </c>
      <c r="BS37" s="28"/>
      <c r="BT37" s="28" t="s">
        <v>509</v>
      </c>
      <c r="BU37" s="28"/>
    </row>
    <row r="38" spans="2:73" x14ac:dyDescent="0.25">
      <c r="B38" s="59" t="str">
        <f t="shared" si="1"/>
        <v>Nowitna</v>
      </c>
      <c r="C38" s="100" t="str">
        <f t="shared" si="26"/>
        <v>FWS</v>
      </c>
      <c r="D38" s="82" t="str">
        <f t="shared" si="27"/>
        <v/>
      </c>
      <c r="E38" s="33" t="str">
        <f t="shared" si="28"/>
        <v/>
      </c>
      <c r="F38" s="33" t="str">
        <f t="shared" si="29"/>
        <v/>
      </c>
      <c r="G38" s="69" t="str">
        <f t="shared" si="30"/>
        <v/>
      </c>
      <c r="H38" s="79">
        <f t="shared" si="31"/>
        <v>225</v>
      </c>
      <c r="I38" s="33" t="str">
        <f t="shared" si="32"/>
        <v/>
      </c>
      <c r="J38" s="33" t="str">
        <f t="shared" si="2"/>
        <v/>
      </c>
      <c r="K38" s="420">
        <f t="shared" si="3"/>
        <v>225</v>
      </c>
      <c r="L38" s="82" t="str">
        <f t="shared" si="4"/>
        <v/>
      </c>
      <c r="M38" s="33" t="str">
        <f t="shared" si="5"/>
        <v/>
      </c>
      <c r="N38" s="33" t="str">
        <f t="shared" si="6"/>
        <v/>
      </c>
      <c r="O38" s="69" t="str">
        <f t="shared" si="7"/>
        <v/>
      </c>
      <c r="P38" s="79" t="str">
        <f t="shared" si="8"/>
        <v/>
      </c>
      <c r="Q38" s="33" t="str">
        <f t="shared" si="9"/>
        <v/>
      </c>
      <c r="R38" s="33" t="str">
        <f t="shared" si="10"/>
        <v/>
      </c>
      <c r="S38" s="420" t="str">
        <f t="shared" si="11"/>
        <v/>
      </c>
      <c r="T38" s="82" t="str">
        <f t="shared" si="12"/>
        <v/>
      </c>
      <c r="U38" s="33" t="str">
        <f t="shared" si="13"/>
        <v/>
      </c>
      <c r="V38" s="33" t="str">
        <f t="shared" si="14"/>
        <v/>
      </c>
      <c r="W38" s="69" t="str">
        <f t="shared" si="15"/>
        <v/>
      </c>
      <c r="X38" s="79">
        <f t="shared" si="16"/>
        <v>225</v>
      </c>
      <c r="Y38" s="33" t="str">
        <f t="shared" si="17"/>
        <v/>
      </c>
      <c r="Z38" s="33" t="str">
        <f t="shared" si="18"/>
        <v/>
      </c>
      <c r="AA38" s="420">
        <f t="shared" si="19"/>
        <v>225</v>
      </c>
      <c r="AB38" s="59" t="str">
        <f t="shared" si="20"/>
        <v/>
      </c>
      <c r="AC38" s="60" t="str">
        <f t="shared" si="21"/>
        <v/>
      </c>
      <c r="AD38" s="102" t="str">
        <f t="shared" si="22"/>
        <v/>
      </c>
      <c r="AE38" s="31" t="str">
        <f t="shared" si="23"/>
        <v/>
      </c>
      <c r="AF38" s="86" t="str">
        <f t="shared" si="24"/>
        <v/>
      </c>
      <c r="AG38" s="5" t="str">
        <f t="shared" si="25"/>
        <v/>
      </c>
      <c r="AH38" s="152" t="s">
        <v>53</v>
      </c>
      <c r="AI38" s="33">
        <f>AA174</f>
        <v>44.4</v>
      </c>
      <c r="AJ38" s="308">
        <f>AB174</f>
        <v>1</v>
      </c>
      <c r="AN38" s="28">
        <v>34</v>
      </c>
      <c r="AO38" s="28" t="s">
        <v>360</v>
      </c>
      <c r="AP38" s="28" t="s">
        <v>910</v>
      </c>
      <c r="AQ38" s="28"/>
      <c r="AR38" s="28"/>
      <c r="AS38" s="28"/>
      <c r="AT38" s="28"/>
      <c r="AU38" s="28">
        <v>225</v>
      </c>
      <c r="AV38" s="28"/>
      <c r="AW38" s="28"/>
      <c r="AX38" s="28">
        <v>225</v>
      </c>
      <c r="AY38" s="28"/>
      <c r="AZ38" s="28"/>
      <c r="BA38" s="28"/>
      <c r="BB38" s="28"/>
      <c r="BC38" s="28"/>
      <c r="BD38" s="28"/>
      <c r="BE38" s="28"/>
      <c r="BF38" s="28"/>
      <c r="BG38" s="28"/>
      <c r="BH38" s="28"/>
      <c r="BI38" s="28"/>
      <c r="BJ38" s="28"/>
      <c r="BK38" s="28">
        <v>225</v>
      </c>
      <c r="BL38" s="28"/>
      <c r="BM38" s="28"/>
      <c r="BN38" s="28">
        <v>225</v>
      </c>
      <c r="BO38" s="28"/>
      <c r="BP38" s="28"/>
      <c r="BQ38" s="28"/>
      <c r="BR38" s="28" t="s">
        <v>509</v>
      </c>
      <c r="BS38" s="28"/>
      <c r="BT38" s="28" t="s">
        <v>509</v>
      </c>
      <c r="BU38" s="28"/>
    </row>
    <row r="39" spans="2:73" x14ac:dyDescent="0.25">
      <c r="B39" s="59" t="str">
        <f t="shared" si="1"/>
        <v>Salmon</v>
      </c>
      <c r="C39" s="100" t="str">
        <f t="shared" si="26"/>
        <v>NPS</v>
      </c>
      <c r="D39" s="82" t="str">
        <f t="shared" si="27"/>
        <v/>
      </c>
      <c r="E39" s="33" t="str">
        <f t="shared" si="28"/>
        <v/>
      </c>
      <c r="F39" s="33" t="str">
        <f t="shared" si="29"/>
        <v/>
      </c>
      <c r="G39" s="69" t="str">
        <f t="shared" si="30"/>
        <v/>
      </c>
      <c r="H39" s="79" t="str">
        <f t="shared" si="31"/>
        <v/>
      </c>
      <c r="I39" s="33" t="str">
        <f t="shared" si="32"/>
        <v/>
      </c>
      <c r="J39" s="33" t="str">
        <f t="shared" si="2"/>
        <v/>
      </c>
      <c r="K39" s="420" t="str">
        <f t="shared" si="3"/>
        <v/>
      </c>
      <c r="L39" s="82">
        <f t="shared" si="4"/>
        <v>70</v>
      </c>
      <c r="M39" s="33" t="str">
        <f t="shared" si="5"/>
        <v/>
      </c>
      <c r="N39" s="33" t="str">
        <f t="shared" si="6"/>
        <v/>
      </c>
      <c r="O39" s="69">
        <f t="shared" si="7"/>
        <v>70</v>
      </c>
      <c r="P39" s="79" t="str">
        <f t="shared" si="8"/>
        <v/>
      </c>
      <c r="Q39" s="33" t="str">
        <f t="shared" si="9"/>
        <v/>
      </c>
      <c r="R39" s="33" t="str">
        <f t="shared" si="10"/>
        <v/>
      </c>
      <c r="S39" s="420" t="str">
        <f t="shared" si="11"/>
        <v/>
      </c>
      <c r="T39" s="82" t="str">
        <f t="shared" si="12"/>
        <v/>
      </c>
      <c r="U39" s="33" t="str">
        <f t="shared" si="13"/>
        <v/>
      </c>
      <c r="V39" s="33" t="str">
        <f t="shared" si="14"/>
        <v/>
      </c>
      <c r="W39" s="69" t="str">
        <f t="shared" si="15"/>
        <v/>
      </c>
      <c r="X39" s="79">
        <f t="shared" si="16"/>
        <v>70</v>
      </c>
      <c r="Y39" s="33" t="str">
        <f t="shared" si="17"/>
        <v/>
      </c>
      <c r="Z39" s="33" t="str">
        <f t="shared" si="18"/>
        <v/>
      </c>
      <c r="AA39" s="420">
        <f t="shared" si="19"/>
        <v>70</v>
      </c>
      <c r="AB39" s="59" t="str">
        <f t="shared" si="20"/>
        <v/>
      </c>
      <c r="AC39" s="60" t="str">
        <f t="shared" si="21"/>
        <v/>
      </c>
      <c r="AD39" s="102" t="str">
        <f t="shared" si="22"/>
        <v/>
      </c>
      <c r="AE39" s="31" t="str">
        <f t="shared" si="23"/>
        <v/>
      </c>
      <c r="AF39" s="86" t="str">
        <f t="shared" si="24"/>
        <v/>
      </c>
      <c r="AG39" s="5" t="str">
        <f t="shared" si="25"/>
        <v/>
      </c>
      <c r="AH39" s="152" t="s">
        <v>54</v>
      </c>
      <c r="AI39" s="33">
        <f>AA177</f>
        <v>219.00000000000003</v>
      </c>
      <c r="AJ39" s="308">
        <f>AB177</f>
        <v>1</v>
      </c>
      <c r="AN39" s="28">
        <v>36</v>
      </c>
      <c r="AO39" s="28" t="s">
        <v>190</v>
      </c>
      <c r="AP39" s="28" t="s">
        <v>2</v>
      </c>
      <c r="AQ39" s="28"/>
      <c r="AR39" s="28"/>
      <c r="AS39" s="28"/>
      <c r="AT39" s="28"/>
      <c r="AU39" s="28"/>
      <c r="AV39" s="28"/>
      <c r="AW39" s="28"/>
      <c r="AX39" s="28"/>
      <c r="AY39" s="28">
        <v>70</v>
      </c>
      <c r="AZ39" s="28"/>
      <c r="BA39" s="28"/>
      <c r="BB39" s="28">
        <v>70</v>
      </c>
      <c r="BC39" s="28"/>
      <c r="BD39" s="28"/>
      <c r="BE39" s="28"/>
      <c r="BF39" s="28"/>
      <c r="BG39" s="28"/>
      <c r="BH39" s="28"/>
      <c r="BI39" s="28"/>
      <c r="BJ39" s="28"/>
      <c r="BK39" s="28">
        <v>70</v>
      </c>
      <c r="BL39" s="28"/>
      <c r="BM39" s="28"/>
      <c r="BN39" s="28">
        <v>70</v>
      </c>
      <c r="BO39" s="28"/>
      <c r="BP39" s="28"/>
      <c r="BQ39" s="28"/>
      <c r="BR39" s="28" t="s">
        <v>509</v>
      </c>
      <c r="BS39" s="28"/>
      <c r="BT39" s="28" t="s">
        <v>509</v>
      </c>
      <c r="BU39" s="28"/>
    </row>
    <row r="40" spans="2:73" x14ac:dyDescent="0.25">
      <c r="B40" s="59" t="str">
        <f t="shared" si="1"/>
        <v>Selawik</v>
      </c>
      <c r="C40" s="100" t="str">
        <f t="shared" si="26"/>
        <v>FWS</v>
      </c>
      <c r="D40" s="82" t="str">
        <f t="shared" si="27"/>
        <v/>
      </c>
      <c r="E40" s="33" t="str">
        <f t="shared" si="28"/>
        <v/>
      </c>
      <c r="F40" s="33" t="str">
        <f t="shared" si="29"/>
        <v/>
      </c>
      <c r="G40" s="69" t="str">
        <f t="shared" si="30"/>
        <v/>
      </c>
      <c r="H40" s="79">
        <f t="shared" si="31"/>
        <v>160</v>
      </c>
      <c r="I40" s="33" t="str">
        <f t="shared" si="32"/>
        <v/>
      </c>
      <c r="J40" s="33" t="str">
        <f t="shared" si="2"/>
        <v/>
      </c>
      <c r="K40" s="420">
        <f t="shared" si="3"/>
        <v>160</v>
      </c>
      <c r="L40" s="82" t="str">
        <f t="shared" si="4"/>
        <v/>
      </c>
      <c r="M40" s="33" t="str">
        <f t="shared" si="5"/>
        <v/>
      </c>
      <c r="N40" s="33" t="str">
        <f t="shared" si="6"/>
        <v/>
      </c>
      <c r="O40" s="69" t="str">
        <f t="shared" si="7"/>
        <v/>
      </c>
      <c r="P40" s="79" t="str">
        <f t="shared" si="8"/>
        <v/>
      </c>
      <c r="Q40" s="33" t="str">
        <f t="shared" si="9"/>
        <v/>
      </c>
      <c r="R40" s="33" t="str">
        <f t="shared" si="10"/>
        <v/>
      </c>
      <c r="S40" s="420" t="str">
        <f t="shared" si="11"/>
        <v/>
      </c>
      <c r="T40" s="82" t="str">
        <f t="shared" si="12"/>
        <v/>
      </c>
      <c r="U40" s="33" t="str">
        <f t="shared" si="13"/>
        <v/>
      </c>
      <c r="V40" s="33" t="str">
        <f t="shared" si="14"/>
        <v/>
      </c>
      <c r="W40" s="69" t="str">
        <f t="shared" si="15"/>
        <v/>
      </c>
      <c r="X40" s="79">
        <f t="shared" si="16"/>
        <v>160</v>
      </c>
      <c r="Y40" s="33" t="str">
        <f t="shared" si="17"/>
        <v/>
      </c>
      <c r="Z40" s="33" t="str">
        <f t="shared" si="18"/>
        <v/>
      </c>
      <c r="AA40" s="420">
        <f t="shared" si="19"/>
        <v>160</v>
      </c>
      <c r="AB40" s="59" t="str">
        <f t="shared" si="20"/>
        <v/>
      </c>
      <c r="AC40" s="60" t="str">
        <f t="shared" si="21"/>
        <v/>
      </c>
      <c r="AD40" s="102" t="str">
        <f t="shared" si="22"/>
        <v/>
      </c>
      <c r="AE40" s="31" t="str">
        <f t="shared" si="23"/>
        <v/>
      </c>
      <c r="AF40" s="86" t="str">
        <f t="shared" si="24"/>
        <v/>
      </c>
      <c r="AG40" s="5" t="str">
        <f t="shared" si="25"/>
        <v/>
      </c>
      <c r="AH40" s="151" t="s">
        <v>55</v>
      </c>
      <c r="AI40" s="33">
        <f>AA180</f>
        <v>247</v>
      </c>
      <c r="AJ40" s="308">
        <f>AB180</f>
        <v>1</v>
      </c>
      <c r="AN40" s="28">
        <v>37</v>
      </c>
      <c r="AO40" s="28" t="s">
        <v>361</v>
      </c>
      <c r="AP40" s="28" t="s">
        <v>910</v>
      </c>
      <c r="AQ40" s="28"/>
      <c r="AR40" s="28"/>
      <c r="AS40" s="28"/>
      <c r="AT40" s="28"/>
      <c r="AU40" s="28">
        <v>160</v>
      </c>
      <c r="AV40" s="28"/>
      <c r="AW40" s="28"/>
      <c r="AX40" s="28">
        <v>160</v>
      </c>
      <c r="AY40" s="28"/>
      <c r="AZ40" s="28"/>
      <c r="BA40" s="28"/>
      <c r="BB40" s="28"/>
      <c r="BC40" s="28"/>
      <c r="BD40" s="28"/>
      <c r="BE40" s="28"/>
      <c r="BF40" s="28"/>
      <c r="BG40" s="28"/>
      <c r="BH40" s="28"/>
      <c r="BI40" s="28"/>
      <c r="BJ40" s="28"/>
      <c r="BK40" s="28">
        <v>160</v>
      </c>
      <c r="BL40" s="28"/>
      <c r="BM40" s="28"/>
      <c r="BN40" s="28">
        <v>160</v>
      </c>
      <c r="BO40" s="28"/>
      <c r="BP40" s="28"/>
      <c r="BQ40" s="28"/>
      <c r="BR40" s="28" t="s">
        <v>509</v>
      </c>
      <c r="BS40" s="28"/>
      <c r="BT40" s="28" t="s">
        <v>509</v>
      </c>
      <c r="BU40" s="28"/>
    </row>
    <row r="41" spans="2:73" x14ac:dyDescent="0.25">
      <c r="B41" s="59" t="str">
        <f t="shared" si="1"/>
        <v>Sheenjek</v>
      </c>
      <c r="C41" s="100" t="str">
        <f t="shared" si="26"/>
        <v>FWS</v>
      </c>
      <c r="D41" s="82" t="str">
        <f t="shared" si="27"/>
        <v/>
      </c>
      <c r="E41" s="33" t="str">
        <f t="shared" si="28"/>
        <v/>
      </c>
      <c r="F41" s="33" t="str">
        <f t="shared" si="29"/>
        <v/>
      </c>
      <c r="G41" s="69" t="str">
        <f t="shared" si="30"/>
        <v/>
      </c>
      <c r="H41" s="79">
        <f t="shared" si="31"/>
        <v>160</v>
      </c>
      <c r="I41" s="33" t="str">
        <f t="shared" si="32"/>
        <v/>
      </c>
      <c r="J41" s="33" t="str">
        <f t="shared" si="2"/>
        <v/>
      </c>
      <c r="K41" s="420">
        <f t="shared" si="3"/>
        <v>160</v>
      </c>
      <c r="L41" s="82" t="str">
        <f t="shared" si="4"/>
        <v/>
      </c>
      <c r="M41" s="33" t="str">
        <f t="shared" si="5"/>
        <v/>
      </c>
      <c r="N41" s="33" t="str">
        <f t="shared" si="6"/>
        <v/>
      </c>
      <c r="O41" s="69" t="str">
        <f t="shared" si="7"/>
        <v/>
      </c>
      <c r="P41" s="79" t="str">
        <f t="shared" si="8"/>
        <v/>
      </c>
      <c r="Q41" s="33" t="str">
        <f t="shared" si="9"/>
        <v/>
      </c>
      <c r="R41" s="33" t="str">
        <f t="shared" si="10"/>
        <v/>
      </c>
      <c r="S41" s="420" t="str">
        <f t="shared" si="11"/>
        <v/>
      </c>
      <c r="T41" s="82" t="str">
        <f t="shared" si="12"/>
        <v/>
      </c>
      <c r="U41" s="33" t="str">
        <f t="shared" si="13"/>
        <v/>
      </c>
      <c r="V41" s="33" t="str">
        <f t="shared" si="14"/>
        <v/>
      </c>
      <c r="W41" s="69" t="str">
        <f t="shared" si="15"/>
        <v/>
      </c>
      <c r="X41" s="79">
        <f t="shared" si="16"/>
        <v>160</v>
      </c>
      <c r="Y41" s="33" t="str">
        <f t="shared" si="17"/>
        <v/>
      </c>
      <c r="Z41" s="33" t="str">
        <f t="shared" si="18"/>
        <v/>
      </c>
      <c r="AA41" s="420">
        <f t="shared" si="19"/>
        <v>160</v>
      </c>
      <c r="AB41" s="59" t="str">
        <f t="shared" si="20"/>
        <v/>
      </c>
      <c r="AC41" s="60" t="str">
        <f t="shared" si="21"/>
        <v/>
      </c>
      <c r="AD41" s="102" t="str">
        <f t="shared" si="22"/>
        <v/>
      </c>
      <c r="AE41" s="31" t="str">
        <f t="shared" si="23"/>
        <v/>
      </c>
      <c r="AF41" s="86" t="str">
        <f t="shared" si="24"/>
        <v/>
      </c>
      <c r="AG41" s="5" t="str">
        <f t="shared" si="25"/>
        <v/>
      </c>
      <c r="AH41" s="152" t="s">
        <v>56</v>
      </c>
      <c r="AI41" s="33">
        <f>AA183</f>
        <v>104</v>
      </c>
      <c r="AJ41" s="308">
        <f>AB183</f>
        <v>1</v>
      </c>
      <c r="AN41" s="28">
        <v>38</v>
      </c>
      <c r="AO41" s="28" t="s">
        <v>362</v>
      </c>
      <c r="AP41" s="28" t="s">
        <v>910</v>
      </c>
      <c r="AQ41" s="28"/>
      <c r="AR41" s="28"/>
      <c r="AS41" s="28"/>
      <c r="AT41" s="28"/>
      <c r="AU41" s="28">
        <v>160</v>
      </c>
      <c r="AV41" s="28"/>
      <c r="AW41" s="28"/>
      <c r="AX41" s="28">
        <v>160</v>
      </c>
      <c r="AY41" s="28"/>
      <c r="AZ41" s="28"/>
      <c r="BA41" s="28"/>
      <c r="BB41" s="28"/>
      <c r="BC41" s="28"/>
      <c r="BD41" s="28"/>
      <c r="BE41" s="28"/>
      <c r="BF41" s="28"/>
      <c r="BG41" s="28"/>
      <c r="BH41" s="28"/>
      <c r="BI41" s="28"/>
      <c r="BJ41" s="28"/>
      <c r="BK41" s="28">
        <v>160</v>
      </c>
      <c r="BL41" s="28"/>
      <c r="BM41" s="28"/>
      <c r="BN41" s="28">
        <v>160</v>
      </c>
      <c r="BO41" s="28"/>
      <c r="BP41" s="28"/>
      <c r="BQ41" s="28"/>
      <c r="BR41" s="28" t="s">
        <v>509</v>
      </c>
      <c r="BS41" s="28"/>
      <c r="BT41" s="28" t="s">
        <v>509</v>
      </c>
      <c r="BU41" s="28">
        <v>1</v>
      </c>
    </row>
    <row r="42" spans="2:73" x14ac:dyDescent="0.25">
      <c r="B42" s="59" t="str">
        <f t="shared" si="1"/>
        <v>Tinayguk</v>
      </c>
      <c r="C42" s="100" t="str">
        <f t="shared" si="26"/>
        <v>NPS</v>
      </c>
      <c r="D42" s="82" t="str">
        <f t="shared" si="27"/>
        <v/>
      </c>
      <c r="E42" s="33" t="str">
        <f t="shared" si="28"/>
        <v/>
      </c>
      <c r="F42" s="33" t="str">
        <f t="shared" si="29"/>
        <v/>
      </c>
      <c r="G42" s="69" t="str">
        <f t="shared" si="30"/>
        <v/>
      </c>
      <c r="H42" s="79" t="str">
        <f t="shared" si="31"/>
        <v/>
      </c>
      <c r="I42" s="33" t="str">
        <f t="shared" si="32"/>
        <v/>
      </c>
      <c r="J42" s="33" t="str">
        <f t="shared" si="2"/>
        <v/>
      </c>
      <c r="K42" s="420" t="str">
        <f t="shared" si="3"/>
        <v/>
      </c>
      <c r="L42" s="82">
        <f t="shared" si="4"/>
        <v>44</v>
      </c>
      <c r="M42" s="33" t="str">
        <f t="shared" si="5"/>
        <v/>
      </c>
      <c r="N42" s="33" t="str">
        <f t="shared" si="6"/>
        <v/>
      </c>
      <c r="O42" s="69">
        <f t="shared" si="7"/>
        <v>44</v>
      </c>
      <c r="P42" s="79" t="str">
        <f t="shared" si="8"/>
        <v/>
      </c>
      <c r="Q42" s="33" t="str">
        <f t="shared" si="9"/>
        <v/>
      </c>
      <c r="R42" s="33" t="str">
        <f t="shared" si="10"/>
        <v/>
      </c>
      <c r="S42" s="420" t="str">
        <f t="shared" si="11"/>
        <v/>
      </c>
      <c r="T42" s="82" t="str">
        <f t="shared" si="12"/>
        <v/>
      </c>
      <c r="U42" s="33" t="str">
        <f t="shared" si="13"/>
        <v/>
      </c>
      <c r="V42" s="33" t="str">
        <f t="shared" si="14"/>
        <v/>
      </c>
      <c r="W42" s="69" t="str">
        <f t="shared" si="15"/>
        <v/>
      </c>
      <c r="X42" s="79">
        <f t="shared" si="16"/>
        <v>44</v>
      </c>
      <c r="Y42" s="33" t="str">
        <f t="shared" si="17"/>
        <v/>
      </c>
      <c r="Z42" s="33" t="str">
        <f t="shared" si="18"/>
        <v/>
      </c>
      <c r="AA42" s="420">
        <f t="shared" si="19"/>
        <v>44</v>
      </c>
      <c r="AB42" s="59" t="str">
        <f t="shared" si="20"/>
        <v/>
      </c>
      <c r="AC42" s="60" t="str">
        <f t="shared" si="21"/>
        <v/>
      </c>
      <c r="AD42" s="102" t="str">
        <f t="shared" si="22"/>
        <v/>
      </c>
      <c r="AE42" s="31" t="str">
        <f t="shared" si="23"/>
        <v/>
      </c>
      <c r="AF42" s="86" t="str">
        <f t="shared" si="24"/>
        <v/>
      </c>
      <c r="AG42" s="5" t="str">
        <f t="shared" si="25"/>
        <v/>
      </c>
      <c r="AH42" s="152" t="s">
        <v>57</v>
      </c>
      <c r="AI42" s="33">
        <f>AA187</f>
        <v>38</v>
      </c>
      <c r="AJ42" s="308">
        <f>AB187</f>
        <v>2</v>
      </c>
      <c r="AN42" s="28">
        <v>41</v>
      </c>
      <c r="AO42" s="28" t="s">
        <v>355</v>
      </c>
      <c r="AP42" s="28" t="s">
        <v>2</v>
      </c>
      <c r="AQ42" s="28"/>
      <c r="AR42" s="28"/>
      <c r="AS42" s="28"/>
      <c r="AT42" s="28"/>
      <c r="AU42" s="28"/>
      <c r="AV42" s="28"/>
      <c r="AW42" s="28"/>
      <c r="AX42" s="28"/>
      <c r="AY42" s="28">
        <v>44</v>
      </c>
      <c r="AZ42" s="28"/>
      <c r="BA42" s="28"/>
      <c r="BB42" s="28">
        <v>44</v>
      </c>
      <c r="BC42" s="28"/>
      <c r="BD42" s="28"/>
      <c r="BE42" s="28"/>
      <c r="BF42" s="28"/>
      <c r="BG42" s="28"/>
      <c r="BH42" s="28"/>
      <c r="BI42" s="28"/>
      <c r="BJ42" s="28"/>
      <c r="BK42" s="28">
        <v>44</v>
      </c>
      <c r="BL42" s="28"/>
      <c r="BM42" s="28"/>
      <c r="BN42" s="28">
        <v>44</v>
      </c>
      <c r="BO42" s="28"/>
      <c r="BP42" s="28"/>
      <c r="BQ42" s="28"/>
      <c r="BR42" s="28" t="s">
        <v>509</v>
      </c>
      <c r="BS42" s="28"/>
      <c r="BT42" s="28" t="s">
        <v>509</v>
      </c>
      <c r="BU42" s="28"/>
    </row>
    <row r="43" spans="2:73" x14ac:dyDescent="0.25">
      <c r="B43" s="59" t="str">
        <f t="shared" si="1"/>
        <v>Tlikakila</v>
      </c>
      <c r="C43" s="100" t="str">
        <f t="shared" si="26"/>
        <v>NPS</v>
      </c>
      <c r="D43" s="82" t="str">
        <f t="shared" si="27"/>
        <v/>
      </c>
      <c r="E43" s="33" t="str">
        <f t="shared" si="28"/>
        <v/>
      </c>
      <c r="F43" s="33" t="str">
        <f t="shared" si="29"/>
        <v/>
      </c>
      <c r="G43" s="69" t="str">
        <f t="shared" si="30"/>
        <v/>
      </c>
      <c r="H43" s="79" t="str">
        <f t="shared" si="31"/>
        <v/>
      </c>
      <c r="I43" s="33" t="str">
        <f t="shared" si="32"/>
        <v/>
      </c>
      <c r="J43" s="33" t="str">
        <f t="shared" si="2"/>
        <v/>
      </c>
      <c r="K43" s="420" t="str">
        <f t="shared" si="3"/>
        <v/>
      </c>
      <c r="L43" s="82">
        <f t="shared" si="4"/>
        <v>51</v>
      </c>
      <c r="M43" s="33" t="str">
        <f t="shared" si="5"/>
        <v/>
      </c>
      <c r="N43" s="33" t="str">
        <f t="shared" si="6"/>
        <v/>
      </c>
      <c r="O43" s="69">
        <f t="shared" si="7"/>
        <v>51</v>
      </c>
      <c r="P43" s="79" t="str">
        <f t="shared" si="8"/>
        <v/>
      </c>
      <c r="Q43" s="33" t="str">
        <f t="shared" si="9"/>
        <v/>
      </c>
      <c r="R43" s="33" t="str">
        <f t="shared" si="10"/>
        <v/>
      </c>
      <c r="S43" s="420" t="str">
        <f t="shared" si="11"/>
        <v/>
      </c>
      <c r="T43" s="82" t="str">
        <f t="shared" si="12"/>
        <v/>
      </c>
      <c r="U43" s="33" t="str">
        <f t="shared" si="13"/>
        <v/>
      </c>
      <c r="V43" s="33" t="str">
        <f t="shared" si="14"/>
        <v/>
      </c>
      <c r="W43" s="69" t="str">
        <f t="shared" si="15"/>
        <v/>
      </c>
      <c r="X43" s="79">
        <f t="shared" si="16"/>
        <v>51</v>
      </c>
      <c r="Y43" s="33" t="str">
        <f t="shared" si="17"/>
        <v/>
      </c>
      <c r="Z43" s="33" t="str">
        <f t="shared" si="18"/>
        <v/>
      </c>
      <c r="AA43" s="420">
        <f t="shared" si="19"/>
        <v>51</v>
      </c>
      <c r="AB43" s="59" t="str">
        <f t="shared" si="20"/>
        <v/>
      </c>
      <c r="AC43" s="60" t="str">
        <f t="shared" si="21"/>
        <v/>
      </c>
      <c r="AD43" s="102" t="str">
        <f t="shared" si="22"/>
        <v/>
      </c>
      <c r="AE43" s="31" t="str">
        <f t="shared" si="23"/>
        <v/>
      </c>
      <c r="AF43" s="86" t="str">
        <f t="shared" si="24"/>
        <v/>
      </c>
      <c r="AG43" s="5" t="str">
        <f t="shared" si="25"/>
        <v/>
      </c>
      <c r="AH43" s="152" t="s">
        <v>58</v>
      </c>
      <c r="AI43" s="33">
        <f>AA192</f>
        <v>188.60000000000002</v>
      </c>
      <c r="AJ43" s="308">
        <f>AB192</f>
        <v>3</v>
      </c>
      <c r="AN43" s="28">
        <v>42</v>
      </c>
      <c r="AO43" s="28" t="s">
        <v>356</v>
      </c>
      <c r="AP43" s="28" t="s">
        <v>2</v>
      </c>
      <c r="AQ43" s="28"/>
      <c r="AR43" s="28"/>
      <c r="AS43" s="28"/>
      <c r="AT43" s="28"/>
      <c r="AU43" s="28"/>
      <c r="AV43" s="28"/>
      <c r="AW43" s="28"/>
      <c r="AX43" s="28"/>
      <c r="AY43" s="28">
        <v>51</v>
      </c>
      <c r="AZ43" s="28"/>
      <c r="BA43" s="28"/>
      <c r="BB43" s="28">
        <v>51</v>
      </c>
      <c r="BC43" s="28"/>
      <c r="BD43" s="28"/>
      <c r="BE43" s="28"/>
      <c r="BF43" s="28"/>
      <c r="BG43" s="28"/>
      <c r="BH43" s="28"/>
      <c r="BI43" s="28"/>
      <c r="BJ43" s="28"/>
      <c r="BK43" s="28">
        <v>51</v>
      </c>
      <c r="BL43" s="28"/>
      <c r="BM43" s="28"/>
      <c r="BN43" s="28">
        <v>51</v>
      </c>
      <c r="BO43" s="28"/>
      <c r="BP43" s="28"/>
      <c r="BQ43" s="28"/>
      <c r="BR43" s="28" t="s">
        <v>509</v>
      </c>
      <c r="BS43" s="28"/>
      <c r="BT43" s="28" t="s">
        <v>509</v>
      </c>
      <c r="BU43" s="28"/>
    </row>
    <row r="44" spans="2:73" x14ac:dyDescent="0.25">
      <c r="B44" s="59" t="str">
        <f t="shared" si="1"/>
        <v>Unalakleet</v>
      </c>
      <c r="C44" s="100" t="str">
        <f t="shared" si="26"/>
        <v>BLM</v>
      </c>
      <c r="D44" s="82">
        <f t="shared" si="27"/>
        <v>80</v>
      </c>
      <c r="E44" s="33" t="str">
        <f t="shared" si="28"/>
        <v/>
      </c>
      <c r="F44" s="33" t="str">
        <f t="shared" si="29"/>
        <v/>
      </c>
      <c r="G44" s="69">
        <f t="shared" si="30"/>
        <v>80</v>
      </c>
      <c r="H44" s="79" t="str">
        <f t="shared" si="31"/>
        <v/>
      </c>
      <c r="I44" s="33" t="str">
        <f t="shared" si="32"/>
        <v/>
      </c>
      <c r="J44" s="33" t="str">
        <f t="shared" si="2"/>
        <v/>
      </c>
      <c r="K44" s="420" t="str">
        <f t="shared" si="3"/>
        <v/>
      </c>
      <c r="L44" s="82" t="str">
        <f t="shared" si="4"/>
        <v/>
      </c>
      <c r="M44" s="33" t="str">
        <f t="shared" si="5"/>
        <v/>
      </c>
      <c r="N44" s="33" t="str">
        <f t="shared" si="6"/>
        <v/>
      </c>
      <c r="O44" s="69" t="str">
        <f t="shared" si="7"/>
        <v/>
      </c>
      <c r="P44" s="79" t="str">
        <f t="shared" si="8"/>
        <v/>
      </c>
      <c r="Q44" s="33" t="str">
        <f t="shared" si="9"/>
        <v/>
      </c>
      <c r="R44" s="33" t="str">
        <f t="shared" si="10"/>
        <v/>
      </c>
      <c r="S44" s="420" t="str">
        <f t="shared" si="11"/>
        <v/>
      </c>
      <c r="T44" s="82" t="str">
        <f t="shared" si="12"/>
        <v/>
      </c>
      <c r="U44" s="33" t="str">
        <f t="shared" si="13"/>
        <v/>
      </c>
      <c r="V44" s="33" t="str">
        <f t="shared" si="14"/>
        <v/>
      </c>
      <c r="W44" s="69" t="str">
        <f t="shared" si="15"/>
        <v/>
      </c>
      <c r="X44" s="79">
        <f t="shared" si="16"/>
        <v>80</v>
      </c>
      <c r="Y44" s="33" t="str">
        <f t="shared" si="17"/>
        <v/>
      </c>
      <c r="Z44" s="33" t="str">
        <f t="shared" si="18"/>
        <v/>
      </c>
      <c r="AA44" s="420">
        <f t="shared" si="19"/>
        <v>80</v>
      </c>
      <c r="AB44" s="59" t="str">
        <f t="shared" si="20"/>
        <v/>
      </c>
      <c r="AC44" s="60" t="str">
        <f t="shared" si="21"/>
        <v/>
      </c>
      <c r="AD44" s="102" t="str">
        <f t="shared" si="22"/>
        <v/>
      </c>
      <c r="AE44" s="31" t="str">
        <f t="shared" si="23"/>
        <v/>
      </c>
      <c r="AF44" s="86" t="str">
        <f t="shared" si="24"/>
        <v/>
      </c>
      <c r="AG44" s="5" t="str">
        <f t="shared" si="25"/>
        <v/>
      </c>
      <c r="AH44" s="153" t="s">
        <v>59</v>
      </c>
      <c r="AI44" s="33">
        <f>AA195</f>
        <v>180.7</v>
      </c>
      <c r="AJ44" s="308">
        <f>AB195</f>
        <v>1</v>
      </c>
      <c r="AN44" s="28">
        <v>43</v>
      </c>
      <c r="AO44" s="28" t="s">
        <v>368</v>
      </c>
      <c r="AP44" s="28" t="s">
        <v>1</v>
      </c>
      <c r="AQ44" s="28">
        <v>80</v>
      </c>
      <c r="AR44" s="28"/>
      <c r="AS44" s="28"/>
      <c r="AT44" s="28">
        <v>80</v>
      </c>
      <c r="AU44" s="28"/>
      <c r="AV44" s="28"/>
      <c r="AW44" s="28"/>
      <c r="AX44" s="28"/>
      <c r="AY44" s="28"/>
      <c r="AZ44" s="28"/>
      <c r="BA44" s="28"/>
      <c r="BB44" s="28"/>
      <c r="BC44" s="28"/>
      <c r="BD44" s="28"/>
      <c r="BE44" s="28"/>
      <c r="BF44" s="28"/>
      <c r="BG44" s="28"/>
      <c r="BH44" s="28"/>
      <c r="BI44" s="28"/>
      <c r="BJ44" s="28"/>
      <c r="BK44" s="28">
        <v>80</v>
      </c>
      <c r="BL44" s="28"/>
      <c r="BM44" s="28"/>
      <c r="BN44" s="28">
        <v>80</v>
      </c>
      <c r="BO44" s="28"/>
      <c r="BP44" s="28"/>
      <c r="BQ44" s="28"/>
      <c r="BR44" s="28" t="s">
        <v>509</v>
      </c>
      <c r="BS44" s="28"/>
      <c r="BT44" s="28" t="s">
        <v>509</v>
      </c>
      <c r="BU44" s="28"/>
    </row>
    <row r="45" spans="2:73" x14ac:dyDescent="0.25">
      <c r="B45" s="59" t="str">
        <f t="shared" si="1"/>
        <v>Wind</v>
      </c>
      <c r="C45" s="100" t="str">
        <f t="shared" si="26"/>
        <v>FWS</v>
      </c>
      <c r="D45" s="82" t="str">
        <f t="shared" si="27"/>
        <v/>
      </c>
      <c r="E45" s="33" t="str">
        <f t="shared" si="28"/>
        <v/>
      </c>
      <c r="F45" s="33" t="str">
        <f t="shared" si="29"/>
        <v/>
      </c>
      <c r="G45" s="69" t="str">
        <f t="shared" si="30"/>
        <v/>
      </c>
      <c r="H45" s="79">
        <f t="shared" si="31"/>
        <v>140</v>
      </c>
      <c r="I45" s="33" t="str">
        <f t="shared" si="32"/>
        <v/>
      </c>
      <c r="J45" s="33" t="str">
        <f t="shared" si="2"/>
        <v/>
      </c>
      <c r="K45" s="420">
        <f t="shared" si="3"/>
        <v>140</v>
      </c>
      <c r="L45" s="82" t="str">
        <f t="shared" si="4"/>
        <v/>
      </c>
      <c r="M45" s="33" t="str">
        <f t="shared" si="5"/>
        <v/>
      </c>
      <c r="N45" s="33" t="str">
        <f t="shared" si="6"/>
        <v/>
      </c>
      <c r="O45" s="69" t="str">
        <f t="shared" si="7"/>
        <v/>
      </c>
      <c r="P45" s="79" t="str">
        <f t="shared" si="8"/>
        <v/>
      </c>
      <c r="Q45" s="33" t="str">
        <f t="shared" si="9"/>
        <v/>
      </c>
      <c r="R45" s="33" t="str">
        <f t="shared" si="10"/>
        <v/>
      </c>
      <c r="S45" s="420" t="str">
        <f t="shared" si="11"/>
        <v/>
      </c>
      <c r="T45" s="82" t="str">
        <f t="shared" si="12"/>
        <v/>
      </c>
      <c r="U45" s="33" t="str">
        <f t="shared" si="13"/>
        <v/>
      </c>
      <c r="V45" s="33" t="str">
        <f t="shared" si="14"/>
        <v/>
      </c>
      <c r="W45" s="69" t="str">
        <f t="shared" si="15"/>
        <v/>
      </c>
      <c r="X45" s="79">
        <f t="shared" si="16"/>
        <v>140</v>
      </c>
      <c r="Y45" s="33" t="str">
        <f t="shared" si="17"/>
        <v/>
      </c>
      <c r="Z45" s="33" t="str">
        <f t="shared" si="18"/>
        <v/>
      </c>
      <c r="AA45" s="420">
        <f t="shared" si="19"/>
        <v>140</v>
      </c>
      <c r="AB45" s="59" t="str">
        <f t="shared" si="20"/>
        <v/>
      </c>
      <c r="AC45" s="60" t="str">
        <f t="shared" si="21"/>
        <v/>
      </c>
      <c r="AD45" s="102" t="str">
        <f t="shared" si="22"/>
        <v/>
      </c>
      <c r="AE45" s="31" t="str">
        <f t="shared" si="23"/>
        <v/>
      </c>
      <c r="AF45" s="86" t="str">
        <f t="shared" si="24"/>
        <v/>
      </c>
      <c r="AG45" s="5" t="str">
        <f t="shared" si="25"/>
        <v/>
      </c>
      <c r="AH45" s="151" t="s">
        <v>60</v>
      </c>
      <c r="AI45" s="33">
        <f>AA200</f>
        <v>56.1</v>
      </c>
      <c r="AJ45" s="308">
        <f>AB200</f>
        <v>3</v>
      </c>
      <c r="AN45" s="28">
        <v>45</v>
      </c>
      <c r="AO45" s="28" t="s">
        <v>363</v>
      </c>
      <c r="AP45" s="28" t="s">
        <v>910</v>
      </c>
      <c r="AQ45" s="28"/>
      <c r="AR45" s="28"/>
      <c r="AS45" s="28"/>
      <c r="AT45" s="28"/>
      <c r="AU45" s="28">
        <v>140</v>
      </c>
      <c r="AV45" s="28"/>
      <c r="AW45" s="28"/>
      <c r="AX45" s="28">
        <v>140</v>
      </c>
      <c r="AY45" s="28"/>
      <c r="AZ45" s="28"/>
      <c r="BA45" s="28"/>
      <c r="BB45" s="28"/>
      <c r="BC45" s="28"/>
      <c r="BD45" s="28"/>
      <c r="BE45" s="28"/>
      <c r="BF45" s="28"/>
      <c r="BG45" s="28"/>
      <c r="BH45" s="28"/>
      <c r="BI45" s="28"/>
      <c r="BJ45" s="28"/>
      <c r="BK45" s="28">
        <v>140</v>
      </c>
      <c r="BL45" s="28"/>
      <c r="BM45" s="28"/>
      <c r="BN45" s="28">
        <v>140</v>
      </c>
      <c r="BO45" s="28"/>
      <c r="BP45" s="28"/>
      <c r="BQ45" s="28"/>
      <c r="BR45" s="28" t="s">
        <v>509</v>
      </c>
      <c r="BS45" s="28"/>
      <c r="BT45" s="28" t="s">
        <v>509</v>
      </c>
      <c r="BU45" s="28"/>
    </row>
    <row r="46" spans="2:73" ht="15.75" thickBot="1" x14ac:dyDescent="0.3">
      <c r="B46" s="310" t="str">
        <f t="shared" si="1"/>
        <v>TOTALS</v>
      </c>
      <c r="C46" s="101" t="str">
        <f t="shared" si="26"/>
        <v/>
      </c>
      <c r="D46" s="421" t="str">
        <f t="shared" si="27"/>
        <v/>
      </c>
      <c r="E46" s="422" t="str">
        <f t="shared" si="28"/>
        <v/>
      </c>
      <c r="F46" s="422" t="str">
        <f t="shared" si="29"/>
        <v/>
      </c>
      <c r="G46" s="423" t="str">
        <f t="shared" si="30"/>
        <v/>
      </c>
      <c r="H46" s="424" t="str">
        <f t="shared" si="31"/>
        <v/>
      </c>
      <c r="I46" s="422" t="str">
        <f t="shared" si="32"/>
        <v/>
      </c>
      <c r="J46" s="422" t="str">
        <f t="shared" si="2"/>
        <v/>
      </c>
      <c r="K46" s="425" t="str">
        <f t="shared" si="3"/>
        <v/>
      </c>
      <c r="L46" s="421" t="str">
        <f t="shared" si="4"/>
        <v/>
      </c>
      <c r="M46" s="422" t="str">
        <f t="shared" si="5"/>
        <v/>
      </c>
      <c r="N46" s="422" t="str">
        <f t="shared" si="6"/>
        <v/>
      </c>
      <c r="O46" s="423" t="str">
        <f t="shared" si="7"/>
        <v/>
      </c>
      <c r="P46" s="424" t="str">
        <f t="shared" si="8"/>
        <v/>
      </c>
      <c r="Q46" s="422" t="str">
        <f t="shared" si="9"/>
        <v/>
      </c>
      <c r="R46" s="422" t="str">
        <f t="shared" si="10"/>
        <v/>
      </c>
      <c r="S46" s="425" t="str">
        <f t="shared" si="11"/>
        <v/>
      </c>
      <c r="T46" s="421" t="str">
        <f t="shared" si="12"/>
        <v/>
      </c>
      <c r="U46" s="422" t="str">
        <f t="shared" si="13"/>
        <v/>
      </c>
      <c r="V46" s="422" t="str">
        <f t="shared" si="14"/>
        <v/>
      </c>
      <c r="W46" s="423" t="str">
        <f t="shared" si="15"/>
        <v/>
      </c>
      <c r="X46" s="424">
        <f t="shared" si="16"/>
        <v>2955</v>
      </c>
      <c r="Y46" s="422">
        <f t="shared" si="17"/>
        <v>227</v>
      </c>
      <c r="Z46" s="422">
        <f t="shared" si="18"/>
        <v>28</v>
      </c>
      <c r="AA46" s="425">
        <f t="shared" si="19"/>
        <v>3210</v>
      </c>
      <c r="AB46" s="97">
        <f t="shared" si="20"/>
        <v>25</v>
      </c>
      <c r="AC46" s="103" t="str">
        <f t="shared" si="21"/>
        <v>Alaska</v>
      </c>
      <c r="AD46" s="323" t="str">
        <f t="shared" si="22"/>
        <v/>
      </c>
      <c r="AE46" s="34" t="str">
        <f t="shared" si="23"/>
        <v/>
      </c>
      <c r="AF46" s="98" t="str">
        <f t="shared" si="24"/>
        <v/>
      </c>
      <c r="AG46" s="5" t="str">
        <f t="shared" si="25"/>
        <v/>
      </c>
      <c r="AH46" s="151" t="s">
        <v>61</v>
      </c>
      <c r="AI46" s="33">
        <f>AA203</f>
        <v>259.40000000000003</v>
      </c>
      <c r="AJ46" s="308">
        <f>AB203</f>
        <v>1</v>
      </c>
      <c r="AN46" s="28">
        <v>47</v>
      </c>
      <c r="AO46" s="28" t="s">
        <v>5</v>
      </c>
      <c r="AP46" s="28"/>
      <c r="AQ46" s="28"/>
      <c r="AR46" s="28"/>
      <c r="AS46" s="28"/>
      <c r="AT46" s="28"/>
      <c r="AU46" s="28"/>
      <c r="AV46" s="28"/>
      <c r="AW46" s="28"/>
      <c r="AX46" s="28"/>
      <c r="AY46" s="28"/>
      <c r="AZ46" s="28"/>
      <c r="BA46" s="28"/>
      <c r="BB46" s="28"/>
      <c r="BC46" s="28"/>
      <c r="BD46" s="28"/>
      <c r="BE46" s="28"/>
      <c r="BF46" s="28"/>
      <c r="BG46" s="28"/>
      <c r="BH46" s="28"/>
      <c r="BI46" s="28"/>
      <c r="BJ46" s="28"/>
      <c r="BK46" s="28">
        <v>2955</v>
      </c>
      <c r="BL46" s="28">
        <v>227</v>
      </c>
      <c r="BM46" s="28">
        <v>28</v>
      </c>
      <c r="BN46" s="28">
        <v>3210</v>
      </c>
      <c r="BO46" s="28">
        <v>25</v>
      </c>
      <c r="BP46" s="28" t="s">
        <v>34</v>
      </c>
      <c r="BQ46" s="28"/>
      <c r="BR46" s="28"/>
      <c r="BS46" s="28"/>
      <c r="BT46" s="28" t="s">
        <v>509</v>
      </c>
      <c r="BU46" s="28"/>
    </row>
    <row r="47" spans="2:73" x14ac:dyDescent="0.25">
      <c r="B47" s="95" t="str">
        <f t="shared" si="1"/>
        <v>Arizona</v>
      </c>
      <c r="C47" s="113" t="str">
        <f t="shared" si="26"/>
        <v/>
      </c>
      <c r="D47" s="426" t="str">
        <f t="shared" si="27"/>
        <v/>
      </c>
      <c r="E47" s="94" t="str">
        <f t="shared" si="28"/>
        <v/>
      </c>
      <c r="F47" s="94" t="str">
        <f t="shared" si="29"/>
        <v/>
      </c>
      <c r="G47" s="427" t="str">
        <f t="shared" si="30"/>
        <v/>
      </c>
      <c r="H47" s="428" t="str">
        <f t="shared" si="31"/>
        <v/>
      </c>
      <c r="I47" s="94" t="str">
        <f t="shared" si="32"/>
        <v/>
      </c>
      <c r="J47" s="94" t="str">
        <f t="shared" si="2"/>
        <v/>
      </c>
      <c r="K47" s="429" t="str">
        <f t="shared" si="3"/>
        <v/>
      </c>
      <c r="L47" s="426" t="str">
        <f t="shared" si="4"/>
        <v/>
      </c>
      <c r="M47" s="94" t="str">
        <f t="shared" si="5"/>
        <v/>
      </c>
      <c r="N47" s="94" t="str">
        <f t="shared" si="6"/>
        <v/>
      </c>
      <c r="O47" s="427" t="str">
        <f t="shared" si="7"/>
        <v/>
      </c>
      <c r="P47" s="428" t="str">
        <f t="shared" si="8"/>
        <v/>
      </c>
      <c r="Q47" s="94" t="str">
        <f t="shared" si="9"/>
        <v/>
      </c>
      <c r="R47" s="94" t="str">
        <f t="shared" si="10"/>
        <v/>
      </c>
      <c r="S47" s="429" t="str">
        <f t="shared" si="11"/>
        <v/>
      </c>
      <c r="T47" s="426" t="str">
        <f t="shared" si="12"/>
        <v/>
      </c>
      <c r="U47" s="94" t="str">
        <f t="shared" si="13"/>
        <v/>
      </c>
      <c r="V47" s="94" t="str">
        <f t="shared" si="14"/>
        <v/>
      </c>
      <c r="W47" s="427" t="str">
        <f t="shared" si="15"/>
        <v/>
      </c>
      <c r="X47" s="428" t="str">
        <f t="shared" si="16"/>
        <v/>
      </c>
      <c r="Y47" s="94" t="str">
        <f t="shared" si="17"/>
        <v/>
      </c>
      <c r="Z47" s="94" t="str">
        <f t="shared" si="18"/>
        <v/>
      </c>
      <c r="AA47" s="429" t="str">
        <f t="shared" si="19"/>
        <v/>
      </c>
      <c r="AB47" s="57" t="str">
        <f t="shared" si="20"/>
        <v/>
      </c>
      <c r="AC47" s="58" t="str">
        <f t="shared" si="21"/>
        <v>Arizona</v>
      </c>
      <c r="AD47" s="115" t="str">
        <f t="shared" si="22"/>
        <v/>
      </c>
      <c r="AE47" s="53" t="str">
        <f t="shared" si="23"/>
        <v/>
      </c>
      <c r="AF47" s="85" t="str">
        <f t="shared" si="24"/>
        <v/>
      </c>
      <c r="AG47" s="5" t="str">
        <f t="shared" si="25"/>
        <v/>
      </c>
      <c r="AH47" s="151" t="s">
        <v>62</v>
      </c>
      <c r="AI47" s="33">
        <f>AA209</f>
        <v>135</v>
      </c>
      <c r="AJ47" s="308">
        <f>AB209</f>
        <v>4</v>
      </c>
      <c r="AN47" s="28">
        <v>48</v>
      </c>
      <c r="AO47" s="28" t="s">
        <v>64</v>
      </c>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t="s">
        <v>64</v>
      </c>
      <c r="BQ47" s="28"/>
      <c r="BR47" s="28"/>
      <c r="BS47" s="28"/>
      <c r="BT47" s="28" t="s">
        <v>509</v>
      </c>
      <c r="BU47" s="28"/>
    </row>
    <row r="48" spans="2:73" x14ac:dyDescent="0.25">
      <c r="B48" s="59" t="str">
        <f t="shared" si="1"/>
        <v>Fossil Creek</v>
      </c>
      <c r="C48" s="100" t="str">
        <f t="shared" si="26"/>
        <v>USFS</v>
      </c>
      <c r="D48" s="82" t="str">
        <f t="shared" si="27"/>
        <v/>
      </c>
      <c r="E48" s="33" t="str">
        <f t="shared" si="28"/>
        <v/>
      </c>
      <c r="F48" s="33" t="str">
        <f t="shared" si="29"/>
        <v/>
      </c>
      <c r="G48" s="69" t="str">
        <f t="shared" si="30"/>
        <v/>
      </c>
      <c r="H48" s="79" t="str">
        <f t="shared" si="31"/>
        <v/>
      </c>
      <c r="I48" s="33" t="str">
        <f t="shared" si="32"/>
        <v/>
      </c>
      <c r="J48" s="33" t="str">
        <f t="shared" si="2"/>
        <v/>
      </c>
      <c r="K48" s="420" t="str">
        <f t="shared" si="3"/>
        <v/>
      </c>
      <c r="L48" s="82" t="str">
        <f t="shared" si="4"/>
        <v/>
      </c>
      <c r="M48" s="33" t="str">
        <f t="shared" si="5"/>
        <v/>
      </c>
      <c r="N48" s="33" t="str">
        <f t="shared" si="6"/>
        <v/>
      </c>
      <c r="O48" s="69" t="str">
        <f t="shared" si="7"/>
        <v/>
      </c>
      <c r="P48" s="79">
        <f t="shared" si="8"/>
        <v>9.3000000000000007</v>
      </c>
      <c r="Q48" s="33" t="str">
        <f t="shared" si="9"/>
        <v/>
      </c>
      <c r="R48" s="33">
        <f t="shared" si="10"/>
        <v>7.5</v>
      </c>
      <c r="S48" s="420">
        <f t="shared" si="11"/>
        <v>16.8</v>
      </c>
      <c r="T48" s="82" t="str">
        <f t="shared" si="12"/>
        <v/>
      </c>
      <c r="U48" s="33" t="str">
        <f t="shared" si="13"/>
        <v/>
      </c>
      <c r="V48" s="33" t="str">
        <f t="shared" si="14"/>
        <v/>
      </c>
      <c r="W48" s="69" t="str">
        <f t="shared" si="15"/>
        <v/>
      </c>
      <c r="X48" s="79">
        <f t="shared" si="16"/>
        <v>9.3000000000000007</v>
      </c>
      <c r="Y48" s="33" t="str">
        <f t="shared" si="17"/>
        <v/>
      </c>
      <c r="Z48" s="33">
        <f t="shared" si="18"/>
        <v>7.5</v>
      </c>
      <c r="AA48" s="420">
        <f t="shared" si="19"/>
        <v>16.8</v>
      </c>
      <c r="AB48" s="59" t="str">
        <f t="shared" si="20"/>
        <v/>
      </c>
      <c r="AC48" s="60" t="str">
        <f t="shared" si="21"/>
        <v/>
      </c>
      <c r="AD48" s="102" t="str">
        <f t="shared" si="22"/>
        <v/>
      </c>
      <c r="AE48" s="31" t="str">
        <f t="shared" si="23"/>
        <v/>
      </c>
      <c r="AF48" s="86" t="str">
        <f t="shared" si="24"/>
        <v/>
      </c>
      <c r="AG48" s="5" t="str">
        <f t="shared" si="25"/>
        <v/>
      </c>
      <c r="AH48" s="151" t="s">
        <v>63</v>
      </c>
      <c r="AI48" s="33">
        <f>AA214</f>
        <v>212.9</v>
      </c>
      <c r="AJ48" s="308">
        <f>AB214</f>
        <v>3</v>
      </c>
      <c r="AN48" s="28">
        <v>49</v>
      </c>
      <c r="AO48" s="28" t="s">
        <v>66</v>
      </c>
      <c r="AP48" s="28" t="s">
        <v>3</v>
      </c>
      <c r="AQ48" s="28"/>
      <c r="AR48" s="28"/>
      <c r="AS48" s="28"/>
      <c r="AT48" s="28"/>
      <c r="AU48" s="28"/>
      <c r="AV48" s="28"/>
      <c r="AW48" s="28"/>
      <c r="AX48" s="28"/>
      <c r="AY48" s="28"/>
      <c r="AZ48" s="28"/>
      <c r="BA48" s="28"/>
      <c r="BB48" s="28"/>
      <c r="BC48" s="28">
        <v>9.3000000000000007</v>
      </c>
      <c r="BD48" s="28"/>
      <c r="BE48" s="28">
        <v>7.5</v>
      </c>
      <c r="BF48" s="28">
        <v>16.8</v>
      </c>
      <c r="BG48" s="28"/>
      <c r="BH48" s="28"/>
      <c r="BI48" s="28"/>
      <c r="BJ48" s="28"/>
      <c r="BK48" s="28">
        <v>9.3000000000000007</v>
      </c>
      <c r="BL48" s="28"/>
      <c r="BM48" s="28">
        <v>7.5</v>
      </c>
      <c r="BN48" s="28">
        <v>16.8</v>
      </c>
      <c r="BO48" s="28"/>
      <c r="BP48" s="28"/>
      <c r="BQ48" s="28"/>
      <c r="BR48" s="28" t="s">
        <v>509</v>
      </c>
      <c r="BS48" s="28"/>
      <c r="BT48" s="28" t="s">
        <v>509</v>
      </c>
      <c r="BU48" s="28"/>
    </row>
    <row r="49" spans="2:73" x14ac:dyDescent="0.25">
      <c r="B49" s="59" t="str">
        <f t="shared" si="1"/>
        <v>Verde</v>
      </c>
      <c r="C49" s="100" t="str">
        <f t="shared" si="26"/>
        <v>USFS</v>
      </c>
      <c r="D49" s="82" t="str">
        <f t="shared" si="27"/>
        <v/>
      </c>
      <c r="E49" s="33" t="str">
        <f t="shared" si="28"/>
        <v/>
      </c>
      <c r="F49" s="33" t="str">
        <f t="shared" si="29"/>
        <v/>
      </c>
      <c r="G49" s="69" t="str">
        <f t="shared" si="30"/>
        <v/>
      </c>
      <c r="H49" s="79" t="str">
        <f t="shared" si="31"/>
        <v/>
      </c>
      <c r="I49" s="33" t="str">
        <f t="shared" si="32"/>
        <v/>
      </c>
      <c r="J49" s="33" t="str">
        <f t="shared" si="2"/>
        <v/>
      </c>
      <c r="K49" s="420" t="str">
        <f t="shared" si="3"/>
        <v/>
      </c>
      <c r="L49" s="82" t="str">
        <f t="shared" si="4"/>
        <v/>
      </c>
      <c r="M49" s="33" t="str">
        <f t="shared" si="5"/>
        <v/>
      </c>
      <c r="N49" s="33" t="str">
        <f t="shared" si="6"/>
        <v/>
      </c>
      <c r="O49" s="69" t="str">
        <f t="shared" si="7"/>
        <v/>
      </c>
      <c r="P49" s="79">
        <f t="shared" si="8"/>
        <v>22.2</v>
      </c>
      <c r="Q49" s="33">
        <f t="shared" si="9"/>
        <v>18.3</v>
      </c>
      <c r="R49" s="33" t="str">
        <f t="shared" si="10"/>
        <v/>
      </c>
      <c r="S49" s="420">
        <f t="shared" si="11"/>
        <v>40.5</v>
      </c>
      <c r="T49" s="82" t="str">
        <f t="shared" si="12"/>
        <v/>
      </c>
      <c r="U49" s="33" t="str">
        <f t="shared" si="13"/>
        <v/>
      </c>
      <c r="V49" s="33" t="str">
        <f t="shared" si="14"/>
        <v/>
      </c>
      <c r="W49" s="69" t="str">
        <f t="shared" si="15"/>
        <v/>
      </c>
      <c r="X49" s="79">
        <f t="shared" si="16"/>
        <v>22.2</v>
      </c>
      <c r="Y49" s="33">
        <f t="shared" si="17"/>
        <v>18.3</v>
      </c>
      <c r="Z49" s="33" t="str">
        <f t="shared" si="18"/>
        <v/>
      </c>
      <c r="AA49" s="420">
        <f t="shared" si="19"/>
        <v>40.5</v>
      </c>
      <c r="AB49" s="59" t="str">
        <f t="shared" si="20"/>
        <v/>
      </c>
      <c r="AC49" s="60" t="str">
        <f t="shared" si="21"/>
        <v/>
      </c>
      <c r="AD49" s="102" t="str">
        <f t="shared" si="22"/>
        <v/>
      </c>
      <c r="AE49" s="31" t="str">
        <f t="shared" si="23"/>
        <v/>
      </c>
      <c r="AF49" s="86" t="str">
        <f t="shared" si="24"/>
        <v/>
      </c>
      <c r="AG49" s="5" t="str">
        <f t="shared" si="25"/>
        <v/>
      </c>
      <c r="AH49" s="151" t="s">
        <v>65</v>
      </c>
      <c r="AI49" s="33">
        <f>AA272</f>
        <v>1838.6000000000004</v>
      </c>
      <c r="AJ49" s="308">
        <f>AB272</f>
        <v>56</v>
      </c>
      <c r="AN49" s="28">
        <v>52</v>
      </c>
      <c r="AO49" s="28" t="s">
        <v>221</v>
      </c>
      <c r="AP49" s="28" t="s">
        <v>3</v>
      </c>
      <c r="AQ49" s="28"/>
      <c r="AR49" s="28"/>
      <c r="AS49" s="28"/>
      <c r="AT49" s="28"/>
      <c r="AU49" s="28"/>
      <c r="AV49" s="28"/>
      <c r="AW49" s="28"/>
      <c r="AX49" s="28"/>
      <c r="AY49" s="28"/>
      <c r="AZ49" s="28"/>
      <c r="BA49" s="28"/>
      <c r="BB49" s="28"/>
      <c r="BC49" s="28">
        <v>22.2</v>
      </c>
      <c r="BD49" s="28">
        <v>18.3</v>
      </c>
      <c r="BE49" s="28"/>
      <c r="BF49" s="28">
        <v>40.5</v>
      </c>
      <c r="BG49" s="28"/>
      <c r="BH49" s="28"/>
      <c r="BI49" s="28"/>
      <c r="BJ49" s="28"/>
      <c r="BK49" s="28">
        <v>22.2</v>
      </c>
      <c r="BL49" s="28">
        <v>18.3</v>
      </c>
      <c r="BM49" s="28"/>
      <c r="BN49" s="28">
        <v>40.5</v>
      </c>
      <c r="BO49" s="28"/>
      <c r="BP49" s="28"/>
      <c r="BQ49" s="28"/>
      <c r="BR49" s="28" t="s">
        <v>509</v>
      </c>
      <c r="BS49" s="28"/>
      <c r="BT49" s="28" t="s">
        <v>509</v>
      </c>
      <c r="BU49" s="28">
        <v>1</v>
      </c>
    </row>
    <row r="50" spans="2:73" ht="15.75" thickBot="1" x14ac:dyDescent="0.3">
      <c r="B50" s="146" t="str">
        <f t="shared" si="1"/>
        <v>TOTALS</v>
      </c>
      <c r="C50" s="101" t="str">
        <f t="shared" si="26"/>
        <v/>
      </c>
      <c r="D50" s="421" t="str">
        <f t="shared" si="27"/>
        <v/>
      </c>
      <c r="E50" s="422" t="str">
        <f t="shared" si="28"/>
        <v/>
      </c>
      <c r="F50" s="422" t="str">
        <f t="shared" si="29"/>
        <v/>
      </c>
      <c r="G50" s="423" t="str">
        <f t="shared" si="30"/>
        <v/>
      </c>
      <c r="H50" s="424" t="str">
        <f t="shared" si="31"/>
        <v/>
      </c>
      <c r="I50" s="422" t="str">
        <f t="shared" si="32"/>
        <v/>
      </c>
      <c r="J50" s="422" t="str">
        <f t="shared" si="2"/>
        <v/>
      </c>
      <c r="K50" s="425" t="str">
        <f t="shared" si="3"/>
        <v/>
      </c>
      <c r="L50" s="421" t="str">
        <f t="shared" si="4"/>
        <v/>
      </c>
      <c r="M50" s="422" t="str">
        <f t="shared" si="5"/>
        <v/>
      </c>
      <c r="N50" s="422" t="str">
        <f t="shared" si="6"/>
        <v/>
      </c>
      <c r="O50" s="423" t="str">
        <f t="shared" si="7"/>
        <v/>
      </c>
      <c r="P50" s="424" t="str">
        <f t="shared" si="8"/>
        <v/>
      </c>
      <c r="Q50" s="422" t="str">
        <f t="shared" si="9"/>
        <v/>
      </c>
      <c r="R50" s="422" t="str">
        <f t="shared" si="10"/>
        <v/>
      </c>
      <c r="S50" s="425" t="str">
        <f t="shared" si="11"/>
        <v/>
      </c>
      <c r="T50" s="421" t="str">
        <f t="shared" si="12"/>
        <v/>
      </c>
      <c r="U50" s="422" t="str">
        <f t="shared" si="13"/>
        <v/>
      </c>
      <c r="V50" s="422" t="str">
        <f t="shared" si="14"/>
        <v/>
      </c>
      <c r="W50" s="423" t="str">
        <f t="shared" si="15"/>
        <v/>
      </c>
      <c r="X50" s="424">
        <f t="shared" si="16"/>
        <v>31.5</v>
      </c>
      <c r="Y50" s="422">
        <f t="shared" si="17"/>
        <v>18.3</v>
      </c>
      <c r="Z50" s="422">
        <f t="shared" si="18"/>
        <v>7.5</v>
      </c>
      <c r="AA50" s="425">
        <f t="shared" si="19"/>
        <v>57.3</v>
      </c>
      <c r="AB50" s="97">
        <f t="shared" si="20"/>
        <v>2</v>
      </c>
      <c r="AC50" s="103" t="str">
        <f t="shared" si="21"/>
        <v>Arizona</v>
      </c>
      <c r="AD50" s="323" t="str">
        <f t="shared" si="22"/>
        <v/>
      </c>
      <c r="AE50" s="34" t="str">
        <f t="shared" si="23"/>
        <v/>
      </c>
      <c r="AF50" s="98" t="str">
        <f t="shared" si="24"/>
        <v/>
      </c>
      <c r="AG50" s="5" t="str">
        <f t="shared" si="25"/>
        <v/>
      </c>
      <c r="AH50" s="151" t="s">
        <v>67</v>
      </c>
      <c r="AI50" s="33">
        <f>AA276</f>
        <v>138.29999999999998</v>
      </c>
      <c r="AJ50" s="308">
        <f>AB276</f>
        <v>2</v>
      </c>
      <c r="AN50" s="28">
        <v>53</v>
      </c>
      <c r="AO50" s="28" t="s">
        <v>5</v>
      </c>
      <c r="AP50" s="28"/>
      <c r="AQ50" s="28"/>
      <c r="AR50" s="28"/>
      <c r="AS50" s="28"/>
      <c r="AT50" s="28"/>
      <c r="AU50" s="28"/>
      <c r="AV50" s="28"/>
      <c r="AW50" s="28"/>
      <c r="AX50" s="28"/>
      <c r="AY50" s="28"/>
      <c r="AZ50" s="28"/>
      <c r="BA50" s="28"/>
      <c r="BB50" s="28"/>
      <c r="BC50" s="28"/>
      <c r="BD50" s="28"/>
      <c r="BE50" s="28"/>
      <c r="BF50" s="28"/>
      <c r="BG50" s="28"/>
      <c r="BH50" s="28"/>
      <c r="BI50" s="28"/>
      <c r="BJ50" s="28"/>
      <c r="BK50" s="28">
        <v>31.5</v>
      </c>
      <c r="BL50" s="28">
        <v>18.3</v>
      </c>
      <c r="BM50" s="28">
        <v>7.5</v>
      </c>
      <c r="BN50" s="28">
        <v>57.3</v>
      </c>
      <c r="BO50" s="28">
        <v>2</v>
      </c>
      <c r="BP50" s="28" t="s">
        <v>64</v>
      </c>
      <c r="BQ50" s="28"/>
      <c r="BR50" s="28"/>
      <c r="BS50" s="28"/>
      <c r="BT50" s="28" t="s">
        <v>509</v>
      </c>
      <c r="BU50" s="28"/>
    </row>
    <row r="51" spans="2:73" x14ac:dyDescent="0.25">
      <c r="B51" s="95" t="str">
        <f t="shared" si="1"/>
        <v>Arkansas</v>
      </c>
      <c r="C51" s="113" t="str">
        <f t="shared" si="26"/>
        <v/>
      </c>
      <c r="D51" s="426" t="str">
        <f t="shared" si="27"/>
        <v/>
      </c>
      <c r="E51" s="94" t="str">
        <f t="shared" si="28"/>
        <v/>
      </c>
      <c r="F51" s="94" t="str">
        <f t="shared" si="29"/>
        <v/>
      </c>
      <c r="G51" s="427" t="str">
        <f t="shared" si="30"/>
        <v/>
      </c>
      <c r="H51" s="428" t="str">
        <f t="shared" si="31"/>
        <v/>
      </c>
      <c r="I51" s="94" t="str">
        <f t="shared" si="32"/>
        <v/>
      </c>
      <c r="J51" s="94" t="str">
        <f t="shared" si="2"/>
        <v/>
      </c>
      <c r="K51" s="429" t="str">
        <f t="shared" si="3"/>
        <v/>
      </c>
      <c r="L51" s="426" t="str">
        <f t="shared" si="4"/>
        <v/>
      </c>
      <c r="M51" s="94" t="str">
        <f t="shared" si="5"/>
        <v/>
      </c>
      <c r="N51" s="94" t="str">
        <f t="shared" si="6"/>
        <v/>
      </c>
      <c r="O51" s="427" t="str">
        <f t="shared" si="7"/>
        <v/>
      </c>
      <c r="P51" s="428" t="str">
        <f t="shared" si="8"/>
        <v/>
      </c>
      <c r="Q51" s="94" t="str">
        <f t="shared" si="9"/>
        <v/>
      </c>
      <c r="R51" s="94" t="str">
        <f t="shared" si="10"/>
        <v/>
      </c>
      <c r="S51" s="429" t="str">
        <f t="shared" si="11"/>
        <v/>
      </c>
      <c r="T51" s="426" t="str">
        <f t="shared" si="12"/>
        <v/>
      </c>
      <c r="U51" s="94" t="str">
        <f t="shared" si="13"/>
        <v/>
      </c>
      <c r="V51" s="94" t="str">
        <f t="shared" si="14"/>
        <v/>
      </c>
      <c r="W51" s="427" t="str">
        <f t="shared" si="15"/>
        <v/>
      </c>
      <c r="X51" s="428" t="str">
        <f t="shared" si="16"/>
        <v/>
      </c>
      <c r="Y51" s="94" t="str">
        <f t="shared" si="17"/>
        <v/>
      </c>
      <c r="Z51" s="94" t="str">
        <f t="shared" si="18"/>
        <v/>
      </c>
      <c r="AA51" s="429" t="str">
        <f t="shared" si="19"/>
        <v/>
      </c>
      <c r="AB51" s="57" t="str">
        <f t="shared" si="20"/>
        <v/>
      </c>
      <c r="AC51" s="58" t="str">
        <f t="shared" si="21"/>
        <v>Arkansas</v>
      </c>
      <c r="AD51" s="115" t="str">
        <f t="shared" si="22"/>
        <v/>
      </c>
      <c r="AE51" s="53" t="str">
        <f t="shared" si="23"/>
        <v/>
      </c>
      <c r="AF51" s="85" t="str">
        <f t="shared" si="24"/>
        <v/>
      </c>
      <c r="AG51" s="5" t="str">
        <f t="shared" si="25"/>
        <v/>
      </c>
      <c r="AH51" s="151" t="s">
        <v>68</v>
      </c>
      <c r="AI51" s="33">
        <f>AA281</f>
        <v>8.9</v>
      </c>
      <c r="AJ51" s="308">
        <f>AB281</f>
        <v>3</v>
      </c>
      <c r="AN51" s="28">
        <v>54</v>
      </c>
      <c r="AO51" s="28" t="s">
        <v>72</v>
      </c>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t="s">
        <v>72</v>
      </c>
      <c r="BQ51" s="28"/>
      <c r="BR51" s="28"/>
      <c r="BS51" s="28"/>
      <c r="BT51" s="28" t="s">
        <v>509</v>
      </c>
      <c r="BU51" s="28"/>
    </row>
    <row r="52" spans="2:73" x14ac:dyDescent="0.25">
      <c r="B52" s="59" t="str">
        <f t="shared" si="1"/>
        <v xml:space="preserve">Big Piney Creek </v>
      </c>
      <c r="C52" s="100" t="str">
        <f t="shared" si="26"/>
        <v>USFS</v>
      </c>
      <c r="D52" s="82" t="str">
        <f t="shared" si="27"/>
        <v/>
      </c>
      <c r="E52" s="33" t="str">
        <f t="shared" si="28"/>
        <v/>
      </c>
      <c r="F52" s="33" t="str">
        <f t="shared" si="29"/>
        <v/>
      </c>
      <c r="G52" s="69" t="str">
        <f t="shared" si="30"/>
        <v/>
      </c>
      <c r="H52" s="79" t="str">
        <f t="shared" si="31"/>
        <v/>
      </c>
      <c r="I52" s="33" t="str">
        <f t="shared" si="32"/>
        <v/>
      </c>
      <c r="J52" s="33" t="str">
        <f t="shared" si="2"/>
        <v/>
      </c>
      <c r="K52" s="420" t="str">
        <f t="shared" si="3"/>
        <v/>
      </c>
      <c r="L52" s="82" t="str">
        <f t="shared" si="4"/>
        <v/>
      </c>
      <c r="M52" s="33" t="str">
        <f t="shared" si="5"/>
        <v/>
      </c>
      <c r="N52" s="33" t="str">
        <f t="shared" si="6"/>
        <v/>
      </c>
      <c r="O52" s="69" t="str">
        <f t="shared" si="7"/>
        <v/>
      </c>
      <c r="P52" s="79" t="str">
        <f t="shared" si="8"/>
        <v/>
      </c>
      <c r="Q52" s="33">
        <f t="shared" si="9"/>
        <v>45.2</v>
      </c>
      <c r="R52" s="33" t="str">
        <f t="shared" si="10"/>
        <v/>
      </c>
      <c r="S52" s="420">
        <f t="shared" si="11"/>
        <v>45.2</v>
      </c>
      <c r="T52" s="82" t="str">
        <f t="shared" si="12"/>
        <v/>
      </c>
      <c r="U52" s="33" t="str">
        <f t="shared" si="13"/>
        <v/>
      </c>
      <c r="V52" s="33" t="str">
        <f t="shared" si="14"/>
        <v/>
      </c>
      <c r="W52" s="69" t="str">
        <f t="shared" si="15"/>
        <v/>
      </c>
      <c r="X52" s="79" t="str">
        <f t="shared" si="16"/>
        <v/>
      </c>
      <c r="Y52" s="33">
        <f t="shared" si="17"/>
        <v>45.2</v>
      </c>
      <c r="Z52" s="33" t="str">
        <f t="shared" si="18"/>
        <v/>
      </c>
      <c r="AA52" s="420">
        <f t="shared" si="19"/>
        <v>45.2</v>
      </c>
      <c r="AB52" s="59" t="str">
        <f t="shared" si="20"/>
        <v/>
      </c>
      <c r="AC52" s="60" t="str">
        <f t="shared" si="21"/>
        <v/>
      </c>
      <c r="AD52" s="102" t="str">
        <f t="shared" si="22"/>
        <v/>
      </c>
      <c r="AE52" s="31" t="str">
        <f t="shared" si="23"/>
        <v/>
      </c>
      <c r="AF52" s="86" t="str">
        <f t="shared" si="24"/>
        <v/>
      </c>
      <c r="AG52" s="5" t="str">
        <f t="shared" si="25"/>
        <v/>
      </c>
      <c r="AH52" s="151" t="s">
        <v>69</v>
      </c>
      <c r="AI52" s="33">
        <f>AA284</f>
        <v>45.3</v>
      </c>
      <c r="AJ52" s="308">
        <f>AB284</f>
        <v>1</v>
      </c>
      <c r="AN52" s="28">
        <v>55</v>
      </c>
      <c r="AO52" s="28" t="s">
        <v>584</v>
      </c>
      <c r="AP52" s="28" t="s">
        <v>3</v>
      </c>
      <c r="AQ52" s="28"/>
      <c r="AR52" s="28"/>
      <c r="AS52" s="28"/>
      <c r="AT52" s="28"/>
      <c r="AU52" s="28"/>
      <c r="AV52" s="28"/>
      <c r="AW52" s="28"/>
      <c r="AX52" s="28"/>
      <c r="AY52" s="28"/>
      <c r="AZ52" s="28"/>
      <c r="BA52" s="28"/>
      <c r="BB52" s="28"/>
      <c r="BC52" s="28"/>
      <c r="BD52" s="28">
        <v>45.2</v>
      </c>
      <c r="BE52" s="28"/>
      <c r="BF52" s="28">
        <v>45.2</v>
      </c>
      <c r="BG52" s="28"/>
      <c r="BH52" s="28"/>
      <c r="BI52" s="28"/>
      <c r="BJ52" s="28"/>
      <c r="BK52" s="28"/>
      <c r="BL52" s="28">
        <v>45.2</v>
      </c>
      <c r="BM52" s="28"/>
      <c r="BN52" s="28">
        <v>45.2</v>
      </c>
      <c r="BO52" s="28"/>
      <c r="BP52" s="28"/>
      <c r="BQ52" s="28"/>
      <c r="BR52" s="28" t="s">
        <v>509</v>
      </c>
      <c r="BS52" s="28"/>
      <c r="BT52" s="28" t="s">
        <v>509</v>
      </c>
      <c r="BU52" s="28"/>
    </row>
    <row r="53" spans="2:73" x14ac:dyDescent="0.25">
      <c r="B53" s="59" t="str">
        <f t="shared" si="1"/>
        <v>Buffalo</v>
      </c>
      <c r="C53" s="100" t="str">
        <f t="shared" si="26"/>
        <v>USFS</v>
      </c>
      <c r="D53" s="82" t="str">
        <f t="shared" si="27"/>
        <v/>
      </c>
      <c r="E53" s="33" t="str">
        <f t="shared" si="28"/>
        <v/>
      </c>
      <c r="F53" s="33" t="str">
        <f t="shared" si="29"/>
        <v/>
      </c>
      <c r="G53" s="69" t="str">
        <f t="shared" si="30"/>
        <v/>
      </c>
      <c r="H53" s="79" t="str">
        <f t="shared" si="31"/>
        <v/>
      </c>
      <c r="I53" s="33" t="str">
        <f t="shared" si="32"/>
        <v/>
      </c>
      <c r="J53" s="33" t="str">
        <f t="shared" si="2"/>
        <v/>
      </c>
      <c r="K53" s="420" t="str">
        <f t="shared" si="3"/>
        <v/>
      </c>
      <c r="L53" s="82" t="str">
        <f t="shared" si="4"/>
        <v/>
      </c>
      <c r="M53" s="33" t="str">
        <f t="shared" si="5"/>
        <v/>
      </c>
      <c r="N53" s="33" t="str">
        <f t="shared" si="6"/>
        <v/>
      </c>
      <c r="O53" s="69" t="str">
        <f t="shared" si="7"/>
        <v/>
      </c>
      <c r="P53" s="79">
        <f t="shared" si="8"/>
        <v>9.4</v>
      </c>
      <c r="Q53" s="33">
        <f t="shared" si="9"/>
        <v>6.4</v>
      </c>
      <c r="R53" s="33" t="str">
        <f t="shared" si="10"/>
        <v/>
      </c>
      <c r="S53" s="420">
        <f t="shared" si="11"/>
        <v>15.8</v>
      </c>
      <c r="T53" s="82" t="str">
        <f t="shared" si="12"/>
        <v/>
      </c>
      <c r="U53" s="33" t="str">
        <f t="shared" si="13"/>
        <v/>
      </c>
      <c r="V53" s="33" t="str">
        <f t="shared" si="14"/>
        <v/>
      </c>
      <c r="W53" s="69" t="str">
        <f t="shared" si="15"/>
        <v/>
      </c>
      <c r="X53" s="79">
        <f t="shared" si="16"/>
        <v>9.4</v>
      </c>
      <c r="Y53" s="33">
        <f t="shared" si="17"/>
        <v>6.4</v>
      </c>
      <c r="Z53" s="33" t="str">
        <f t="shared" si="18"/>
        <v/>
      </c>
      <c r="AA53" s="420">
        <f t="shared" si="19"/>
        <v>15.8</v>
      </c>
      <c r="AB53" s="59" t="str">
        <f t="shared" si="20"/>
        <v/>
      </c>
      <c r="AC53" s="60" t="str">
        <f t="shared" si="21"/>
        <v/>
      </c>
      <c r="AD53" s="102" t="str">
        <f t="shared" si="22"/>
        <v/>
      </c>
      <c r="AE53" s="31" t="str">
        <f t="shared" si="23"/>
        <v/>
      </c>
      <c r="AF53" s="86" t="str">
        <f t="shared" si="24"/>
        <v/>
      </c>
      <c r="AG53" s="5" t="str">
        <f t="shared" si="25"/>
        <v/>
      </c>
      <c r="AH53" s="151" t="s">
        <v>70</v>
      </c>
      <c r="AI53" s="33">
        <f>AA287</f>
        <v>169.3</v>
      </c>
      <c r="AJ53" s="308">
        <f>AB287</f>
        <v>1</v>
      </c>
      <c r="AN53" s="28">
        <v>56</v>
      </c>
      <c r="AO53" s="28" t="s">
        <v>172</v>
      </c>
      <c r="AP53" s="28" t="s">
        <v>3</v>
      </c>
      <c r="AQ53" s="28"/>
      <c r="AR53" s="28"/>
      <c r="AS53" s="28"/>
      <c r="AT53" s="28"/>
      <c r="AU53" s="28"/>
      <c r="AV53" s="28"/>
      <c r="AW53" s="28"/>
      <c r="AX53" s="28"/>
      <c r="AY53" s="28"/>
      <c r="AZ53" s="28"/>
      <c r="BA53" s="28"/>
      <c r="BB53" s="28"/>
      <c r="BC53" s="28">
        <v>9.4</v>
      </c>
      <c r="BD53" s="28">
        <v>6.4</v>
      </c>
      <c r="BE53" s="28"/>
      <c r="BF53" s="28">
        <v>15.8</v>
      </c>
      <c r="BG53" s="28"/>
      <c r="BH53" s="28"/>
      <c r="BI53" s="28"/>
      <c r="BJ53" s="28"/>
      <c r="BK53" s="28">
        <v>9.4</v>
      </c>
      <c r="BL53" s="28">
        <v>6.4</v>
      </c>
      <c r="BM53" s="28"/>
      <c r="BN53" s="28">
        <v>15.8</v>
      </c>
      <c r="BO53" s="28"/>
      <c r="BP53" s="28"/>
      <c r="BQ53" s="28"/>
      <c r="BR53" s="28" t="s">
        <v>509</v>
      </c>
      <c r="BS53" s="28"/>
      <c r="BT53" s="28" t="s">
        <v>509</v>
      </c>
      <c r="BU53" s="28"/>
    </row>
    <row r="54" spans="2:73" x14ac:dyDescent="0.25">
      <c r="B54" s="59" t="str">
        <f t="shared" si="1"/>
        <v>Cossatot</v>
      </c>
      <c r="C54" s="100" t="str">
        <f t="shared" si="26"/>
        <v>USFS/State</v>
      </c>
      <c r="D54" s="82" t="str">
        <f t="shared" si="27"/>
        <v/>
      </c>
      <c r="E54" s="33" t="str">
        <f t="shared" si="28"/>
        <v/>
      </c>
      <c r="F54" s="33" t="str">
        <f t="shared" si="29"/>
        <v/>
      </c>
      <c r="G54" s="69" t="str">
        <f t="shared" si="30"/>
        <v/>
      </c>
      <c r="H54" s="79" t="str">
        <f t="shared" si="31"/>
        <v/>
      </c>
      <c r="I54" s="33" t="str">
        <f t="shared" si="32"/>
        <v/>
      </c>
      <c r="J54" s="33" t="str">
        <f t="shared" si="2"/>
        <v/>
      </c>
      <c r="K54" s="420" t="str">
        <f t="shared" si="3"/>
        <v/>
      </c>
      <c r="L54" s="82" t="str">
        <f t="shared" si="4"/>
        <v/>
      </c>
      <c r="M54" s="33" t="str">
        <f t="shared" si="5"/>
        <v/>
      </c>
      <c r="N54" s="33" t="str">
        <f t="shared" si="6"/>
        <v/>
      </c>
      <c r="O54" s="69" t="str">
        <f t="shared" si="7"/>
        <v/>
      </c>
      <c r="P54" s="79" t="str">
        <f t="shared" si="8"/>
        <v/>
      </c>
      <c r="Q54" s="33">
        <f t="shared" si="9"/>
        <v>15.9</v>
      </c>
      <c r="R54" s="33">
        <f t="shared" si="10"/>
        <v>4.2</v>
      </c>
      <c r="S54" s="420">
        <f t="shared" si="11"/>
        <v>20.100000000000001</v>
      </c>
      <c r="T54" s="82" t="str">
        <f t="shared" si="12"/>
        <v/>
      </c>
      <c r="U54" s="33">
        <f t="shared" si="13"/>
        <v>10.7</v>
      </c>
      <c r="V54" s="33" t="str">
        <f t="shared" si="14"/>
        <v/>
      </c>
      <c r="W54" s="69">
        <f t="shared" si="15"/>
        <v>10.7</v>
      </c>
      <c r="X54" s="79" t="str">
        <f t="shared" si="16"/>
        <v/>
      </c>
      <c r="Y54" s="33">
        <f t="shared" si="17"/>
        <v>26.6</v>
      </c>
      <c r="Z54" s="33">
        <f t="shared" si="18"/>
        <v>4.2</v>
      </c>
      <c r="AA54" s="420">
        <f t="shared" si="19"/>
        <v>30.8</v>
      </c>
      <c r="AB54" s="59" t="str">
        <f t="shared" si="20"/>
        <v/>
      </c>
      <c r="AC54" s="60" t="str">
        <f t="shared" si="21"/>
        <v/>
      </c>
      <c r="AD54" s="102" t="str">
        <f t="shared" si="22"/>
        <v>Yes</v>
      </c>
      <c r="AE54" s="31" t="str">
        <f t="shared" si="23"/>
        <v>None</v>
      </c>
      <c r="AF54" s="86" t="str">
        <f t="shared" si="24"/>
        <v>See endnotes 1, 2, 3. State administered segment designated in 1994.</v>
      </c>
      <c r="AG54" s="5" t="str">
        <f t="shared" si="25"/>
        <v/>
      </c>
      <c r="AH54" s="151" t="s">
        <v>71</v>
      </c>
      <c r="AI54" s="33">
        <f>AA290</f>
        <v>46.1</v>
      </c>
      <c r="AJ54" s="308">
        <f>AB290</f>
        <v>1</v>
      </c>
      <c r="AN54" s="28">
        <v>57</v>
      </c>
      <c r="AO54" s="28" t="s">
        <v>423</v>
      </c>
      <c r="AP54" s="28" t="s">
        <v>24</v>
      </c>
      <c r="AQ54" s="28"/>
      <c r="AR54" s="28"/>
      <c r="AS54" s="28"/>
      <c r="AT54" s="28"/>
      <c r="AU54" s="28"/>
      <c r="AV54" s="28"/>
      <c r="AW54" s="28"/>
      <c r="AX54" s="28"/>
      <c r="AY54" s="28"/>
      <c r="AZ54" s="28"/>
      <c r="BA54" s="28"/>
      <c r="BB54" s="28"/>
      <c r="BC54" s="28"/>
      <c r="BD54" s="28">
        <v>15.9</v>
      </c>
      <c r="BE54" s="28">
        <v>4.2</v>
      </c>
      <c r="BF54" s="28">
        <v>20.100000000000001</v>
      </c>
      <c r="BG54" s="28"/>
      <c r="BH54" s="28">
        <v>10.7</v>
      </c>
      <c r="BI54" s="28"/>
      <c r="BJ54" s="28">
        <v>10.7</v>
      </c>
      <c r="BK54" s="28"/>
      <c r="BL54" s="28">
        <v>26.6</v>
      </c>
      <c r="BM54" s="28">
        <v>4.2</v>
      </c>
      <c r="BN54" s="28">
        <v>30.8</v>
      </c>
      <c r="BO54" s="28"/>
      <c r="BP54" s="28"/>
      <c r="BQ54" s="28" t="s">
        <v>510</v>
      </c>
      <c r="BR54" s="28" t="s">
        <v>496</v>
      </c>
      <c r="BS54" s="28" t="s">
        <v>970</v>
      </c>
      <c r="BT54" s="28" t="s">
        <v>509</v>
      </c>
      <c r="BU54" s="28"/>
    </row>
    <row r="55" spans="2:73" x14ac:dyDescent="0.25">
      <c r="B55" s="59" t="str">
        <f t="shared" si="1"/>
        <v>Hurricane Creek</v>
      </c>
      <c r="C55" s="100" t="str">
        <f t="shared" si="26"/>
        <v>USFS</v>
      </c>
      <c r="D55" s="82" t="str">
        <f t="shared" si="27"/>
        <v/>
      </c>
      <c r="E55" s="33" t="str">
        <f t="shared" si="28"/>
        <v/>
      </c>
      <c r="F55" s="33" t="str">
        <f t="shared" si="29"/>
        <v/>
      </c>
      <c r="G55" s="69" t="str">
        <f t="shared" si="30"/>
        <v/>
      </c>
      <c r="H55" s="79" t="str">
        <f t="shared" si="31"/>
        <v/>
      </c>
      <c r="I55" s="33" t="str">
        <f t="shared" si="32"/>
        <v/>
      </c>
      <c r="J55" s="33" t="str">
        <f t="shared" si="2"/>
        <v/>
      </c>
      <c r="K55" s="420" t="str">
        <f t="shared" si="3"/>
        <v/>
      </c>
      <c r="L55" s="82" t="str">
        <f t="shared" si="4"/>
        <v/>
      </c>
      <c r="M55" s="33" t="str">
        <f t="shared" si="5"/>
        <v/>
      </c>
      <c r="N55" s="33" t="str">
        <f t="shared" si="6"/>
        <v/>
      </c>
      <c r="O55" s="69" t="str">
        <f t="shared" si="7"/>
        <v/>
      </c>
      <c r="P55" s="79">
        <f t="shared" si="8"/>
        <v>2.4</v>
      </c>
      <c r="Q55" s="33">
        <f t="shared" si="9"/>
        <v>13.1</v>
      </c>
      <c r="R55" s="33" t="str">
        <f t="shared" si="10"/>
        <v/>
      </c>
      <c r="S55" s="420">
        <f t="shared" si="11"/>
        <v>15.5</v>
      </c>
      <c r="T55" s="82" t="str">
        <f t="shared" si="12"/>
        <v/>
      </c>
      <c r="U55" s="33" t="str">
        <f t="shared" si="13"/>
        <v/>
      </c>
      <c r="V55" s="33" t="str">
        <f t="shared" si="14"/>
        <v/>
      </c>
      <c r="W55" s="69" t="str">
        <f t="shared" si="15"/>
        <v/>
      </c>
      <c r="X55" s="79">
        <f t="shared" si="16"/>
        <v>2.4</v>
      </c>
      <c r="Y55" s="33">
        <f t="shared" si="17"/>
        <v>13.1</v>
      </c>
      <c r="Z55" s="33" t="str">
        <f t="shared" si="18"/>
        <v/>
      </c>
      <c r="AA55" s="420">
        <f t="shared" si="19"/>
        <v>15.5</v>
      </c>
      <c r="AB55" s="59" t="str">
        <f t="shared" si="20"/>
        <v/>
      </c>
      <c r="AC55" s="60" t="str">
        <f t="shared" si="21"/>
        <v/>
      </c>
      <c r="AD55" s="102" t="str">
        <f t="shared" si="22"/>
        <v/>
      </c>
      <c r="AE55" s="31" t="str">
        <f t="shared" si="23"/>
        <v/>
      </c>
      <c r="AF55" s="86" t="str">
        <f t="shared" si="24"/>
        <v/>
      </c>
      <c r="AG55" s="5" t="str">
        <f t="shared" si="25"/>
        <v/>
      </c>
      <c r="AH55" s="152" t="s">
        <v>73</v>
      </c>
      <c r="AI55" s="33">
        <f>AA298</f>
        <v>248.2</v>
      </c>
      <c r="AJ55" s="308">
        <f>AB298</f>
        <v>6</v>
      </c>
      <c r="AN55" s="28">
        <v>61</v>
      </c>
      <c r="AO55" s="28" t="s">
        <v>77</v>
      </c>
      <c r="AP55" s="28" t="s">
        <v>3</v>
      </c>
      <c r="AQ55" s="28"/>
      <c r="AR55" s="28"/>
      <c r="AS55" s="28"/>
      <c r="AT55" s="28"/>
      <c r="AU55" s="28"/>
      <c r="AV55" s="28"/>
      <c r="AW55" s="28"/>
      <c r="AX55" s="28"/>
      <c r="AY55" s="28"/>
      <c r="AZ55" s="28"/>
      <c r="BA55" s="28"/>
      <c r="BB55" s="28"/>
      <c r="BC55" s="28">
        <v>2.4</v>
      </c>
      <c r="BD55" s="28">
        <v>13.1</v>
      </c>
      <c r="BE55" s="28"/>
      <c r="BF55" s="28">
        <v>15.5</v>
      </c>
      <c r="BG55" s="28"/>
      <c r="BH55" s="28"/>
      <c r="BI55" s="28"/>
      <c r="BJ55" s="28"/>
      <c r="BK55" s="28">
        <v>2.4</v>
      </c>
      <c r="BL55" s="28">
        <v>13.1</v>
      </c>
      <c r="BM55" s="28"/>
      <c r="BN55" s="28">
        <v>15.5</v>
      </c>
      <c r="BO55" s="28"/>
      <c r="BP55" s="28"/>
      <c r="BQ55" s="28"/>
      <c r="BR55" s="28" t="s">
        <v>509</v>
      </c>
      <c r="BS55" s="28"/>
      <c r="BT55" s="28" t="s">
        <v>509</v>
      </c>
      <c r="BU55" s="28"/>
    </row>
    <row r="56" spans="2:73" x14ac:dyDescent="0.25">
      <c r="B56" s="59" t="str">
        <f t="shared" si="1"/>
        <v>Little Missouri</v>
      </c>
      <c r="C56" s="100" t="str">
        <f t="shared" si="26"/>
        <v>USFS</v>
      </c>
      <c r="D56" s="82" t="str">
        <f t="shared" si="27"/>
        <v/>
      </c>
      <c r="E56" s="33" t="str">
        <f t="shared" si="28"/>
        <v/>
      </c>
      <c r="F56" s="33" t="str">
        <f t="shared" si="29"/>
        <v/>
      </c>
      <c r="G56" s="69" t="str">
        <f t="shared" si="30"/>
        <v/>
      </c>
      <c r="H56" s="79" t="str">
        <f t="shared" si="31"/>
        <v/>
      </c>
      <c r="I56" s="33" t="str">
        <f t="shared" si="32"/>
        <v/>
      </c>
      <c r="J56" s="33" t="str">
        <f t="shared" si="2"/>
        <v/>
      </c>
      <c r="K56" s="420" t="str">
        <f t="shared" si="3"/>
        <v/>
      </c>
      <c r="L56" s="82" t="str">
        <f t="shared" si="4"/>
        <v/>
      </c>
      <c r="M56" s="33" t="str">
        <f t="shared" si="5"/>
        <v/>
      </c>
      <c r="N56" s="33" t="str">
        <f t="shared" si="6"/>
        <v/>
      </c>
      <c r="O56" s="69" t="str">
        <f t="shared" si="7"/>
        <v/>
      </c>
      <c r="P56" s="79">
        <f t="shared" si="8"/>
        <v>4.4000000000000004</v>
      </c>
      <c r="Q56" s="33">
        <f t="shared" si="9"/>
        <v>11.3</v>
      </c>
      <c r="R56" s="33" t="str">
        <f t="shared" si="10"/>
        <v/>
      </c>
      <c r="S56" s="420">
        <f t="shared" si="11"/>
        <v>15.700000000000001</v>
      </c>
      <c r="T56" s="82" t="str">
        <f t="shared" si="12"/>
        <v/>
      </c>
      <c r="U56" s="33" t="str">
        <f t="shared" si="13"/>
        <v/>
      </c>
      <c r="V56" s="33" t="str">
        <f t="shared" si="14"/>
        <v/>
      </c>
      <c r="W56" s="69" t="str">
        <f t="shared" si="15"/>
        <v/>
      </c>
      <c r="X56" s="79">
        <f t="shared" si="16"/>
        <v>4.4000000000000004</v>
      </c>
      <c r="Y56" s="33">
        <f t="shared" si="17"/>
        <v>11.3</v>
      </c>
      <c r="Z56" s="33" t="str">
        <f t="shared" si="18"/>
        <v/>
      </c>
      <c r="AA56" s="420">
        <f t="shared" si="19"/>
        <v>15.700000000000001</v>
      </c>
      <c r="AB56" s="59" t="str">
        <f t="shared" si="20"/>
        <v/>
      </c>
      <c r="AC56" s="60" t="str">
        <f t="shared" si="21"/>
        <v/>
      </c>
      <c r="AD56" s="102" t="str">
        <f t="shared" si="22"/>
        <v/>
      </c>
      <c r="AE56" s="31" t="str">
        <f t="shared" si="23"/>
        <v/>
      </c>
      <c r="AF56" s="86" t="str">
        <f t="shared" si="24"/>
        <v/>
      </c>
      <c r="AG56" s="5" t="str">
        <f t="shared" si="25"/>
        <v/>
      </c>
      <c r="AH56" s="152" t="s">
        <v>74</v>
      </c>
      <c r="AI56" s="33">
        <f>AA301</f>
        <v>10</v>
      </c>
      <c r="AJ56" s="308">
        <f>AB301</f>
        <v>1</v>
      </c>
      <c r="AN56" s="28">
        <v>62</v>
      </c>
      <c r="AO56" s="28" t="s">
        <v>426</v>
      </c>
      <c r="AP56" s="28" t="s">
        <v>3</v>
      </c>
      <c r="AQ56" s="28"/>
      <c r="AR56" s="28"/>
      <c r="AS56" s="28"/>
      <c r="AT56" s="28"/>
      <c r="AU56" s="28"/>
      <c r="AV56" s="28"/>
      <c r="AW56" s="28"/>
      <c r="AX56" s="28"/>
      <c r="AY56" s="28"/>
      <c r="AZ56" s="28"/>
      <c r="BA56" s="28"/>
      <c r="BB56" s="28"/>
      <c r="BC56" s="28">
        <v>4.4000000000000004</v>
      </c>
      <c r="BD56" s="28">
        <v>11.3</v>
      </c>
      <c r="BE56" s="28"/>
      <c r="BF56" s="28">
        <v>15.700000000000001</v>
      </c>
      <c r="BG56" s="28"/>
      <c r="BH56" s="28"/>
      <c r="BI56" s="28"/>
      <c r="BJ56" s="28"/>
      <c r="BK56" s="28">
        <v>4.4000000000000004</v>
      </c>
      <c r="BL56" s="28">
        <v>11.3</v>
      </c>
      <c r="BM56" s="28"/>
      <c r="BN56" s="28">
        <v>15.700000000000001</v>
      </c>
      <c r="BO56" s="28"/>
      <c r="BP56" s="28"/>
      <c r="BQ56" s="28"/>
      <c r="BR56" s="28" t="s">
        <v>509</v>
      </c>
      <c r="BS56" s="28"/>
      <c r="BT56" s="28" t="s">
        <v>509</v>
      </c>
      <c r="BU56" s="28"/>
    </row>
    <row r="57" spans="2:73" x14ac:dyDescent="0.25">
      <c r="B57" s="59" t="str">
        <f t="shared" si="1"/>
        <v>Mulberry</v>
      </c>
      <c r="C57" s="100" t="str">
        <f t="shared" si="26"/>
        <v>USFS</v>
      </c>
      <c r="D57" s="82" t="str">
        <f t="shared" si="27"/>
        <v/>
      </c>
      <c r="E57" s="33" t="str">
        <f t="shared" si="28"/>
        <v/>
      </c>
      <c r="F57" s="33" t="str">
        <f t="shared" si="29"/>
        <v/>
      </c>
      <c r="G57" s="69" t="str">
        <f t="shared" si="30"/>
        <v/>
      </c>
      <c r="H57" s="79" t="str">
        <f t="shared" si="31"/>
        <v/>
      </c>
      <c r="I57" s="33" t="str">
        <f t="shared" si="32"/>
        <v/>
      </c>
      <c r="J57" s="33" t="str">
        <f t="shared" si="2"/>
        <v/>
      </c>
      <c r="K57" s="420" t="str">
        <f t="shared" si="3"/>
        <v/>
      </c>
      <c r="L57" s="82" t="str">
        <f t="shared" si="4"/>
        <v/>
      </c>
      <c r="M57" s="33" t="str">
        <f t="shared" si="5"/>
        <v/>
      </c>
      <c r="N57" s="33" t="str">
        <f t="shared" si="6"/>
        <v/>
      </c>
      <c r="O57" s="69" t="str">
        <f t="shared" si="7"/>
        <v/>
      </c>
      <c r="P57" s="79" t="str">
        <f t="shared" si="8"/>
        <v/>
      </c>
      <c r="Q57" s="33">
        <f t="shared" si="9"/>
        <v>19.399999999999999</v>
      </c>
      <c r="R57" s="33">
        <f t="shared" si="10"/>
        <v>36.6</v>
      </c>
      <c r="S57" s="420">
        <f t="shared" si="11"/>
        <v>56</v>
      </c>
      <c r="T57" s="82" t="str">
        <f t="shared" si="12"/>
        <v/>
      </c>
      <c r="U57" s="33" t="str">
        <f t="shared" si="13"/>
        <v/>
      </c>
      <c r="V57" s="33" t="str">
        <f t="shared" si="14"/>
        <v/>
      </c>
      <c r="W57" s="69" t="str">
        <f t="shared" si="15"/>
        <v/>
      </c>
      <c r="X57" s="79" t="str">
        <f t="shared" si="16"/>
        <v/>
      </c>
      <c r="Y57" s="33">
        <f t="shared" si="17"/>
        <v>19.399999999999999</v>
      </c>
      <c r="Z57" s="33">
        <f t="shared" si="18"/>
        <v>36.6</v>
      </c>
      <c r="AA57" s="420">
        <f t="shared" si="19"/>
        <v>56</v>
      </c>
      <c r="AB57" s="59" t="str">
        <f t="shared" si="20"/>
        <v/>
      </c>
      <c r="AC57" s="60" t="str">
        <f t="shared" si="21"/>
        <v/>
      </c>
      <c r="AD57" s="102" t="str">
        <f t="shared" si="22"/>
        <v/>
      </c>
      <c r="AE57" s="31" t="str">
        <f t="shared" si="23"/>
        <v/>
      </c>
      <c r="AF57" s="86" t="str">
        <f t="shared" si="24"/>
        <v/>
      </c>
      <c r="AG57" s="5" t="str">
        <f t="shared" si="25"/>
        <v/>
      </c>
      <c r="AH57" s="152" t="s">
        <v>75</v>
      </c>
      <c r="AI57" s="33">
        <f>AA304</f>
        <v>24</v>
      </c>
      <c r="AJ57" s="308">
        <f>AB304</f>
        <v>1</v>
      </c>
      <c r="AN57" s="28">
        <v>63</v>
      </c>
      <c r="AO57" s="28" t="s">
        <v>427</v>
      </c>
      <c r="AP57" s="28" t="s">
        <v>3</v>
      </c>
      <c r="AQ57" s="28"/>
      <c r="AR57" s="28"/>
      <c r="AS57" s="28"/>
      <c r="AT57" s="28"/>
      <c r="AU57" s="28"/>
      <c r="AV57" s="28"/>
      <c r="AW57" s="28"/>
      <c r="AX57" s="28"/>
      <c r="AY57" s="28"/>
      <c r="AZ57" s="28"/>
      <c r="BA57" s="28"/>
      <c r="BB57" s="28"/>
      <c r="BC57" s="28"/>
      <c r="BD57" s="28">
        <v>19.399999999999999</v>
      </c>
      <c r="BE57" s="28">
        <v>36.6</v>
      </c>
      <c r="BF57" s="28">
        <v>56</v>
      </c>
      <c r="BG57" s="28"/>
      <c r="BH57" s="28"/>
      <c r="BI57" s="28"/>
      <c r="BJ57" s="28"/>
      <c r="BK57" s="28"/>
      <c r="BL57" s="28">
        <v>19.399999999999999</v>
      </c>
      <c r="BM57" s="28">
        <v>36.6</v>
      </c>
      <c r="BN57" s="28">
        <v>56</v>
      </c>
      <c r="BO57" s="28"/>
      <c r="BP57" s="28"/>
      <c r="BQ57" s="28"/>
      <c r="BR57" s="28" t="s">
        <v>509</v>
      </c>
      <c r="BS57" s="28"/>
      <c r="BT57" s="28" t="s">
        <v>509</v>
      </c>
      <c r="BU57" s="28"/>
    </row>
    <row r="58" spans="2:73" ht="15.75" thickBot="1" x14ac:dyDescent="0.3">
      <c r="B58" s="59" t="str">
        <f t="shared" si="1"/>
        <v>North Sylamore Creek</v>
      </c>
      <c r="C58" s="100" t="str">
        <f t="shared" si="26"/>
        <v>USFS</v>
      </c>
      <c r="D58" s="82" t="str">
        <f t="shared" si="27"/>
        <v/>
      </c>
      <c r="E58" s="33" t="str">
        <f t="shared" si="28"/>
        <v/>
      </c>
      <c r="F58" s="33" t="str">
        <f t="shared" si="29"/>
        <v/>
      </c>
      <c r="G58" s="69" t="str">
        <f t="shared" si="30"/>
        <v/>
      </c>
      <c r="H58" s="79" t="str">
        <f t="shared" si="31"/>
        <v/>
      </c>
      <c r="I58" s="33" t="str">
        <f t="shared" si="32"/>
        <v/>
      </c>
      <c r="J58" s="33" t="str">
        <f t="shared" si="2"/>
        <v/>
      </c>
      <c r="K58" s="420" t="str">
        <f t="shared" si="3"/>
        <v/>
      </c>
      <c r="L58" s="82" t="str">
        <f t="shared" si="4"/>
        <v/>
      </c>
      <c r="M58" s="33" t="str">
        <f t="shared" si="5"/>
        <v/>
      </c>
      <c r="N58" s="33" t="str">
        <f t="shared" si="6"/>
        <v/>
      </c>
      <c r="O58" s="69" t="str">
        <f t="shared" si="7"/>
        <v/>
      </c>
      <c r="P58" s="79" t="str">
        <f t="shared" si="8"/>
        <v/>
      </c>
      <c r="Q58" s="33">
        <f t="shared" si="9"/>
        <v>14.5</v>
      </c>
      <c r="R58" s="33" t="str">
        <f t="shared" si="10"/>
        <v/>
      </c>
      <c r="S58" s="420">
        <f t="shared" si="11"/>
        <v>14.5</v>
      </c>
      <c r="T58" s="82" t="str">
        <f t="shared" si="12"/>
        <v/>
      </c>
      <c r="U58" s="33" t="str">
        <f t="shared" si="13"/>
        <v/>
      </c>
      <c r="V58" s="33" t="str">
        <f t="shared" si="14"/>
        <v/>
      </c>
      <c r="W58" s="69" t="str">
        <f t="shared" si="15"/>
        <v/>
      </c>
      <c r="X58" s="79" t="str">
        <f t="shared" si="16"/>
        <v/>
      </c>
      <c r="Y58" s="33">
        <f t="shared" si="17"/>
        <v>14.5</v>
      </c>
      <c r="Z58" s="33" t="str">
        <f t="shared" si="18"/>
        <v/>
      </c>
      <c r="AA58" s="420">
        <f t="shared" si="19"/>
        <v>14.5</v>
      </c>
      <c r="AB58" s="59" t="str">
        <f t="shared" si="20"/>
        <v/>
      </c>
      <c r="AC58" s="60" t="str">
        <f t="shared" si="21"/>
        <v/>
      </c>
      <c r="AD58" s="102" t="str">
        <f t="shared" si="22"/>
        <v/>
      </c>
      <c r="AE58" s="31" t="str">
        <f t="shared" si="23"/>
        <v/>
      </c>
      <c r="AF58" s="86" t="str">
        <f t="shared" si="24"/>
        <v/>
      </c>
      <c r="AG58" s="5" t="str">
        <f t="shared" si="25"/>
        <v/>
      </c>
      <c r="AH58" s="158" t="s">
        <v>76</v>
      </c>
      <c r="AI58" s="422">
        <f>AA308</f>
        <v>432.7</v>
      </c>
      <c r="AJ58" s="309">
        <f>AB308</f>
        <v>2</v>
      </c>
      <c r="AN58" s="28">
        <v>64</v>
      </c>
      <c r="AO58" s="28" t="s">
        <v>78</v>
      </c>
      <c r="AP58" s="28" t="s">
        <v>3</v>
      </c>
      <c r="AQ58" s="28"/>
      <c r="AR58" s="28"/>
      <c r="AS58" s="28"/>
      <c r="AT58" s="28"/>
      <c r="AU58" s="28"/>
      <c r="AV58" s="28"/>
      <c r="AW58" s="28"/>
      <c r="AX58" s="28"/>
      <c r="AY58" s="28"/>
      <c r="AZ58" s="28"/>
      <c r="BA58" s="28"/>
      <c r="BB58" s="28"/>
      <c r="BC58" s="28"/>
      <c r="BD58" s="28">
        <v>14.5</v>
      </c>
      <c r="BE58" s="28"/>
      <c r="BF58" s="28">
        <v>14.5</v>
      </c>
      <c r="BG58" s="28"/>
      <c r="BH58" s="28"/>
      <c r="BI58" s="28"/>
      <c r="BJ58" s="28"/>
      <c r="BK58" s="28"/>
      <c r="BL58" s="28">
        <v>14.5</v>
      </c>
      <c r="BM58" s="28"/>
      <c r="BN58" s="28">
        <v>14.5</v>
      </c>
      <c r="BO58" s="28"/>
      <c r="BP58" s="28"/>
      <c r="BQ58" s="28"/>
      <c r="BR58" s="28" t="s">
        <v>509</v>
      </c>
      <c r="BS58" s="28"/>
      <c r="BT58" s="28" t="s">
        <v>509</v>
      </c>
      <c r="BU58" s="28"/>
    </row>
    <row r="59" spans="2:73" ht="15.75" thickBot="1" x14ac:dyDescent="0.3">
      <c r="B59" s="59" t="str">
        <f t="shared" si="1"/>
        <v>Richland Creek</v>
      </c>
      <c r="C59" s="100" t="str">
        <f t="shared" si="26"/>
        <v>USFS</v>
      </c>
      <c r="D59" s="82" t="str">
        <f t="shared" si="27"/>
        <v/>
      </c>
      <c r="E59" s="33" t="str">
        <f t="shared" si="28"/>
        <v/>
      </c>
      <c r="F59" s="33" t="str">
        <f t="shared" si="29"/>
        <v/>
      </c>
      <c r="G59" s="69" t="str">
        <f t="shared" si="30"/>
        <v/>
      </c>
      <c r="H59" s="79" t="str">
        <f t="shared" si="31"/>
        <v/>
      </c>
      <c r="I59" s="33" t="str">
        <f t="shared" si="32"/>
        <v/>
      </c>
      <c r="J59" s="33" t="str">
        <f t="shared" si="2"/>
        <v/>
      </c>
      <c r="K59" s="420" t="str">
        <f t="shared" si="3"/>
        <v/>
      </c>
      <c r="L59" s="82" t="str">
        <f t="shared" si="4"/>
        <v/>
      </c>
      <c r="M59" s="33" t="str">
        <f t="shared" si="5"/>
        <v/>
      </c>
      <c r="N59" s="33" t="str">
        <f t="shared" si="6"/>
        <v/>
      </c>
      <c r="O59" s="69" t="str">
        <f t="shared" si="7"/>
        <v/>
      </c>
      <c r="P59" s="79">
        <f t="shared" si="8"/>
        <v>5.3</v>
      </c>
      <c r="Q59" s="33">
        <f t="shared" si="9"/>
        <v>11.2</v>
      </c>
      <c r="R59" s="33" t="str">
        <f t="shared" si="10"/>
        <v/>
      </c>
      <c r="S59" s="420">
        <f t="shared" si="11"/>
        <v>16.5</v>
      </c>
      <c r="T59" s="82" t="str">
        <f t="shared" si="12"/>
        <v/>
      </c>
      <c r="U59" s="33" t="str">
        <f t="shared" si="13"/>
        <v/>
      </c>
      <c r="V59" s="33" t="str">
        <f t="shared" si="14"/>
        <v/>
      </c>
      <c r="W59" s="69" t="str">
        <f t="shared" si="15"/>
        <v/>
      </c>
      <c r="X59" s="79">
        <f t="shared" si="16"/>
        <v>5.3</v>
      </c>
      <c r="Y59" s="33">
        <f t="shared" si="17"/>
        <v>11.2</v>
      </c>
      <c r="Z59" s="33" t="str">
        <f t="shared" si="18"/>
        <v/>
      </c>
      <c r="AA59" s="420">
        <f t="shared" si="19"/>
        <v>16.5</v>
      </c>
      <c r="AB59" s="59" t="str">
        <f t="shared" si="20"/>
        <v/>
      </c>
      <c r="AC59" s="60" t="str">
        <f t="shared" si="21"/>
        <v/>
      </c>
      <c r="AD59" s="102" t="str">
        <f t="shared" si="22"/>
        <v/>
      </c>
      <c r="AE59" s="31" t="str">
        <f t="shared" si="23"/>
        <v/>
      </c>
      <c r="AF59" s="86" t="str">
        <f t="shared" si="24"/>
        <v/>
      </c>
      <c r="AG59" s="5" t="str">
        <f t="shared" si="25"/>
        <v/>
      </c>
      <c r="AH59" s="159" t="s">
        <v>158</v>
      </c>
      <c r="AI59" s="160">
        <f>SUM(AI17:AI58)</f>
        <v>12733.5</v>
      </c>
      <c r="AJ59" s="161">
        <f>SUM(AJ17:AJ58)</f>
        <v>208</v>
      </c>
      <c r="AN59" s="28">
        <v>65</v>
      </c>
      <c r="AO59" s="28" t="s">
        <v>79</v>
      </c>
      <c r="AP59" s="28" t="s">
        <v>3</v>
      </c>
      <c r="AQ59" s="28"/>
      <c r="AR59" s="28"/>
      <c r="AS59" s="28"/>
      <c r="AT59" s="28"/>
      <c r="AU59" s="28"/>
      <c r="AV59" s="28"/>
      <c r="AW59" s="28"/>
      <c r="AX59" s="28"/>
      <c r="AY59" s="28"/>
      <c r="AZ59" s="28"/>
      <c r="BA59" s="28"/>
      <c r="BB59" s="28"/>
      <c r="BC59" s="28">
        <v>5.3</v>
      </c>
      <c r="BD59" s="28">
        <v>11.2</v>
      </c>
      <c r="BE59" s="28"/>
      <c r="BF59" s="28">
        <v>16.5</v>
      </c>
      <c r="BG59" s="28"/>
      <c r="BH59" s="28"/>
      <c r="BI59" s="28"/>
      <c r="BJ59" s="28"/>
      <c r="BK59" s="28">
        <v>5.3</v>
      </c>
      <c r="BL59" s="28">
        <v>11.2</v>
      </c>
      <c r="BM59" s="28"/>
      <c r="BN59" s="28">
        <v>16.5</v>
      </c>
      <c r="BO59" s="28"/>
      <c r="BP59" s="28"/>
      <c r="BQ59" s="28"/>
      <c r="BR59" s="28" t="s">
        <v>509</v>
      </c>
      <c r="BS59" s="28"/>
      <c r="BT59" s="28" t="s">
        <v>509</v>
      </c>
      <c r="BU59" s="28"/>
    </row>
    <row r="60" spans="2:73" ht="15.75" thickBot="1" x14ac:dyDescent="0.3">
      <c r="B60" s="146" t="str">
        <f t="shared" si="1"/>
        <v>TOTALS</v>
      </c>
      <c r="C60" s="101" t="str">
        <f t="shared" si="26"/>
        <v/>
      </c>
      <c r="D60" s="421" t="str">
        <f t="shared" si="27"/>
        <v/>
      </c>
      <c r="E60" s="422" t="str">
        <f t="shared" si="28"/>
        <v/>
      </c>
      <c r="F60" s="422" t="str">
        <f t="shared" si="29"/>
        <v/>
      </c>
      <c r="G60" s="423" t="str">
        <f t="shared" si="30"/>
        <v/>
      </c>
      <c r="H60" s="424" t="str">
        <f t="shared" si="31"/>
        <v/>
      </c>
      <c r="I60" s="422" t="str">
        <f t="shared" si="32"/>
        <v/>
      </c>
      <c r="J60" s="422" t="str">
        <f t="shared" si="2"/>
        <v/>
      </c>
      <c r="K60" s="425" t="str">
        <f t="shared" si="3"/>
        <v/>
      </c>
      <c r="L60" s="421" t="str">
        <f t="shared" si="4"/>
        <v/>
      </c>
      <c r="M60" s="422" t="str">
        <f t="shared" si="5"/>
        <v/>
      </c>
      <c r="N60" s="422" t="str">
        <f t="shared" si="6"/>
        <v/>
      </c>
      <c r="O60" s="423" t="str">
        <f t="shared" si="7"/>
        <v/>
      </c>
      <c r="P60" s="424" t="str">
        <f t="shared" si="8"/>
        <v/>
      </c>
      <c r="Q60" s="422" t="str">
        <f t="shared" si="9"/>
        <v/>
      </c>
      <c r="R60" s="422" t="str">
        <f t="shared" si="10"/>
        <v/>
      </c>
      <c r="S60" s="425" t="str">
        <f t="shared" si="11"/>
        <v/>
      </c>
      <c r="T60" s="421" t="str">
        <f t="shared" si="12"/>
        <v/>
      </c>
      <c r="U60" s="422" t="str">
        <f t="shared" si="13"/>
        <v/>
      </c>
      <c r="V60" s="422" t="str">
        <f t="shared" si="14"/>
        <v/>
      </c>
      <c r="W60" s="423" t="str">
        <f t="shared" si="15"/>
        <v/>
      </c>
      <c r="X60" s="424">
        <f t="shared" si="16"/>
        <v>21.500000000000004</v>
      </c>
      <c r="Y60" s="422">
        <f t="shared" si="17"/>
        <v>147.69999999999999</v>
      </c>
      <c r="Z60" s="422">
        <f t="shared" si="18"/>
        <v>40.800000000000004</v>
      </c>
      <c r="AA60" s="425">
        <f t="shared" si="19"/>
        <v>210</v>
      </c>
      <c r="AB60" s="97">
        <f t="shared" si="20"/>
        <v>8</v>
      </c>
      <c r="AC60" s="103" t="str">
        <f t="shared" si="21"/>
        <v>Arkansas</v>
      </c>
      <c r="AD60" s="323" t="str">
        <f t="shared" si="22"/>
        <v/>
      </c>
      <c r="AE60" s="34" t="str">
        <f t="shared" si="23"/>
        <v/>
      </c>
      <c r="AF60" s="98" t="str">
        <f t="shared" si="24"/>
        <v/>
      </c>
      <c r="AG60" s="5" t="str">
        <f t="shared" si="25"/>
        <v/>
      </c>
      <c r="AH60" s="16"/>
      <c r="AI60" s="17"/>
      <c r="AJ60" s="16"/>
      <c r="AN60" s="28">
        <v>66</v>
      </c>
      <c r="AO60" s="28" t="s">
        <v>5</v>
      </c>
      <c r="AP60" s="28"/>
      <c r="AQ60" s="28"/>
      <c r="AR60" s="28"/>
      <c r="AS60" s="28"/>
      <c r="AT60" s="28"/>
      <c r="AU60" s="28"/>
      <c r="AV60" s="28"/>
      <c r="AW60" s="28"/>
      <c r="AX60" s="28"/>
      <c r="AY60" s="28"/>
      <c r="AZ60" s="28"/>
      <c r="BA60" s="28"/>
      <c r="BB60" s="28"/>
      <c r="BC60" s="28"/>
      <c r="BD60" s="28"/>
      <c r="BE60" s="28"/>
      <c r="BF60" s="28"/>
      <c r="BG60" s="28"/>
      <c r="BH60" s="28"/>
      <c r="BI60" s="28"/>
      <c r="BJ60" s="28"/>
      <c r="BK60" s="28">
        <v>21.500000000000004</v>
      </c>
      <c r="BL60" s="28">
        <v>147.69999999999999</v>
      </c>
      <c r="BM60" s="28">
        <v>40.800000000000004</v>
      </c>
      <c r="BN60" s="28">
        <v>210</v>
      </c>
      <c r="BO60" s="28">
        <v>8</v>
      </c>
      <c r="BP60" s="28" t="s">
        <v>72</v>
      </c>
      <c r="BQ60" s="28"/>
      <c r="BR60" s="28"/>
      <c r="BS60" s="28"/>
      <c r="BT60" s="28" t="s">
        <v>509</v>
      </c>
      <c r="BU60" s="28"/>
    </row>
    <row r="61" spans="2:73" x14ac:dyDescent="0.25">
      <c r="B61" s="95" t="str">
        <f t="shared" si="1"/>
        <v>California</v>
      </c>
      <c r="C61" s="113" t="str">
        <f t="shared" si="26"/>
        <v/>
      </c>
      <c r="D61" s="426" t="str">
        <f t="shared" si="27"/>
        <v/>
      </c>
      <c r="E61" s="94" t="str">
        <f t="shared" si="28"/>
        <v/>
      </c>
      <c r="F61" s="94" t="str">
        <f t="shared" si="29"/>
        <v/>
      </c>
      <c r="G61" s="427" t="str">
        <f t="shared" si="30"/>
        <v/>
      </c>
      <c r="H61" s="428" t="str">
        <f t="shared" si="31"/>
        <v/>
      </c>
      <c r="I61" s="94" t="str">
        <f t="shared" si="32"/>
        <v/>
      </c>
      <c r="J61" s="94" t="str">
        <f t="shared" si="2"/>
        <v/>
      </c>
      <c r="K61" s="429" t="str">
        <f t="shared" si="3"/>
        <v/>
      </c>
      <c r="L61" s="426" t="str">
        <f t="shared" si="4"/>
        <v/>
      </c>
      <c r="M61" s="94" t="str">
        <f t="shared" si="5"/>
        <v/>
      </c>
      <c r="N61" s="94" t="str">
        <f t="shared" si="6"/>
        <v/>
      </c>
      <c r="O61" s="427" t="str">
        <f t="shared" si="7"/>
        <v/>
      </c>
      <c r="P61" s="428" t="str">
        <f t="shared" si="8"/>
        <v/>
      </c>
      <c r="Q61" s="94" t="str">
        <f t="shared" si="9"/>
        <v/>
      </c>
      <c r="R61" s="94" t="str">
        <f t="shared" si="10"/>
        <v/>
      </c>
      <c r="S61" s="429" t="str">
        <f t="shared" si="11"/>
        <v/>
      </c>
      <c r="T61" s="426" t="str">
        <f t="shared" si="12"/>
        <v/>
      </c>
      <c r="U61" s="94" t="str">
        <f t="shared" si="13"/>
        <v/>
      </c>
      <c r="V61" s="94" t="str">
        <f t="shared" si="14"/>
        <v/>
      </c>
      <c r="W61" s="427" t="str">
        <f t="shared" si="15"/>
        <v/>
      </c>
      <c r="X61" s="428" t="str">
        <f t="shared" si="16"/>
        <v/>
      </c>
      <c r="Y61" s="94" t="str">
        <f t="shared" si="17"/>
        <v/>
      </c>
      <c r="Z61" s="94" t="str">
        <f t="shared" si="18"/>
        <v/>
      </c>
      <c r="AA61" s="429" t="str">
        <f t="shared" si="19"/>
        <v/>
      </c>
      <c r="AB61" s="57" t="str">
        <f t="shared" si="20"/>
        <v/>
      </c>
      <c r="AC61" s="58" t="str">
        <f t="shared" si="21"/>
        <v>California</v>
      </c>
      <c r="AD61" s="115" t="str">
        <f t="shared" si="22"/>
        <v/>
      </c>
      <c r="AE61" s="53" t="str">
        <f t="shared" si="23"/>
        <v/>
      </c>
      <c r="AF61" s="85" t="str">
        <f t="shared" si="24"/>
        <v/>
      </c>
      <c r="AG61" s="5" t="str">
        <f t="shared" si="25"/>
        <v/>
      </c>
      <c r="AH61" s="16"/>
      <c r="AI61" s="17"/>
      <c r="AJ61" s="16"/>
      <c r="AN61" s="28">
        <v>67</v>
      </c>
      <c r="AO61" s="28" t="s">
        <v>80</v>
      </c>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t="s">
        <v>80</v>
      </c>
      <c r="BQ61" s="28"/>
      <c r="BR61" s="28"/>
      <c r="BS61" s="28"/>
      <c r="BT61" s="28" t="s">
        <v>509</v>
      </c>
      <c r="BU61" s="28"/>
    </row>
    <row r="62" spans="2:73" x14ac:dyDescent="0.25">
      <c r="B62" s="59" t="str">
        <f t="shared" si="1"/>
        <v>Amargosa</v>
      </c>
      <c r="C62" s="100" t="str">
        <f t="shared" si="26"/>
        <v>BLM</v>
      </c>
      <c r="D62" s="82">
        <f t="shared" si="27"/>
        <v>7.9</v>
      </c>
      <c r="E62" s="33">
        <f t="shared" si="28"/>
        <v>12.1</v>
      </c>
      <c r="F62" s="33">
        <f t="shared" si="29"/>
        <v>6.3</v>
      </c>
      <c r="G62" s="69">
        <f t="shared" si="30"/>
        <v>26.3</v>
      </c>
      <c r="H62" s="79" t="str">
        <f t="shared" si="31"/>
        <v/>
      </c>
      <c r="I62" s="33" t="str">
        <f t="shared" si="32"/>
        <v/>
      </c>
      <c r="J62" s="33" t="str">
        <f t="shared" si="2"/>
        <v/>
      </c>
      <c r="K62" s="420" t="str">
        <f t="shared" si="3"/>
        <v/>
      </c>
      <c r="L62" s="82" t="str">
        <f t="shared" si="4"/>
        <v/>
      </c>
      <c r="M62" s="33" t="str">
        <f t="shared" si="5"/>
        <v/>
      </c>
      <c r="N62" s="33" t="str">
        <f t="shared" si="6"/>
        <v/>
      </c>
      <c r="O62" s="69" t="str">
        <f t="shared" si="7"/>
        <v/>
      </c>
      <c r="P62" s="79" t="str">
        <f t="shared" si="8"/>
        <v/>
      </c>
      <c r="Q62" s="33" t="str">
        <f t="shared" si="9"/>
        <v/>
      </c>
      <c r="R62" s="33" t="str">
        <f t="shared" si="10"/>
        <v/>
      </c>
      <c r="S62" s="420" t="str">
        <f t="shared" si="11"/>
        <v/>
      </c>
      <c r="T62" s="82" t="str">
        <f t="shared" si="12"/>
        <v/>
      </c>
      <c r="U62" s="33" t="str">
        <f t="shared" si="13"/>
        <v/>
      </c>
      <c r="V62" s="33" t="str">
        <f t="shared" si="14"/>
        <v/>
      </c>
      <c r="W62" s="69" t="str">
        <f t="shared" si="15"/>
        <v/>
      </c>
      <c r="X62" s="79">
        <f t="shared" si="16"/>
        <v>7.9</v>
      </c>
      <c r="Y62" s="33">
        <f t="shared" si="17"/>
        <v>12.1</v>
      </c>
      <c r="Z62" s="33">
        <f t="shared" si="18"/>
        <v>6.3</v>
      </c>
      <c r="AA62" s="420">
        <f t="shared" si="19"/>
        <v>26.3</v>
      </c>
      <c r="AB62" s="59" t="str">
        <f t="shared" si="20"/>
        <v/>
      </c>
      <c r="AC62" s="60" t="str">
        <f t="shared" si="21"/>
        <v/>
      </c>
      <c r="AD62" s="102" t="str">
        <f t="shared" si="22"/>
        <v/>
      </c>
      <c r="AE62" s="31" t="str">
        <f t="shared" si="23"/>
        <v/>
      </c>
      <c r="AF62" s="86" t="str">
        <f t="shared" si="24"/>
        <v/>
      </c>
      <c r="AG62" s="5" t="str">
        <f t="shared" si="25"/>
        <v/>
      </c>
      <c r="AH62" s="16"/>
      <c r="AI62" s="17"/>
      <c r="AJ62" s="16"/>
      <c r="AN62" s="28">
        <v>68</v>
      </c>
      <c r="AO62" s="28" t="s">
        <v>460</v>
      </c>
      <c r="AP62" s="28" t="s">
        <v>1</v>
      </c>
      <c r="AQ62" s="28">
        <v>7.9</v>
      </c>
      <c r="AR62" s="28">
        <v>12.1</v>
      </c>
      <c r="AS62" s="28">
        <v>6.3</v>
      </c>
      <c r="AT62" s="28">
        <v>26.3</v>
      </c>
      <c r="AU62" s="28"/>
      <c r="AV62" s="28"/>
      <c r="AW62" s="28"/>
      <c r="AX62" s="28"/>
      <c r="AY62" s="28"/>
      <c r="AZ62" s="28"/>
      <c r="BA62" s="28"/>
      <c r="BB62" s="28"/>
      <c r="BC62" s="28"/>
      <c r="BD62" s="28"/>
      <c r="BE62" s="28"/>
      <c r="BF62" s="28"/>
      <c r="BG62" s="28"/>
      <c r="BH62" s="28"/>
      <c r="BI62" s="28"/>
      <c r="BJ62" s="28"/>
      <c r="BK62" s="28">
        <v>7.9</v>
      </c>
      <c r="BL62" s="28">
        <v>12.1</v>
      </c>
      <c r="BM62" s="28">
        <v>6.3</v>
      </c>
      <c r="BN62" s="28">
        <v>26.3</v>
      </c>
      <c r="BO62" s="28"/>
      <c r="BP62" s="28"/>
      <c r="BQ62" s="28"/>
      <c r="BR62" s="28" t="s">
        <v>509</v>
      </c>
      <c r="BS62" s="28"/>
      <c r="BT62" s="28" t="s">
        <v>509</v>
      </c>
      <c r="BU62" s="28"/>
    </row>
    <row r="63" spans="2:73" x14ac:dyDescent="0.25">
      <c r="B63" s="59" t="str">
        <f t="shared" si="1"/>
        <v>American (Lower)</v>
      </c>
      <c r="C63" s="100" t="str">
        <f t="shared" si="26"/>
        <v>State</v>
      </c>
      <c r="D63" s="82" t="str">
        <f t="shared" si="27"/>
        <v/>
      </c>
      <c r="E63" s="33" t="str">
        <f t="shared" si="28"/>
        <v/>
      </c>
      <c r="F63" s="33" t="str">
        <f t="shared" si="29"/>
        <v/>
      </c>
      <c r="G63" s="69" t="str">
        <f t="shared" si="30"/>
        <v/>
      </c>
      <c r="H63" s="79" t="str">
        <f t="shared" si="31"/>
        <v/>
      </c>
      <c r="I63" s="33" t="str">
        <f t="shared" si="32"/>
        <v/>
      </c>
      <c r="J63" s="33" t="str">
        <f t="shared" si="2"/>
        <v/>
      </c>
      <c r="K63" s="420" t="str">
        <f t="shared" si="3"/>
        <v/>
      </c>
      <c r="L63" s="82" t="str">
        <f t="shared" si="4"/>
        <v/>
      </c>
      <c r="M63" s="33" t="str">
        <f t="shared" si="5"/>
        <v/>
      </c>
      <c r="N63" s="33" t="str">
        <f t="shared" si="6"/>
        <v/>
      </c>
      <c r="O63" s="69" t="str">
        <f t="shared" si="7"/>
        <v/>
      </c>
      <c r="P63" s="79" t="str">
        <f t="shared" si="8"/>
        <v/>
      </c>
      <c r="Q63" s="33" t="str">
        <f t="shared" si="9"/>
        <v/>
      </c>
      <c r="R63" s="33" t="str">
        <f t="shared" si="10"/>
        <v/>
      </c>
      <c r="S63" s="420" t="str">
        <f t="shared" si="11"/>
        <v/>
      </c>
      <c r="T63" s="82" t="str">
        <f t="shared" si="12"/>
        <v/>
      </c>
      <c r="U63" s="33" t="str">
        <f t="shared" si="13"/>
        <v/>
      </c>
      <c r="V63" s="33">
        <f t="shared" si="14"/>
        <v>23</v>
      </c>
      <c r="W63" s="69">
        <f t="shared" si="15"/>
        <v>23</v>
      </c>
      <c r="X63" s="79" t="str">
        <f t="shared" si="16"/>
        <v/>
      </c>
      <c r="Y63" s="33" t="str">
        <f t="shared" si="17"/>
        <v/>
      </c>
      <c r="Z63" s="33">
        <f t="shared" si="18"/>
        <v>23</v>
      </c>
      <c r="AA63" s="420">
        <f t="shared" si="19"/>
        <v>23</v>
      </c>
      <c r="AB63" s="59" t="str">
        <f t="shared" si="20"/>
        <v/>
      </c>
      <c r="AC63" s="60" t="str">
        <f t="shared" si="21"/>
        <v/>
      </c>
      <c r="AD63" s="102" t="str">
        <f t="shared" si="22"/>
        <v>Yes</v>
      </c>
      <c r="AE63" s="31" t="str">
        <f t="shared" si="23"/>
        <v>None</v>
      </c>
      <c r="AF63" s="86" t="str">
        <f t="shared" si="24"/>
        <v/>
      </c>
      <c r="AG63" s="5" t="str">
        <f t="shared" si="25"/>
        <v/>
      </c>
      <c r="AH63" s="16"/>
      <c r="AI63" s="17"/>
      <c r="AJ63" s="16"/>
      <c r="AN63" s="28">
        <v>69</v>
      </c>
      <c r="AO63" s="28" t="s">
        <v>343</v>
      </c>
      <c r="AP63" s="28" t="s">
        <v>4</v>
      </c>
      <c r="AQ63" s="28"/>
      <c r="AR63" s="28"/>
      <c r="AS63" s="28"/>
      <c r="AT63" s="28"/>
      <c r="AU63" s="28"/>
      <c r="AV63" s="28"/>
      <c r="AW63" s="28"/>
      <c r="AX63" s="28"/>
      <c r="AY63" s="28"/>
      <c r="AZ63" s="28"/>
      <c r="BA63" s="28"/>
      <c r="BB63" s="28"/>
      <c r="BC63" s="28"/>
      <c r="BD63" s="28"/>
      <c r="BE63" s="28"/>
      <c r="BF63" s="28"/>
      <c r="BG63" s="28"/>
      <c r="BH63" s="28"/>
      <c r="BI63" s="28">
        <v>23</v>
      </c>
      <c r="BJ63" s="28">
        <v>23</v>
      </c>
      <c r="BK63" s="28"/>
      <c r="BL63" s="28"/>
      <c r="BM63" s="28">
        <v>23</v>
      </c>
      <c r="BN63" s="28">
        <v>23</v>
      </c>
      <c r="BO63" s="28"/>
      <c r="BP63" s="28"/>
      <c r="BQ63" s="28" t="s">
        <v>510</v>
      </c>
      <c r="BR63" s="28" t="s">
        <v>496</v>
      </c>
      <c r="BS63" s="28"/>
      <c r="BT63" s="28" t="s">
        <v>509</v>
      </c>
      <c r="BU63" s="28"/>
    </row>
    <row r="64" spans="2:73" x14ac:dyDescent="0.25">
      <c r="B64" s="59" t="str">
        <f t="shared" si="1"/>
        <v>North Fork American</v>
      </c>
      <c r="C64" s="100" t="str">
        <f t="shared" si="26"/>
        <v>BLM/USFS</v>
      </c>
      <c r="D64" s="82">
        <f t="shared" si="27"/>
        <v>12</v>
      </c>
      <c r="E64" s="33" t="str">
        <f t="shared" si="28"/>
        <v/>
      </c>
      <c r="F64" s="33" t="str">
        <f t="shared" si="29"/>
        <v/>
      </c>
      <c r="G64" s="69">
        <f t="shared" si="30"/>
        <v>12</v>
      </c>
      <c r="H64" s="79" t="str">
        <f t="shared" si="31"/>
        <v/>
      </c>
      <c r="I64" s="33" t="str">
        <f t="shared" si="32"/>
        <v/>
      </c>
      <c r="J64" s="33" t="str">
        <f t="shared" si="2"/>
        <v/>
      </c>
      <c r="K64" s="420" t="str">
        <f t="shared" si="3"/>
        <v/>
      </c>
      <c r="L64" s="82" t="str">
        <f t="shared" si="4"/>
        <v/>
      </c>
      <c r="M64" s="33" t="str">
        <f t="shared" si="5"/>
        <v/>
      </c>
      <c r="N64" s="33" t="str">
        <f t="shared" si="6"/>
        <v/>
      </c>
      <c r="O64" s="69" t="str">
        <f t="shared" si="7"/>
        <v/>
      </c>
      <c r="P64" s="79">
        <f t="shared" si="8"/>
        <v>26.3</v>
      </c>
      <c r="Q64" s="33" t="str">
        <f t="shared" si="9"/>
        <v/>
      </c>
      <c r="R64" s="33" t="str">
        <f t="shared" si="10"/>
        <v/>
      </c>
      <c r="S64" s="420">
        <f t="shared" si="11"/>
        <v>26.3</v>
      </c>
      <c r="T64" s="82" t="str">
        <f t="shared" si="12"/>
        <v/>
      </c>
      <c r="U64" s="33" t="str">
        <f t="shared" si="13"/>
        <v/>
      </c>
      <c r="V64" s="33" t="str">
        <f t="shared" si="14"/>
        <v/>
      </c>
      <c r="W64" s="69" t="str">
        <f t="shared" si="15"/>
        <v/>
      </c>
      <c r="X64" s="79">
        <f t="shared" si="16"/>
        <v>38.299999999999997</v>
      </c>
      <c r="Y64" s="33" t="str">
        <f t="shared" si="17"/>
        <v/>
      </c>
      <c r="Z64" s="33" t="str">
        <f t="shared" si="18"/>
        <v/>
      </c>
      <c r="AA64" s="420">
        <f t="shared" si="19"/>
        <v>38.299999999999997</v>
      </c>
      <c r="AB64" s="59" t="str">
        <f t="shared" si="20"/>
        <v/>
      </c>
      <c r="AC64" s="60" t="str">
        <f t="shared" si="21"/>
        <v/>
      </c>
      <c r="AD64" s="102" t="str">
        <f t="shared" si="22"/>
        <v/>
      </c>
      <c r="AE64" s="31" t="str">
        <f t="shared" si="23"/>
        <v/>
      </c>
      <c r="AF64" s="86" t="str">
        <f t="shared" si="24"/>
        <v/>
      </c>
      <c r="AG64" s="5" t="str">
        <f t="shared" si="25"/>
        <v/>
      </c>
      <c r="AJ64" s="16"/>
      <c r="AN64" s="28">
        <v>70</v>
      </c>
      <c r="AO64" s="28" t="s">
        <v>342</v>
      </c>
      <c r="AP64" s="28" t="s">
        <v>21</v>
      </c>
      <c r="AQ64" s="28">
        <v>12</v>
      </c>
      <c r="AR64" s="28"/>
      <c r="AS64" s="28"/>
      <c r="AT64" s="28">
        <v>12</v>
      </c>
      <c r="AU64" s="28"/>
      <c r="AV64" s="28"/>
      <c r="AW64" s="28"/>
      <c r="AX64" s="28"/>
      <c r="AY64" s="28"/>
      <c r="AZ64" s="28"/>
      <c r="BA64" s="28"/>
      <c r="BB64" s="28"/>
      <c r="BC64" s="28">
        <v>26.3</v>
      </c>
      <c r="BD64" s="28"/>
      <c r="BE64" s="28"/>
      <c r="BF64" s="28">
        <v>26.3</v>
      </c>
      <c r="BG64" s="28"/>
      <c r="BH64" s="28"/>
      <c r="BI64" s="28"/>
      <c r="BJ64" s="28"/>
      <c r="BK64" s="28">
        <v>38.299999999999997</v>
      </c>
      <c r="BL64" s="28"/>
      <c r="BM64" s="28"/>
      <c r="BN64" s="28">
        <v>38.299999999999997</v>
      </c>
      <c r="BO64" s="28"/>
      <c r="BP64" s="28"/>
      <c r="BQ64" s="28"/>
      <c r="BR64" s="28" t="s">
        <v>509</v>
      </c>
      <c r="BS64" s="28"/>
      <c r="BT64" s="28" t="s">
        <v>509</v>
      </c>
      <c r="BU64" s="28">
        <v>1</v>
      </c>
    </row>
    <row r="65" spans="2:73" x14ac:dyDescent="0.25">
      <c r="B65" s="59" t="str">
        <f t="shared" si="1"/>
        <v>Bautista Creek</v>
      </c>
      <c r="C65" s="100" t="str">
        <f t="shared" si="26"/>
        <v>USFS</v>
      </c>
      <c r="D65" s="82" t="str">
        <f t="shared" si="27"/>
        <v/>
      </c>
      <c r="E65" s="33" t="str">
        <f t="shared" si="28"/>
        <v/>
      </c>
      <c r="F65" s="33" t="str">
        <f t="shared" si="29"/>
        <v/>
      </c>
      <c r="G65" s="69" t="str">
        <f t="shared" si="30"/>
        <v/>
      </c>
      <c r="H65" s="79" t="str">
        <f t="shared" si="31"/>
        <v/>
      </c>
      <c r="I65" s="33" t="str">
        <f t="shared" si="32"/>
        <v/>
      </c>
      <c r="J65" s="33" t="str">
        <f t="shared" si="2"/>
        <v/>
      </c>
      <c r="K65" s="420" t="str">
        <f t="shared" si="3"/>
        <v/>
      </c>
      <c r="L65" s="82" t="str">
        <f t="shared" si="4"/>
        <v/>
      </c>
      <c r="M65" s="33" t="str">
        <f t="shared" si="5"/>
        <v/>
      </c>
      <c r="N65" s="33" t="str">
        <f t="shared" si="6"/>
        <v/>
      </c>
      <c r="O65" s="69" t="str">
        <f t="shared" si="7"/>
        <v/>
      </c>
      <c r="P65" s="79" t="str">
        <f t="shared" si="8"/>
        <v/>
      </c>
      <c r="Q65" s="33" t="str">
        <f t="shared" si="9"/>
        <v/>
      </c>
      <c r="R65" s="33">
        <f t="shared" si="10"/>
        <v>9.8000000000000007</v>
      </c>
      <c r="S65" s="420">
        <f t="shared" si="11"/>
        <v>9.8000000000000007</v>
      </c>
      <c r="T65" s="82" t="str">
        <f t="shared" si="12"/>
        <v/>
      </c>
      <c r="U65" s="33" t="str">
        <f t="shared" si="13"/>
        <v/>
      </c>
      <c r="V65" s="33" t="str">
        <f t="shared" si="14"/>
        <v/>
      </c>
      <c r="W65" s="69" t="str">
        <f t="shared" si="15"/>
        <v/>
      </c>
      <c r="X65" s="79" t="str">
        <f t="shared" si="16"/>
        <v/>
      </c>
      <c r="Y65" s="33" t="str">
        <f t="shared" si="17"/>
        <v/>
      </c>
      <c r="Z65" s="33">
        <f t="shared" si="18"/>
        <v>9.8000000000000007</v>
      </c>
      <c r="AA65" s="420">
        <f t="shared" si="19"/>
        <v>9.8000000000000007</v>
      </c>
      <c r="AB65" s="59" t="str">
        <f t="shared" si="20"/>
        <v/>
      </c>
      <c r="AC65" s="60" t="str">
        <f t="shared" si="21"/>
        <v/>
      </c>
      <c r="AD65" s="102" t="str">
        <f t="shared" si="22"/>
        <v/>
      </c>
      <c r="AE65" s="31" t="str">
        <f t="shared" si="23"/>
        <v/>
      </c>
      <c r="AF65" s="86" t="str">
        <f t="shared" si="24"/>
        <v/>
      </c>
      <c r="AG65" s="5" t="str">
        <f t="shared" si="25"/>
        <v/>
      </c>
      <c r="AJ65" s="16"/>
      <c r="AN65" s="28">
        <v>73</v>
      </c>
      <c r="AO65" s="28" t="s">
        <v>81</v>
      </c>
      <c r="AP65" s="28" t="s">
        <v>3</v>
      </c>
      <c r="AQ65" s="28"/>
      <c r="AR65" s="28"/>
      <c r="AS65" s="28"/>
      <c r="AT65" s="28"/>
      <c r="AU65" s="28"/>
      <c r="AV65" s="28"/>
      <c r="AW65" s="28"/>
      <c r="AX65" s="28"/>
      <c r="AY65" s="28"/>
      <c r="AZ65" s="28"/>
      <c r="BA65" s="28"/>
      <c r="BB65" s="28"/>
      <c r="BC65" s="28"/>
      <c r="BD65" s="28"/>
      <c r="BE65" s="28">
        <v>9.8000000000000007</v>
      </c>
      <c r="BF65" s="28">
        <v>9.8000000000000007</v>
      </c>
      <c r="BG65" s="28"/>
      <c r="BH65" s="28"/>
      <c r="BI65" s="28"/>
      <c r="BJ65" s="28"/>
      <c r="BK65" s="28"/>
      <c r="BL65" s="28"/>
      <c r="BM65" s="28">
        <v>9.8000000000000007</v>
      </c>
      <c r="BN65" s="28">
        <v>9.8000000000000007</v>
      </c>
      <c r="BO65" s="28"/>
      <c r="BP65" s="28"/>
      <c r="BQ65" s="28"/>
      <c r="BR65" s="28" t="s">
        <v>509</v>
      </c>
      <c r="BS65" s="28"/>
      <c r="BT65" s="28" t="s">
        <v>509</v>
      </c>
      <c r="BU65" s="28"/>
    </row>
    <row r="66" spans="2:73" x14ac:dyDescent="0.25">
      <c r="B66" s="59" t="str">
        <f t="shared" si="1"/>
        <v xml:space="preserve">Big Sur </v>
      </c>
      <c r="C66" s="100" t="str">
        <f t="shared" si="26"/>
        <v>USFS</v>
      </c>
      <c r="D66" s="82" t="str">
        <f t="shared" si="27"/>
        <v/>
      </c>
      <c r="E66" s="33" t="str">
        <f t="shared" si="28"/>
        <v/>
      </c>
      <c r="F66" s="33" t="str">
        <f t="shared" si="29"/>
        <v/>
      </c>
      <c r="G66" s="69" t="str">
        <f t="shared" si="30"/>
        <v/>
      </c>
      <c r="H66" s="79" t="str">
        <f t="shared" si="31"/>
        <v/>
      </c>
      <c r="I66" s="33" t="str">
        <f t="shared" si="32"/>
        <v/>
      </c>
      <c r="J66" s="33" t="str">
        <f t="shared" si="2"/>
        <v/>
      </c>
      <c r="K66" s="420" t="str">
        <f t="shared" si="3"/>
        <v/>
      </c>
      <c r="L66" s="82" t="str">
        <f t="shared" si="4"/>
        <v/>
      </c>
      <c r="M66" s="33" t="str">
        <f t="shared" si="5"/>
        <v/>
      </c>
      <c r="N66" s="33" t="str">
        <f t="shared" si="6"/>
        <v/>
      </c>
      <c r="O66" s="69" t="str">
        <f t="shared" si="7"/>
        <v/>
      </c>
      <c r="P66" s="79">
        <f t="shared" si="8"/>
        <v>19.5</v>
      </c>
      <c r="Q66" s="33" t="str">
        <f t="shared" si="9"/>
        <v/>
      </c>
      <c r="R66" s="33" t="str">
        <f t="shared" si="10"/>
        <v/>
      </c>
      <c r="S66" s="420">
        <f t="shared" si="11"/>
        <v>19.5</v>
      </c>
      <c r="T66" s="82" t="str">
        <f t="shared" si="12"/>
        <v/>
      </c>
      <c r="U66" s="33" t="str">
        <f t="shared" si="13"/>
        <v/>
      </c>
      <c r="V66" s="33" t="str">
        <f t="shared" si="14"/>
        <v/>
      </c>
      <c r="W66" s="69" t="str">
        <f t="shared" si="15"/>
        <v/>
      </c>
      <c r="X66" s="79">
        <f t="shared" si="16"/>
        <v>19.5</v>
      </c>
      <c r="Y66" s="33" t="str">
        <f t="shared" si="17"/>
        <v/>
      </c>
      <c r="Z66" s="33" t="str">
        <f t="shared" si="18"/>
        <v/>
      </c>
      <c r="AA66" s="420">
        <f t="shared" si="19"/>
        <v>19.5</v>
      </c>
      <c r="AB66" s="59" t="str">
        <f t="shared" si="20"/>
        <v/>
      </c>
      <c r="AC66" s="60" t="str">
        <f t="shared" si="21"/>
        <v/>
      </c>
      <c r="AD66" s="102" t="str">
        <f t="shared" si="22"/>
        <v/>
      </c>
      <c r="AE66" s="31" t="str">
        <f t="shared" si="23"/>
        <v/>
      </c>
      <c r="AF66" s="86" t="str">
        <f t="shared" si="24"/>
        <v/>
      </c>
      <c r="AG66" s="5" t="str">
        <f t="shared" si="25"/>
        <v/>
      </c>
      <c r="AJ66" s="16"/>
      <c r="AN66" s="28">
        <v>74</v>
      </c>
      <c r="AO66" s="28" t="s">
        <v>585</v>
      </c>
      <c r="AP66" s="28" t="s">
        <v>3</v>
      </c>
      <c r="AQ66" s="28"/>
      <c r="AR66" s="28"/>
      <c r="AS66" s="28"/>
      <c r="AT66" s="28"/>
      <c r="AU66" s="28"/>
      <c r="AV66" s="28"/>
      <c r="AW66" s="28"/>
      <c r="AX66" s="28"/>
      <c r="AY66" s="28"/>
      <c r="AZ66" s="28"/>
      <c r="BA66" s="28"/>
      <c r="BB66" s="28"/>
      <c r="BC66" s="28">
        <v>19.5</v>
      </c>
      <c r="BD66" s="28"/>
      <c r="BE66" s="28"/>
      <c r="BF66" s="28">
        <v>19.5</v>
      </c>
      <c r="BG66" s="28"/>
      <c r="BH66" s="28"/>
      <c r="BI66" s="28"/>
      <c r="BJ66" s="28"/>
      <c r="BK66" s="28">
        <v>19.5</v>
      </c>
      <c r="BL66" s="28"/>
      <c r="BM66" s="28"/>
      <c r="BN66" s="28">
        <v>19.5</v>
      </c>
      <c r="BO66" s="28"/>
      <c r="BP66" s="28"/>
      <c r="BQ66" s="28"/>
      <c r="BR66" s="28" t="s">
        <v>509</v>
      </c>
      <c r="BS66" s="28"/>
      <c r="BT66" s="28" t="s">
        <v>509</v>
      </c>
      <c r="BU66" s="28"/>
    </row>
    <row r="67" spans="2:73" x14ac:dyDescent="0.25">
      <c r="B67" s="59" t="str">
        <f t="shared" si="1"/>
        <v>Black Butte</v>
      </c>
      <c r="C67" s="100" t="str">
        <f t="shared" si="26"/>
        <v>USFS</v>
      </c>
      <c r="D67" s="82" t="str">
        <f t="shared" si="27"/>
        <v/>
      </c>
      <c r="E67" s="33" t="str">
        <f t="shared" si="28"/>
        <v/>
      </c>
      <c r="F67" s="33" t="str">
        <f t="shared" si="29"/>
        <v/>
      </c>
      <c r="G67" s="69" t="str">
        <f t="shared" si="30"/>
        <v/>
      </c>
      <c r="H67" s="79" t="str">
        <f t="shared" si="31"/>
        <v/>
      </c>
      <c r="I67" s="33" t="str">
        <f t="shared" si="32"/>
        <v/>
      </c>
      <c r="J67" s="33" t="str">
        <f t="shared" si="2"/>
        <v/>
      </c>
      <c r="K67" s="420" t="str">
        <f t="shared" si="3"/>
        <v/>
      </c>
      <c r="L67" s="82" t="str">
        <f t="shared" si="4"/>
        <v/>
      </c>
      <c r="M67" s="33" t="str">
        <f t="shared" si="5"/>
        <v/>
      </c>
      <c r="N67" s="33" t="str">
        <f t="shared" si="6"/>
        <v/>
      </c>
      <c r="O67" s="69" t="str">
        <f t="shared" si="7"/>
        <v/>
      </c>
      <c r="P67" s="79">
        <f t="shared" si="8"/>
        <v>17.5</v>
      </c>
      <c r="Q67" s="33">
        <f t="shared" si="9"/>
        <v>3.5</v>
      </c>
      <c r="R67" s="33" t="str">
        <f t="shared" si="10"/>
        <v/>
      </c>
      <c r="S67" s="420">
        <f t="shared" si="11"/>
        <v>21</v>
      </c>
      <c r="T67" s="82" t="str">
        <f t="shared" si="12"/>
        <v/>
      </c>
      <c r="U67" s="33" t="str">
        <f t="shared" si="13"/>
        <v/>
      </c>
      <c r="V67" s="33" t="str">
        <f t="shared" si="14"/>
        <v/>
      </c>
      <c r="W67" s="69" t="str">
        <f t="shared" si="15"/>
        <v/>
      </c>
      <c r="X67" s="79">
        <f t="shared" si="16"/>
        <v>17.5</v>
      </c>
      <c r="Y67" s="33">
        <f t="shared" si="17"/>
        <v>3.5</v>
      </c>
      <c r="Z67" s="33" t="str">
        <f t="shared" si="18"/>
        <v/>
      </c>
      <c r="AA67" s="420">
        <f t="shared" si="19"/>
        <v>21</v>
      </c>
      <c r="AB67" s="59" t="str">
        <f t="shared" si="20"/>
        <v/>
      </c>
      <c r="AC67" s="60" t="str">
        <f t="shared" si="21"/>
        <v/>
      </c>
      <c r="AD67" s="102" t="str">
        <f t="shared" si="22"/>
        <v/>
      </c>
      <c r="AE67" s="31" t="str">
        <f t="shared" si="23"/>
        <v/>
      </c>
      <c r="AF67" s="86" t="str">
        <f t="shared" si="24"/>
        <v/>
      </c>
      <c r="AG67" s="5" t="str">
        <f t="shared" si="25"/>
        <v/>
      </c>
      <c r="AJ67" s="16"/>
      <c r="AN67" s="28">
        <v>75</v>
      </c>
      <c r="AO67" s="28" t="s">
        <v>446</v>
      </c>
      <c r="AP67" s="28" t="s">
        <v>3</v>
      </c>
      <c r="AQ67" s="28"/>
      <c r="AR67" s="28"/>
      <c r="AS67" s="28"/>
      <c r="AT67" s="28"/>
      <c r="AU67" s="28"/>
      <c r="AV67" s="28"/>
      <c r="AW67" s="28"/>
      <c r="AX67" s="28"/>
      <c r="AY67" s="28"/>
      <c r="AZ67" s="28"/>
      <c r="BA67" s="28"/>
      <c r="BB67" s="28"/>
      <c r="BC67" s="28">
        <v>17.5</v>
      </c>
      <c r="BD67" s="28">
        <v>3.5</v>
      </c>
      <c r="BE67" s="28"/>
      <c r="BF67" s="28">
        <v>21</v>
      </c>
      <c r="BG67" s="28"/>
      <c r="BH67" s="28"/>
      <c r="BI67" s="28"/>
      <c r="BJ67" s="28"/>
      <c r="BK67" s="28">
        <v>17.5</v>
      </c>
      <c r="BL67" s="28">
        <v>3.5</v>
      </c>
      <c r="BM67" s="28"/>
      <c r="BN67" s="28">
        <v>21</v>
      </c>
      <c r="BO67" s="28"/>
      <c r="BP67" s="28"/>
      <c r="BQ67" s="28"/>
      <c r="BR67" s="28" t="s">
        <v>509</v>
      </c>
      <c r="BS67" s="28"/>
      <c r="BT67" s="28" t="s">
        <v>509</v>
      </c>
      <c r="BU67" s="28"/>
    </row>
    <row r="68" spans="2:73" x14ac:dyDescent="0.25">
      <c r="B68" s="59" t="str">
        <f t="shared" si="1"/>
        <v>Cottonwood Creek</v>
      </c>
      <c r="C68" s="100" t="str">
        <f t="shared" si="26"/>
        <v>BLM/USFS</v>
      </c>
      <c r="D68" s="82" t="str">
        <f t="shared" si="27"/>
        <v/>
      </c>
      <c r="E68" s="33" t="str">
        <f t="shared" si="28"/>
        <v/>
      </c>
      <c r="F68" s="33">
        <f t="shared" si="29"/>
        <v>4.0999999999999996</v>
      </c>
      <c r="G68" s="69">
        <f t="shared" si="30"/>
        <v>4.0999999999999996</v>
      </c>
      <c r="H68" s="79" t="str">
        <f t="shared" si="31"/>
        <v/>
      </c>
      <c r="I68" s="33" t="str">
        <f t="shared" si="32"/>
        <v/>
      </c>
      <c r="J68" s="33" t="str">
        <f t="shared" si="2"/>
        <v/>
      </c>
      <c r="K68" s="420" t="str">
        <f t="shared" si="3"/>
        <v/>
      </c>
      <c r="L68" s="82" t="str">
        <f t="shared" si="4"/>
        <v/>
      </c>
      <c r="M68" s="33" t="str">
        <f t="shared" si="5"/>
        <v/>
      </c>
      <c r="N68" s="33" t="str">
        <f t="shared" si="6"/>
        <v/>
      </c>
      <c r="O68" s="69" t="str">
        <f t="shared" si="7"/>
        <v/>
      </c>
      <c r="P68" s="79">
        <f t="shared" si="8"/>
        <v>17.399999999999999</v>
      </c>
      <c r="Q68" s="33" t="str">
        <f t="shared" si="9"/>
        <v/>
      </c>
      <c r="R68" s="33" t="str">
        <f t="shared" si="10"/>
        <v/>
      </c>
      <c r="S68" s="420">
        <f t="shared" si="11"/>
        <v>17.399999999999999</v>
      </c>
      <c r="T68" s="82" t="str">
        <f t="shared" si="12"/>
        <v/>
      </c>
      <c r="U68" s="33" t="str">
        <f t="shared" si="13"/>
        <v/>
      </c>
      <c r="V68" s="33" t="str">
        <f t="shared" si="14"/>
        <v/>
      </c>
      <c r="W68" s="69" t="str">
        <f t="shared" si="15"/>
        <v/>
      </c>
      <c r="X68" s="79">
        <f t="shared" si="16"/>
        <v>17.399999999999999</v>
      </c>
      <c r="Y68" s="33" t="str">
        <f t="shared" si="17"/>
        <v/>
      </c>
      <c r="Z68" s="33">
        <f t="shared" si="18"/>
        <v>4.0999999999999996</v>
      </c>
      <c r="AA68" s="420">
        <f t="shared" si="19"/>
        <v>21.5</v>
      </c>
      <c r="AB68" s="59" t="str">
        <f t="shared" si="20"/>
        <v/>
      </c>
      <c r="AC68" s="60" t="str">
        <f t="shared" si="21"/>
        <v/>
      </c>
      <c r="AD68" s="102" t="str">
        <f t="shared" si="22"/>
        <v/>
      </c>
      <c r="AE68" s="31" t="str">
        <f t="shared" si="23"/>
        <v/>
      </c>
      <c r="AF68" s="86" t="str">
        <f t="shared" si="24"/>
        <v/>
      </c>
      <c r="AG68" s="5" t="str">
        <f t="shared" si="25"/>
        <v/>
      </c>
      <c r="AJ68" s="16"/>
      <c r="AN68" s="28">
        <v>76</v>
      </c>
      <c r="AO68" s="28" t="s">
        <v>82</v>
      </c>
      <c r="AP68" s="28" t="s">
        <v>21</v>
      </c>
      <c r="AQ68" s="28"/>
      <c r="AR68" s="28"/>
      <c r="AS68" s="28">
        <v>4.0999999999999996</v>
      </c>
      <c r="AT68" s="28">
        <v>4.0999999999999996</v>
      </c>
      <c r="AU68" s="28"/>
      <c r="AV68" s="28"/>
      <c r="AW68" s="28"/>
      <c r="AX68" s="28"/>
      <c r="AY68" s="28"/>
      <c r="AZ68" s="28"/>
      <c r="BA68" s="28"/>
      <c r="BB68" s="28"/>
      <c r="BC68" s="28">
        <v>17.399999999999999</v>
      </c>
      <c r="BD68" s="28"/>
      <c r="BE68" s="28"/>
      <c r="BF68" s="28">
        <v>17.399999999999999</v>
      </c>
      <c r="BG68" s="28"/>
      <c r="BH68" s="28"/>
      <c r="BI68" s="28"/>
      <c r="BJ68" s="28"/>
      <c r="BK68" s="28">
        <v>17.399999999999999</v>
      </c>
      <c r="BL68" s="28"/>
      <c r="BM68" s="28">
        <v>4.0999999999999996</v>
      </c>
      <c r="BN68" s="28">
        <v>21.5</v>
      </c>
      <c r="BO68" s="28"/>
      <c r="BP68" s="28"/>
      <c r="BQ68" s="28"/>
      <c r="BR68" s="28" t="s">
        <v>509</v>
      </c>
      <c r="BS68" s="28"/>
      <c r="BT68" s="28" t="s">
        <v>509</v>
      </c>
      <c r="BU68" s="28"/>
    </row>
    <row r="69" spans="2:73" x14ac:dyDescent="0.25">
      <c r="B69" s="59" t="str">
        <f t="shared" si="1"/>
        <v>Eel</v>
      </c>
      <c r="C69" s="100" t="str">
        <f t="shared" si="26"/>
        <v>State</v>
      </c>
      <c r="D69" s="82">
        <f t="shared" si="27"/>
        <v>21</v>
      </c>
      <c r="E69" s="33">
        <f t="shared" si="28"/>
        <v>4.5</v>
      </c>
      <c r="F69" s="33">
        <f t="shared" si="29"/>
        <v>6.5</v>
      </c>
      <c r="G69" s="69">
        <f t="shared" si="30"/>
        <v>32</v>
      </c>
      <c r="H69" s="79" t="str">
        <f t="shared" si="31"/>
        <v/>
      </c>
      <c r="I69" s="33" t="str">
        <f t="shared" si="32"/>
        <v/>
      </c>
      <c r="J69" s="33" t="str">
        <f t="shared" si="2"/>
        <v/>
      </c>
      <c r="K69" s="420" t="str">
        <f t="shared" si="3"/>
        <v/>
      </c>
      <c r="L69" s="82" t="str">
        <f t="shared" si="4"/>
        <v/>
      </c>
      <c r="M69" s="33" t="str">
        <f t="shared" si="5"/>
        <v/>
      </c>
      <c r="N69" s="33" t="str">
        <f t="shared" si="6"/>
        <v/>
      </c>
      <c r="O69" s="69" t="str">
        <f t="shared" si="7"/>
        <v/>
      </c>
      <c r="P69" s="79">
        <f t="shared" si="8"/>
        <v>35</v>
      </c>
      <c r="Q69" s="33" t="str">
        <f t="shared" si="9"/>
        <v/>
      </c>
      <c r="R69" s="33" t="str">
        <f t="shared" si="10"/>
        <v/>
      </c>
      <c r="S69" s="420">
        <f t="shared" si="11"/>
        <v>35</v>
      </c>
      <c r="T69" s="82">
        <f t="shared" si="12"/>
        <v>41</v>
      </c>
      <c r="U69" s="33">
        <f t="shared" si="13"/>
        <v>23.5</v>
      </c>
      <c r="V69" s="33">
        <f t="shared" si="14"/>
        <v>266.5</v>
      </c>
      <c r="W69" s="69">
        <f t="shared" si="15"/>
        <v>331</v>
      </c>
      <c r="X69" s="79">
        <f t="shared" si="16"/>
        <v>97</v>
      </c>
      <c r="Y69" s="33">
        <f t="shared" si="17"/>
        <v>28</v>
      </c>
      <c r="Z69" s="33">
        <f t="shared" si="18"/>
        <v>273</v>
      </c>
      <c r="AA69" s="420">
        <f t="shared" si="19"/>
        <v>398</v>
      </c>
      <c r="AB69" s="59" t="str">
        <f t="shared" si="20"/>
        <v/>
      </c>
      <c r="AC69" s="60" t="str">
        <f t="shared" si="21"/>
        <v/>
      </c>
      <c r="AD69" s="102" t="str">
        <f t="shared" si="22"/>
        <v>Yes</v>
      </c>
      <c r="AE69" s="31" t="str">
        <f t="shared" si="23"/>
        <v>BLM/USFS</v>
      </c>
      <c r="AF69" s="86" t="str">
        <f t="shared" si="24"/>
        <v>See endnote 4</v>
      </c>
      <c r="AG69" s="5" t="str">
        <f t="shared" si="25"/>
        <v/>
      </c>
      <c r="AJ69" s="16"/>
      <c r="AN69" s="28">
        <v>79</v>
      </c>
      <c r="AO69" s="28" t="s">
        <v>373</v>
      </c>
      <c r="AP69" s="28" t="s">
        <v>4</v>
      </c>
      <c r="AQ69" s="28">
        <v>21</v>
      </c>
      <c r="AR69" s="28">
        <v>4.5</v>
      </c>
      <c r="AS69" s="28">
        <v>6.5</v>
      </c>
      <c r="AT69" s="28">
        <v>32</v>
      </c>
      <c r="AU69" s="28"/>
      <c r="AV69" s="28"/>
      <c r="AW69" s="28"/>
      <c r="AX69" s="28"/>
      <c r="AY69" s="28"/>
      <c r="AZ69" s="28"/>
      <c r="BA69" s="28"/>
      <c r="BB69" s="28"/>
      <c r="BC69" s="28">
        <v>35</v>
      </c>
      <c r="BD69" s="28"/>
      <c r="BE69" s="28"/>
      <c r="BF69" s="28">
        <v>35</v>
      </c>
      <c r="BG69" s="28">
        <v>41</v>
      </c>
      <c r="BH69" s="28">
        <v>23.5</v>
      </c>
      <c r="BI69" s="28">
        <v>266.5</v>
      </c>
      <c r="BJ69" s="28">
        <v>331</v>
      </c>
      <c r="BK69" s="28">
        <v>97</v>
      </c>
      <c r="BL69" s="28">
        <v>28</v>
      </c>
      <c r="BM69" s="28">
        <v>273</v>
      </c>
      <c r="BN69" s="28">
        <v>398</v>
      </c>
      <c r="BO69" s="28"/>
      <c r="BP69" s="28"/>
      <c r="BQ69" s="28" t="s">
        <v>510</v>
      </c>
      <c r="BR69" s="28" t="s">
        <v>21</v>
      </c>
      <c r="BS69" s="28" t="s">
        <v>774</v>
      </c>
      <c r="BT69" s="28" t="s">
        <v>509</v>
      </c>
      <c r="BU69" s="28"/>
    </row>
    <row r="70" spans="2:73" x14ac:dyDescent="0.25">
      <c r="B70" s="59" t="str">
        <f t="shared" si="1"/>
        <v>Feather</v>
      </c>
      <c r="C70" s="100" t="str">
        <f t="shared" si="26"/>
        <v>USFS</v>
      </c>
      <c r="D70" s="82" t="str">
        <f t="shared" si="27"/>
        <v/>
      </c>
      <c r="E70" s="33" t="str">
        <f t="shared" si="28"/>
        <v/>
      </c>
      <c r="F70" s="33" t="str">
        <f t="shared" si="29"/>
        <v/>
      </c>
      <c r="G70" s="69" t="str">
        <f t="shared" si="30"/>
        <v/>
      </c>
      <c r="H70" s="79" t="str">
        <f t="shared" si="31"/>
        <v/>
      </c>
      <c r="I70" s="33" t="str">
        <f t="shared" si="32"/>
        <v/>
      </c>
      <c r="J70" s="33" t="str">
        <f t="shared" si="2"/>
        <v/>
      </c>
      <c r="K70" s="420" t="str">
        <f t="shared" si="3"/>
        <v/>
      </c>
      <c r="L70" s="82" t="str">
        <f t="shared" si="4"/>
        <v/>
      </c>
      <c r="M70" s="33" t="str">
        <f t="shared" si="5"/>
        <v/>
      </c>
      <c r="N70" s="33" t="str">
        <f t="shared" si="6"/>
        <v/>
      </c>
      <c r="O70" s="69" t="str">
        <f t="shared" si="7"/>
        <v/>
      </c>
      <c r="P70" s="79">
        <f t="shared" si="8"/>
        <v>32.9</v>
      </c>
      <c r="Q70" s="33">
        <f t="shared" si="9"/>
        <v>9.6999999999999993</v>
      </c>
      <c r="R70" s="33">
        <f t="shared" si="10"/>
        <v>35</v>
      </c>
      <c r="S70" s="420">
        <f t="shared" si="11"/>
        <v>77.599999999999994</v>
      </c>
      <c r="T70" s="82" t="str">
        <f t="shared" si="12"/>
        <v/>
      </c>
      <c r="U70" s="33" t="str">
        <f t="shared" si="13"/>
        <v/>
      </c>
      <c r="V70" s="33" t="str">
        <f t="shared" si="14"/>
        <v/>
      </c>
      <c r="W70" s="69" t="str">
        <f t="shared" si="15"/>
        <v/>
      </c>
      <c r="X70" s="79">
        <f t="shared" si="16"/>
        <v>32.9</v>
      </c>
      <c r="Y70" s="33">
        <f t="shared" si="17"/>
        <v>9.6999999999999993</v>
      </c>
      <c r="Z70" s="33">
        <f t="shared" si="18"/>
        <v>35</v>
      </c>
      <c r="AA70" s="420">
        <f t="shared" si="19"/>
        <v>77.599999999999994</v>
      </c>
      <c r="AB70" s="59" t="str">
        <f t="shared" si="20"/>
        <v/>
      </c>
      <c r="AC70" s="60" t="str">
        <f t="shared" si="21"/>
        <v/>
      </c>
      <c r="AD70" s="102" t="str">
        <f t="shared" si="22"/>
        <v/>
      </c>
      <c r="AE70" s="31" t="str">
        <f t="shared" si="23"/>
        <v/>
      </c>
      <c r="AF70" s="86" t="str">
        <f t="shared" si="24"/>
        <v/>
      </c>
      <c r="AG70" s="5" t="str">
        <f t="shared" si="25"/>
        <v/>
      </c>
      <c r="AJ70" s="16"/>
      <c r="AN70" s="28">
        <v>84</v>
      </c>
      <c r="AO70" s="28" t="s">
        <v>326</v>
      </c>
      <c r="AP70" s="28" t="s">
        <v>3</v>
      </c>
      <c r="AQ70" s="28"/>
      <c r="AR70" s="28"/>
      <c r="AS70" s="28"/>
      <c r="AT70" s="28"/>
      <c r="AU70" s="28"/>
      <c r="AV70" s="28"/>
      <c r="AW70" s="28"/>
      <c r="AX70" s="28"/>
      <c r="AY70" s="28"/>
      <c r="AZ70" s="28"/>
      <c r="BA70" s="28"/>
      <c r="BB70" s="28"/>
      <c r="BC70" s="28">
        <v>32.9</v>
      </c>
      <c r="BD70" s="28">
        <v>9.6999999999999993</v>
      </c>
      <c r="BE70" s="28">
        <v>35</v>
      </c>
      <c r="BF70" s="28">
        <v>77.599999999999994</v>
      </c>
      <c r="BG70" s="28"/>
      <c r="BH70" s="28"/>
      <c r="BI70" s="28"/>
      <c r="BJ70" s="28"/>
      <c r="BK70" s="28">
        <v>32.9</v>
      </c>
      <c r="BL70" s="28">
        <v>9.6999999999999993</v>
      </c>
      <c r="BM70" s="28">
        <v>35</v>
      </c>
      <c r="BN70" s="28">
        <v>77.599999999999994</v>
      </c>
      <c r="BO70" s="28"/>
      <c r="BP70" s="28"/>
      <c r="BQ70" s="28"/>
      <c r="BR70" s="28" t="s">
        <v>509</v>
      </c>
      <c r="BS70" s="28"/>
      <c r="BT70" s="28" t="s">
        <v>509</v>
      </c>
      <c r="BU70" s="28"/>
    </row>
    <row r="71" spans="2:73" x14ac:dyDescent="0.25">
      <c r="B71" s="59" t="str">
        <f t="shared" si="1"/>
        <v>Fuller Mill Creek</v>
      </c>
      <c r="C71" s="100" t="str">
        <f t="shared" si="26"/>
        <v>USFS</v>
      </c>
      <c r="D71" s="82" t="str">
        <f t="shared" si="27"/>
        <v/>
      </c>
      <c r="E71" s="33" t="str">
        <f t="shared" si="28"/>
        <v/>
      </c>
      <c r="F71" s="33" t="str">
        <f t="shared" si="29"/>
        <v/>
      </c>
      <c r="G71" s="69" t="str">
        <f t="shared" si="30"/>
        <v/>
      </c>
      <c r="H71" s="79" t="str">
        <f t="shared" si="31"/>
        <v/>
      </c>
      <c r="I71" s="33" t="str">
        <f t="shared" si="32"/>
        <v/>
      </c>
      <c r="J71" s="33" t="str">
        <f t="shared" si="2"/>
        <v/>
      </c>
      <c r="K71" s="420" t="str">
        <f t="shared" si="3"/>
        <v/>
      </c>
      <c r="L71" s="82" t="str">
        <f t="shared" si="4"/>
        <v/>
      </c>
      <c r="M71" s="33" t="str">
        <f t="shared" si="5"/>
        <v/>
      </c>
      <c r="N71" s="33" t="str">
        <f t="shared" si="6"/>
        <v/>
      </c>
      <c r="O71" s="69" t="str">
        <f t="shared" si="7"/>
        <v/>
      </c>
      <c r="P71" s="79" t="str">
        <f t="shared" si="8"/>
        <v/>
      </c>
      <c r="Q71" s="33">
        <f t="shared" si="9"/>
        <v>2.6</v>
      </c>
      <c r="R71" s="33">
        <f t="shared" si="10"/>
        <v>0.9</v>
      </c>
      <c r="S71" s="420">
        <f t="shared" si="11"/>
        <v>3.5</v>
      </c>
      <c r="T71" s="82" t="str">
        <f t="shared" si="12"/>
        <v/>
      </c>
      <c r="U71" s="33" t="str">
        <f t="shared" si="13"/>
        <v/>
      </c>
      <c r="V71" s="33" t="str">
        <f t="shared" si="14"/>
        <v/>
      </c>
      <c r="W71" s="69" t="str">
        <f t="shared" si="15"/>
        <v/>
      </c>
      <c r="X71" s="79" t="str">
        <f t="shared" si="16"/>
        <v/>
      </c>
      <c r="Y71" s="33">
        <f t="shared" si="17"/>
        <v>2.6</v>
      </c>
      <c r="Z71" s="33">
        <f t="shared" si="18"/>
        <v>0.9</v>
      </c>
      <c r="AA71" s="420">
        <f t="shared" si="19"/>
        <v>3.5</v>
      </c>
      <c r="AB71" s="59" t="str">
        <f t="shared" si="20"/>
        <v/>
      </c>
      <c r="AC71" s="60" t="str">
        <f t="shared" si="21"/>
        <v/>
      </c>
      <c r="AD71" s="102" t="str">
        <f t="shared" si="22"/>
        <v/>
      </c>
      <c r="AE71" s="31" t="str">
        <f t="shared" si="23"/>
        <v/>
      </c>
      <c r="AF71" s="86" t="str">
        <f t="shared" si="24"/>
        <v/>
      </c>
      <c r="AG71" s="5" t="str">
        <f t="shared" si="25"/>
        <v/>
      </c>
      <c r="AJ71" s="16"/>
      <c r="AN71" s="28">
        <v>85</v>
      </c>
      <c r="AO71" s="28" t="s">
        <v>83</v>
      </c>
      <c r="AP71" s="28" t="s">
        <v>3</v>
      </c>
      <c r="AQ71" s="28"/>
      <c r="AR71" s="28"/>
      <c r="AS71" s="28"/>
      <c r="AT71" s="28"/>
      <c r="AU71" s="28"/>
      <c r="AV71" s="28"/>
      <c r="AW71" s="28"/>
      <c r="AX71" s="28"/>
      <c r="AY71" s="28"/>
      <c r="AZ71" s="28"/>
      <c r="BA71" s="28"/>
      <c r="BB71" s="28"/>
      <c r="BC71" s="28"/>
      <c r="BD71" s="28">
        <v>2.6</v>
      </c>
      <c r="BE71" s="28">
        <v>0.9</v>
      </c>
      <c r="BF71" s="28">
        <v>3.5</v>
      </c>
      <c r="BG71" s="28"/>
      <c r="BH71" s="28"/>
      <c r="BI71" s="28"/>
      <c r="BJ71" s="28"/>
      <c r="BK71" s="28"/>
      <c r="BL71" s="28">
        <v>2.6</v>
      </c>
      <c r="BM71" s="28">
        <v>0.9</v>
      </c>
      <c r="BN71" s="28">
        <v>3.5</v>
      </c>
      <c r="BO71" s="28"/>
      <c r="BP71" s="28"/>
      <c r="BQ71" s="28"/>
      <c r="BR71" s="28" t="s">
        <v>509</v>
      </c>
      <c r="BS71" s="28"/>
      <c r="BT71" s="28" t="s">
        <v>509</v>
      </c>
      <c r="BU71" s="28"/>
    </row>
    <row r="72" spans="2:73" ht="30" x14ac:dyDescent="0.25">
      <c r="B72" s="59" t="str">
        <f t="shared" si="1"/>
        <v>Kern</v>
      </c>
      <c r="C72" s="100" t="str">
        <f t="shared" si="26"/>
        <v>NPS/USFS</v>
      </c>
      <c r="D72" s="82" t="str">
        <f t="shared" si="27"/>
        <v/>
      </c>
      <c r="E72" s="33" t="str">
        <f t="shared" si="28"/>
        <v/>
      </c>
      <c r="F72" s="33" t="str">
        <f t="shared" si="29"/>
        <v/>
      </c>
      <c r="G72" s="69" t="str">
        <f t="shared" si="30"/>
        <v/>
      </c>
      <c r="H72" s="79" t="str">
        <f t="shared" si="31"/>
        <v/>
      </c>
      <c r="I72" s="33" t="str">
        <f t="shared" si="32"/>
        <v/>
      </c>
      <c r="J72" s="33" t="str">
        <f t="shared" si="2"/>
        <v/>
      </c>
      <c r="K72" s="420" t="str">
        <f t="shared" si="3"/>
        <v/>
      </c>
      <c r="L72" s="82">
        <f t="shared" si="4"/>
        <v>27</v>
      </c>
      <c r="M72" s="33" t="str">
        <f t="shared" si="5"/>
        <v/>
      </c>
      <c r="N72" s="33" t="str">
        <f t="shared" si="6"/>
        <v/>
      </c>
      <c r="O72" s="69">
        <f t="shared" si="7"/>
        <v>27</v>
      </c>
      <c r="P72" s="79">
        <f t="shared" si="8"/>
        <v>96.1</v>
      </c>
      <c r="Q72" s="33">
        <f t="shared" si="9"/>
        <v>7</v>
      </c>
      <c r="R72" s="33">
        <f t="shared" si="10"/>
        <v>20.9</v>
      </c>
      <c r="S72" s="420">
        <f t="shared" si="11"/>
        <v>124</v>
      </c>
      <c r="T72" s="82" t="str">
        <f t="shared" si="12"/>
        <v/>
      </c>
      <c r="U72" s="33" t="str">
        <f t="shared" si="13"/>
        <v/>
      </c>
      <c r="V72" s="33" t="str">
        <f t="shared" si="14"/>
        <v/>
      </c>
      <c r="W72" s="69" t="str">
        <f t="shared" si="15"/>
        <v/>
      </c>
      <c r="X72" s="79">
        <f t="shared" si="16"/>
        <v>123.1</v>
      </c>
      <c r="Y72" s="33">
        <f t="shared" si="17"/>
        <v>7</v>
      </c>
      <c r="Z72" s="33">
        <f t="shared" si="18"/>
        <v>20.9</v>
      </c>
      <c r="AA72" s="420">
        <f t="shared" si="19"/>
        <v>151</v>
      </c>
      <c r="AB72" s="59" t="str">
        <f t="shared" si="20"/>
        <v/>
      </c>
      <c r="AC72" s="60" t="str">
        <f t="shared" si="21"/>
        <v/>
      </c>
      <c r="AD72" s="102" t="str">
        <f t="shared" si="22"/>
        <v/>
      </c>
      <c r="AE72" s="31" t="str">
        <f t="shared" si="23"/>
        <v/>
      </c>
      <c r="AF72" s="86" t="str">
        <f t="shared" si="24"/>
        <v>27 miles of the North Fork designated under 16 USC 1274(64)(A); 124 miles of the South Fork designated under 16 USC 1274(64)(B).</v>
      </c>
      <c r="AG72" s="5" t="str">
        <f t="shared" si="25"/>
        <v/>
      </c>
      <c r="AJ72" s="16"/>
      <c r="AN72" s="28">
        <v>86</v>
      </c>
      <c r="AO72" s="28" t="s">
        <v>380</v>
      </c>
      <c r="AP72" s="28" t="s">
        <v>23</v>
      </c>
      <c r="AQ72" s="28"/>
      <c r="AR72" s="28"/>
      <c r="AS72" s="28"/>
      <c r="AT72" s="28"/>
      <c r="AU72" s="28"/>
      <c r="AV72" s="28"/>
      <c r="AW72" s="28"/>
      <c r="AX72" s="28"/>
      <c r="AY72" s="28">
        <v>27</v>
      </c>
      <c r="AZ72" s="28"/>
      <c r="BA72" s="28"/>
      <c r="BB72" s="28">
        <v>27</v>
      </c>
      <c r="BC72" s="28">
        <v>96.1</v>
      </c>
      <c r="BD72" s="28">
        <v>7</v>
      </c>
      <c r="BE72" s="28">
        <v>20.9</v>
      </c>
      <c r="BF72" s="28">
        <v>124</v>
      </c>
      <c r="BG72" s="28"/>
      <c r="BH72" s="28"/>
      <c r="BI72" s="28"/>
      <c r="BJ72" s="28"/>
      <c r="BK72" s="28">
        <v>123.1</v>
      </c>
      <c r="BL72" s="28">
        <v>7</v>
      </c>
      <c r="BM72" s="28">
        <v>20.9</v>
      </c>
      <c r="BN72" s="28">
        <v>151</v>
      </c>
      <c r="BO72" s="28"/>
      <c r="BP72" s="28"/>
      <c r="BQ72" s="28"/>
      <c r="BR72" s="28" t="s">
        <v>509</v>
      </c>
      <c r="BS72" s="28" t="s">
        <v>1023</v>
      </c>
      <c r="BT72" s="28" t="s">
        <v>509</v>
      </c>
      <c r="BU72" s="28">
        <v>1</v>
      </c>
    </row>
    <row r="73" spans="2:73" x14ac:dyDescent="0.25">
      <c r="B73" s="59" t="str">
        <f t="shared" si="1"/>
        <v>Kings</v>
      </c>
      <c r="C73" s="100" t="str">
        <f t="shared" si="26"/>
        <v>NPS/USFS</v>
      </c>
      <c r="D73" s="82" t="str">
        <f t="shared" si="27"/>
        <v/>
      </c>
      <c r="E73" s="33" t="str">
        <f t="shared" si="28"/>
        <v/>
      </c>
      <c r="F73" s="33" t="str">
        <f t="shared" si="29"/>
        <v/>
      </c>
      <c r="G73" s="69" t="str">
        <f t="shared" si="30"/>
        <v/>
      </c>
      <c r="H73" s="79" t="str">
        <f t="shared" si="31"/>
        <v/>
      </c>
      <c r="I73" s="33" t="str">
        <f t="shared" si="32"/>
        <v/>
      </c>
      <c r="J73" s="33" t="str">
        <f t="shared" si="2"/>
        <v/>
      </c>
      <c r="K73" s="420" t="str">
        <f t="shared" si="3"/>
        <v/>
      </c>
      <c r="L73" s="82">
        <f t="shared" si="4"/>
        <v>49</v>
      </c>
      <c r="M73" s="33" t="str">
        <f t="shared" si="5"/>
        <v/>
      </c>
      <c r="N73" s="33">
        <f t="shared" si="6"/>
        <v>6.5</v>
      </c>
      <c r="O73" s="69">
        <f t="shared" si="7"/>
        <v>55.5</v>
      </c>
      <c r="P73" s="79">
        <f t="shared" si="8"/>
        <v>16.5</v>
      </c>
      <c r="Q73" s="33" t="str">
        <f t="shared" si="9"/>
        <v/>
      </c>
      <c r="R73" s="33">
        <f t="shared" si="10"/>
        <v>9</v>
      </c>
      <c r="S73" s="420">
        <f t="shared" si="11"/>
        <v>25.5</v>
      </c>
      <c r="T73" s="82" t="str">
        <f t="shared" si="12"/>
        <v/>
      </c>
      <c r="U73" s="33" t="str">
        <f t="shared" si="13"/>
        <v/>
      </c>
      <c r="V73" s="33" t="str">
        <f t="shared" si="14"/>
        <v/>
      </c>
      <c r="W73" s="69" t="str">
        <f t="shared" si="15"/>
        <v/>
      </c>
      <c r="X73" s="79">
        <f t="shared" si="16"/>
        <v>65.5</v>
      </c>
      <c r="Y73" s="33" t="str">
        <f t="shared" si="17"/>
        <v/>
      </c>
      <c r="Z73" s="33">
        <f t="shared" si="18"/>
        <v>15.5</v>
      </c>
      <c r="AA73" s="420">
        <f t="shared" si="19"/>
        <v>81</v>
      </c>
      <c r="AB73" s="59" t="str">
        <f t="shared" si="20"/>
        <v/>
      </c>
      <c r="AC73" s="60" t="str">
        <f t="shared" si="21"/>
        <v/>
      </c>
      <c r="AD73" s="102" t="str">
        <f t="shared" si="22"/>
        <v/>
      </c>
      <c r="AE73" s="31" t="str">
        <f t="shared" si="23"/>
        <v/>
      </c>
      <c r="AF73" s="86" t="str">
        <f t="shared" si="24"/>
        <v/>
      </c>
      <c r="AG73" s="5" t="str">
        <f t="shared" si="25"/>
        <v/>
      </c>
      <c r="AJ73" s="16"/>
      <c r="AN73" s="28">
        <v>89</v>
      </c>
      <c r="AO73" s="28" t="s">
        <v>378</v>
      </c>
      <c r="AP73" s="28" t="s">
        <v>23</v>
      </c>
      <c r="AQ73" s="28"/>
      <c r="AR73" s="28"/>
      <c r="AS73" s="28"/>
      <c r="AT73" s="28"/>
      <c r="AU73" s="28"/>
      <c r="AV73" s="28"/>
      <c r="AW73" s="28"/>
      <c r="AX73" s="28"/>
      <c r="AY73" s="28">
        <v>49</v>
      </c>
      <c r="AZ73" s="28"/>
      <c r="BA73" s="28">
        <v>6.5</v>
      </c>
      <c r="BB73" s="28">
        <v>55.5</v>
      </c>
      <c r="BC73" s="28">
        <v>16.5</v>
      </c>
      <c r="BD73" s="28"/>
      <c r="BE73" s="28">
        <v>9</v>
      </c>
      <c r="BF73" s="28">
        <v>25.5</v>
      </c>
      <c r="BG73" s="28"/>
      <c r="BH73" s="28"/>
      <c r="BI73" s="28"/>
      <c r="BJ73" s="28"/>
      <c r="BK73" s="28">
        <v>65.5</v>
      </c>
      <c r="BL73" s="28"/>
      <c r="BM73" s="28">
        <v>15.5</v>
      </c>
      <c r="BN73" s="28">
        <v>81</v>
      </c>
      <c r="BO73" s="28"/>
      <c r="BP73" s="28"/>
      <c r="BQ73" s="28"/>
      <c r="BR73" s="28" t="s">
        <v>509</v>
      </c>
      <c r="BS73" s="28"/>
      <c r="BT73" s="28" t="s">
        <v>509</v>
      </c>
      <c r="BU73" s="28"/>
    </row>
    <row r="74" spans="2:73" x14ac:dyDescent="0.25">
      <c r="B74" s="59" t="str">
        <f t="shared" si="1"/>
        <v>Merced</v>
      </c>
      <c r="C74" s="100" t="str">
        <f t="shared" si="26"/>
        <v>BLM/NPS/USFS</v>
      </c>
      <c r="D74" s="82">
        <f t="shared" si="27"/>
        <v>3</v>
      </c>
      <c r="E74" s="33" t="str">
        <f t="shared" si="28"/>
        <v/>
      </c>
      <c r="F74" s="33">
        <f t="shared" si="29"/>
        <v>9</v>
      </c>
      <c r="G74" s="69">
        <f t="shared" si="30"/>
        <v>12</v>
      </c>
      <c r="H74" s="79" t="str">
        <f t="shared" si="31"/>
        <v/>
      </c>
      <c r="I74" s="33" t="str">
        <f t="shared" si="32"/>
        <v/>
      </c>
      <c r="J74" s="33" t="str">
        <f t="shared" si="2"/>
        <v/>
      </c>
      <c r="K74" s="420" t="str">
        <f t="shared" si="3"/>
        <v/>
      </c>
      <c r="L74" s="82">
        <f t="shared" si="4"/>
        <v>53</v>
      </c>
      <c r="M74" s="33">
        <f t="shared" si="5"/>
        <v>14</v>
      </c>
      <c r="N74" s="33">
        <f t="shared" si="6"/>
        <v>14</v>
      </c>
      <c r="O74" s="69">
        <f t="shared" si="7"/>
        <v>81</v>
      </c>
      <c r="P74" s="79">
        <f t="shared" si="8"/>
        <v>15</v>
      </c>
      <c r="Q74" s="33">
        <f t="shared" si="9"/>
        <v>2</v>
      </c>
      <c r="R74" s="33">
        <f t="shared" si="10"/>
        <v>12.5</v>
      </c>
      <c r="S74" s="420">
        <f t="shared" si="11"/>
        <v>29.5</v>
      </c>
      <c r="T74" s="82" t="str">
        <f t="shared" si="12"/>
        <v/>
      </c>
      <c r="U74" s="33" t="str">
        <f t="shared" si="13"/>
        <v/>
      </c>
      <c r="V74" s="33" t="str">
        <f t="shared" si="14"/>
        <v/>
      </c>
      <c r="W74" s="69" t="str">
        <f t="shared" si="15"/>
        <v/>
      </c>
      <c r="X74" s="79">
        <f t="shared" si="16"/>
        <v>71</v>
      </c>
      <c r="Y74" s="33">
        <f t="shared" si="17"/>
        <v>16</v>
      </c>
      <c r="Z74" s="33">
        <f t="shared" si="18"/>
        <v>35.5</v>
      </c>
      <c r="AA74" s="420">
        <f t="shared" si="19"/>
        <v>122.5</v>
      </c>
      <c r="AB74" s="59" t="str">
        <f t="shared" si="20"/>
        <v/>
      </c>
      <c r="AC74" s="60" t="str">
        <f t="shared" si="21"/>
        <v/>
      </c>
      <c r="AD74" s="102" t="str">
        <f t="shared" si="22"/>
        <v/>
      </c>
      <c r="AE74" s="31" t="str">
        <f t="shared" si="23"/>
        <v/>
      </c>
      <c r="AF74" s="86" t="str">
        <f t="shared" si="24"/>
        <v/>
      </c>
      <c r="AG74" s="5" t="str">
        <f t="shared" si="25"/>
        <v/>
      </c>
      <c r="AJ74" s="16"/>
      <c r="AN74" s="28">
        <v>95</v>
      </c>
      <c r="AO74" s="28" t="s">
        <v>260</v>
      </c>
      <c r="AP74" s="28" t="s">
        <v>20</v>
      </c>
      <c r="AQ74" s="28">
        <v>3</v>
      </c>
      <c r="AR74" s="28"/>
      <c r="AS74" s="28">
        <v>9</v>
      </c>
      <c r="AT74" s="28">
        <v>12</v>
      </c>
      <c r="AU74" s="28"/>
      <c r="AV74" s="28"/>
      <c r="AW74" s="28"/>
      <c r="AX74" s="28"/>
      <c r="AY74" s="28">
        <v>53</v>
      </c>
      <c r="AZ74" s="28">
        <v>14</v>
      </c>
      <c r="BA74" s="28">
        <v>14</v>
      </c>
      <c r="BB74" s="28">
        <v>81</v>
      </c>
      <c r="BC74" s="28">
        <v>15</v>
      </c>
      <c r="BD74" s="28">
        <v>2</v>
      </c>
      <c r="BE74" s="28">
        <v>12.5</v>
      </c>
      <c r="BF74" s="28">
        <v>29.5</v>
      </c>
      <c r="BG74" s="28"/>
      <c r="BH74" s="28"/>
      <c r="BI74" s="28"/>
      <c r="BJ74" s="28"/>
      <c r="BK74" s="28">
        <v>71</v>
      </c>
      <c r="BL74" s="28">
        <v>16</v>
      </c>
      <c r="BM74" s="28">
        <v>35.5</v>
      </c>
      <c r="BN74" s="28">
        <v>122.5</v>
      </c>
      <c r="BO74" s="28"/>
      <c r="BP74" s="28"/>
      <c r="BQ74" s="28"/>
      <c r="BR74" s="28" t="s">
        <v>509</v>
      </c>
      <c r="BS74" s="28"/>
      <c r="BT74" s="28" t="s">
        <v>509</v>
      </c>
      <c r="BU74" s="28"/>
    </row>
    <row r="75" spans="2:73" x14ac:dyDescent="0.25">
      <c r="B75" s="59" t="str">
        <f t="shared" si="1"/>
        <v>Owens  Headwaters</v>
      </c>
      <c r="C75" s="100" t="str">
        <f t="shared" si="26"/>
        <v>USFS</v>
      </c>
      <c r="D75" s="82" t="str">
        <f t="shared" si="27"/>
        <v/>
      </c>
      <c r="E75" s="33" t="str">
        <f t="shared" si="28"/>
        <v/>
      </c>
      <c r="F75" s="33" t="str">
        <f t="shared" si="29"/>
        <v/>
      </c>
      <c r="G75" s="69" t="str">
        <f t="shared" si="30"/>
        <v/>
      </c>
      <c r="H75" s="79" t="str">
        <f t="shared" si="31"/>
        <v/>
      </c>
      <c r="I75" s="33" t="str">
        <f t="shared" si="32"/>
        <v/>
      </c>
      <c r="J75" s="33" t="str">
        <f t="shared" si="2"/>
        <v/>
      </c>
      <c r="K75" s="420" t="str">
        <f t="shared" si="3"/>
        <v/>
      </c>
      <c r="L75" s="82" t="str">
        <f t="shared" si="4"/>
        <v/>
      </c>
      <c r="M75" s="33" t="str">
        <f t="shared" si="5"/>
        <v/>
      </c>
      <c r="N75" s="33" t="str">
        <f t="shared" si="6"/>
        <v/>
      </c>
      <c r="O75" s="69" t="str">
        <f t="shared" si="7"/>
        <v/>
      </c>
      <c r="P75" s="79">
        <f t="shared" si="8"/>
        <v>6.3</v>
      </c>
      <c r="Q75" s="33">
        <f t="shared" si="9"/>
        <v>6.6</v>
      </c>
      <c r="R75" s="33">
        <f t="shared" si="10"/>
        <v>6.2</v>
      </c>
      <c r="S75" s="420">
        <f t="shared" si="11"/>
        <v>19.099999999999998</v>
      </c>
      <c r="T75" s="82" t="str">
        <f t="shared" si="12"/>
        <v/>
      </c>
      <c r="U75" s="33" t="str">
        <f t="shared" si="13"/>
        <v/>
      </c>
      <c r="V75" s="33" t="str">
        <f t="shared" si="14"/>
        <v/>
      </c>
      <c r="W75" s="69" t="str">
        <f t="shared" si="15"/>
        <v/>
      </c>
      <c r="X75" s="79">
        <f t="shared" si="16"/>
        <v>6.3</v>
      </c>
      <c r="Y75" s="33">
        <f t="shared" si="17"/>
        <v>6.6</v>
      </c>
      <c r="Z75" s="33">
        <f t="shared" si="18"/>
        <v>6.2</v>
      </c>
      <c r="AA75" s="420">
        <f t="shared" si="19"/>
        <v>19.099999999999998</v>
      </c>
      <c r="AB75" s="59" t="str">
        <f t="shared" si="20"/>
        <v/>
      </c>
      <c r="AC75" s="60" t="str">
        <f t="shared" si="21"/>
        <v/>
      </c>
      <c r="AD75" s="102" t="str">
        <f t="shared" si="22"/>
        <v/>
      </c>
      <c r="AE75" s="31" t="str">
        <f t="shared" si="23"/>
        <v/>
      </c>
      <c r="AF75" s="86" t="str">
        <f t="shared" si="24"/>
        <v/>
      </c>
      <c r="AG75" s="5" t="str">
        <f t="shared" si="25"/>
        <v/>
      </c>
      <c r="AJ75" s="16"/>
      <c r="AN75" s="28">
        <v>101</v>
      </c>
      <c r="AO75" s="28" t="s">
        <v>665</v>
      </c>
      <c r="AP75" s="28" t="s">
        <v>3</v>
      </c>
      <c r="AQ75" s="28"/>
      <c r="AR75" s="28"/>
      <c r="AS75" s="28"/>
      <c r="AT75" s="28"/>
      <c r="AU75" s="28"/>
      <c r="AV75" s="28"/>
      <c r="AW75" s="28"/>
      <c r="AX75" s="28"/>
      <c r="AY75" s="28"/>
      <c r="AZ75" s="28"/>
      <c r="BA75" s="28"/>
      <c r="BB75" s="28"/>
      <c r="BC75" s="28">
        <v>6.3</v>
      </c>
      <c r="BD75" s="28">
        <v>6.6</v>
      </c>
      <c r="BE75" s="28">
        <v>6.2</v>
      </c>
      <c r="BF75" s="28">
        <v>19.099999999999998</v>
      </c>
      <c r="BG75" s="28"/>
      <c r="BH75" s="28"/>
      <c r="BI75" s="28"/>
      <c r="BJ75" s="28"/>
      <c r="BK75" s="28">
        <v>6.3</v>
      </c>
      <c r="BL75" s="28">
        <v>6.6</v>
      </c>
      <c r="BM75" s="28">
        <v>6.2</v>
      </c>
      <c r="BN75" s="28">
        <v>19.099999999999998</v>
      </c>
      <c r="BO75" s="28"/>
      <c r="BP75" s="28"/>
      <c r="BQ75" s="28"/>
      <c r="BR75" s="28" t="s">
        <v>509</v>
      </c>
      <c r="BS75" s="28"/>
      <c r="BT75" s="28" t="s">
        <v>509</v>
      </c>
      <c r="BU75" s="28"/>
    </row>
    <row r="76" spans="2:73" x14ac:dyDescent="0.25">
      <c r="B76" s="59" t="str">
        <f t="shared" si="1"/>
        <v>Palm Canyon Creek</v>
      </c>
      <c r="C76" s="100" t="str">
        <f t="shared" si="26"/>
        <v>USFS</v>
      </c>
      <c r="D76" s="82" t="str">
        <f t="shared" si="27"/>
        <v/>
      </c>
      <c r="E76" s="33" t="str">
        <f t="shared" si="28"/>
        <v/>
      </c>
      <c r="F76" s="33" t="str">
        <f t="shared" si="29"/>
        <v/>
      </c>
      <c r="G76" s="69" t="str">
        <f t="shared" si="30"/>
        <v/>
      </c>
      <c r="H76" s="79" t="str">
        <f t="shared" si="31"/>
        <v/>
      </c>
      <c r="I76" s="33" t="str">
        <f t="shared" si="32"/>
        <v/>
      </c>
      <c r="J76" s="33" t="str">
        <f t="shared" si="2"/>
        <v/>
      </c>
      <c r="K76" s="420" t="str">
        <f t="shared" si="3"/>
        <v/>
      </c>
      <c r="L76" s="82" t="str">
        <f t="shared" si="4"/>
        <v/>
      </c>
      <c r="M76" s="33" t="str">
        <f t="shared" si="5"/>
        <v/>
      </c>
      <c r="N76" s="33" t="str">
        <f t="shared" si="6"/>
        <v/>
      </c>
      <c r="O76" s="69" t="str">
        <f t="shared" si="7"/>
        <v/>
      </c>
      <c r="P76" s="79">
        <f t="shared" si="8"/>
        <v>8.1</v>
      </c>
      <c r="Q76" s="33" t="str">
        <f t="shared" si="9"/>
        <v/>
      </c>
      <c r="R76" s="33" t="str">
        <f t="shared" si="10"/>
        <v/>
      </c>
      <c r="S76" s="420">
        <f t="shared" si="11"/>
        <v>8.1</v>
      </c>
      <c r="T76" s="82" t="str">
        <f t="shared" si="12"/>
        <v/>
      </c>
      <c r="U76" s="33" t="str">
        <f t="shared" si="13"/>
        <v/>
      </c>
      <c r="V76" s="33" t="str">
        <f t="shared" si="14"/>
        <v/>
      </c>
      <c r="W76" s="69" t="str">
        <f t="shared" si="15"/>
        <v/>
      </c>
      <c r="X76" s="79">
        <f t="shared" si="16"/>
        <v>8.1</v>
      </c>
      <c r="Y76" s="33" t="str">
        <f t="shared" si="17"/>
        <v/>
      </c>
      <c r="Z76" s="33" t="str">
        <f t="shared" si="18"/>
        <v/>
      </c>
      <c r="AA76" s="420">
        <f t="shared" si="19"/>
        <v>8.1</v>
      </c>
      <c r="AB76" s="59" t="str">
        <f t="shared" si="20"/>
        <v/>
      </c>
      <c r="AC76" s="60" t="str">
        <f t="shared" si="21"/>
        <v/>
      </c>
      <c r="AD76" s="102" t="str">
        <f t="shared" si="22"/>
        <v/>
      </c>
      <c r="AE76" s="31" t="str">
        <f t="shared" si="23"/>
        <v/>
      </c>
      <c r="AF76" s="86" t="str">
        <f t="shared" si="24"/>
        <v/>
      </c>
      <c r="AG76" s="5" t="str">
        <f t="shared" si="25"/>
        <v/>
      </c>
      <c r="AJ76" s="16"/>
      <c r="AN76" s="28">
        <v>102</v>
      </c>
      <c r="AO76" s="28" t="s">
        <v>84</v>
      </c>
      <c r="AP76" s="28" t="s">
        <v>3</v>
      </c>
      <c r="AQ76" s="28"/>
      <c r="AR76" s="28"/>
      <c r="AS76" s="28"/>
      <c r="AT76" s="28"/>
      <c r="AU76" s="28"/>
      <c r="AV76" s="28"/>
      <c r="AW76" s="28"/>
      <c r="AX76" s="28"/>
      <c r="AY76" s="28"/>
      <c r="AZ76" s="28"/>
      <c r="BA76" s="28"/>
      <c r="BB76" s="28"/>
      <c r="BC76" s="28">
        <v>8.1</v>
      </c>
      <c r="BD76" s="28"/>
      <c r="BE76" s="28"/>
      <c r="BF76" s="28">
        <v>8.1</v>
      </c>
      <c r="BG76" s="28"/>
      <c r="BH76" s="28"/>
      <c r="BI76" s="28"/>
      <c r="BJ76" s="28"/>
      <c r="BK76" s="28">
        <v>8.1</v>
      </c>
      <c r="BL76" s="28"/>
      <c r="BM76" s="28"/>
      <c r="BN76" s="28">
        <v>8.1</v>
      </c>
      <c r="BO76" s="28"/>
      <c r="BP76" s="28"/>
      <c r="BQ76" s="28"/>
      <c r="BR76" s="28" t="s">
        <v>509</v>
      </c>
      <c r="BS76" s="28"/>
      <c r="BT76" s="28" t="s">
        <v>509</v>
      </c>
      <c r="BU76" s="28"/>
    </row>
    <row r="77" spans="2:73" x14ac:dyDescent="0.25">
      <c r="B77" s="59" t="str">
        <f t="shared" si="1"/>
        <v>Piru Creek</v>
      </c>
      <c r="C77" s="100" t="str">
        <f t="shared" si="26"/>
        <v>USFS</v>
      </c>
      <c r="D77" s="82" t="str">
        <f t="shared" si="27"/>
        <v/>
      </c>
      <c r="E77" s="33" t="str">
        <f t="shared" si="28"/>
        <v/>
      </c>
      <c r="F77" s="33" t="str">
        <f t="shared" si="29"/>
        <v/>
      </c>
      <c r="G77" s="69" t="str">
        <f t="shared" si="30"/>
        <v/>
      </c>
      <c r="H77" s="79" t="str">
        <f t="shared" si="31"/>
        <v/>
      </c>
      <c r="I77" s="33" t="str">
        <f t="shared" si="32"/>
        <v/>
      </c>
      <c r="J77" s="33" t="str">
        <f t="shared" si="2"/>
        <v/>
      </c>
      <c r="K77" s="420" t="str">
        <f t="shared" si="3"/>
        <v/>
      </c>
      <c r="L77" s="82" t="str">
        <f t="shared" si="4"/>
        <v/>
      </c>
      <c r="M77" s="33" t="str">
        <f t="shared" si="5"/>
        <v/>
      </c>
      <c r="N77" s="33" t="str">
        <f t="shared" si="6"/>
        <v/>
      </c>
      <c r="O77" s="69" t="str">
        <f t="shared" si="7"/>
        <v/>
      </c>
      <c r="P77" s="79">
        <f t="shared" si="8"/>
        <v>4.3</v>
      </c>
      <c r="Q77" s="33" t="str">
        <f t="shared" si="9"/>
        <v/>
      </c>
      <c r="R77" s="33">
        <f t="shared" si="10"/>
        <v>3</v>
      </c>
      <c r="S77" s="420">
        <f t="shared" si="11"/>
        <v>7.3</v>
      </c>
      <c r="T77" s="82" t="str">
        <f t="shared" si="12"/>
        <v/>
      </c>
      <c r="U77" s="33" t="str">
        <f t="shared" si="13"/>
        <v/>
      </c>
      <c r="V77" s="33" t="str">
        <f t="shared" si="14"/>
        <v/>
      </c>
      <c r="W77" s="69" t="str">
        <f t="shared" si="15"/>
        <v/>
      </c>
      <c r="X77" s="79">
        <f t="shared" si="16"/>
        <v>4.3</v>
      </c>
      <c r="Y77" s="33" t="str">
        <f t="shared" si="17"/>
        <v/>
      </c>
      <c r="Z77" s="33">
        <f t="shared" si="18"/>
        <v>3</v>
      </c>
      <c r="AA77" s="420">
        <f t="shared" si="19"/>
        <v>7.3</v>
      </c>
      <c r="AB77" s="59" t="str">
        <f t="shared" si="20"/>
        <v/>
      </c>
      <c r="AC77" s="60" t="str">
        <f t="shared" si="21"/>
        <v/>
      </c>
      <c r="AD77" s="102" t="str">
        <f t="shared" si="22"/>
        <v/>
      </c>
      <c r="AE77" s="31" t="str">
        <f t="shared" si="23"/>
        <v/>
      </c>
      <c r="AF77" s="86" t="str">
        <f t="shared" si="24"/>
        <v/>
      </c>
      <c r="AG77" s="5" t="str">
        <f t="shared" si="25"/>
        <v/>
      </c>
      <c r="AJ77" s="16"/>
      <c r="AN77" s="28">
        <v>103</v>
      </c>
      <c r="AO77" s="28" t="s">
        <v>85</v>
      </c>
      <c r="AP77" s="28" t="s">
        <v>3</v>
      </c>
      <c r="AQ77" s="28"/>
      <c r="AR77" s="28"/>
      <c r="AS77" s="28"/>
      <c r="AT77" s="28"/>
      <c r="AU77" s="28"/>
      <c r="AV77" s="28"/>
      <c r="AW77" s="28"/>
      <c r="AX77" s="28"/>
      <c r="AY77" s="28"/>
      <c r="AZ77" s="28"/>
      <c r="BA77" s="28"/>
      <c r="BB77" s="28"/>
      <c r="BC77" s="28">
        <v>4.3</v>
      </c>
      <c r="BD77" s="28"/>
      <c r="BE77" s="28">
        <v>3</v>
      </c>
      <c r="BF77" s="28">
        <v>7.3</v>
      </c>
      <c r="BG77" s="28"/>
      <c r="BH77" s="28"/>
      <c r="BI77" s="28"/>
      <c r="BJ77" s="28"/>
      <c r="BK77" s="28">
        <v>4.3</v>
      </c>
      <c r="BL77" s="28"/>
      <c r="BM77" s="28">
        <v>3</v>
      </c>
      <c r="BN77" s="28">
        <v>7.3</v>
      </c>
      <c r="BO77" s="28"/>
      <c r="BP77" s="28"/>
      <c r="BQ77" s="28"/>
      <c r="BR77" s="28" t="s">
        <v>509</v>
      </c>
      <c r="BS77" s="28"/>
      <c r="BT77" s="28" t="s">
        <v>509</v>
      </c>
      <c r="BU77" s="28">
        <v>1</v>
      </c>
    </row>
    <row r="78" spans="2:73" x14ac:dyDescent="0.25">
      <c r="B78" s="59" t="str">
        <f t="shared" si="1"/>
        <v>North Fork San Jacinto</v>
      </c>
      <c r="C78" s="100" t="str">
        <f t="shared" si="26"/>
        <v>USFS</v>
      </c>
      <c r="D78" s="82" t="str">
        <f t="shared" si="27"/>
        <v/>
      </c>
      <c r="E78" s="33" t="str">
        <f t="shared" si="28"/>
        <v/>
      </c>
      <c r="F78" s="33" t="str">
        <f t="shared" si="29"/>
        <v/>
      </c>
      <c r="G78" s="69" t="str">
        <f t="shared" si="30"/>
        <v/>
      </c>
      <c r="H78" s="79" t="str">
        <f t="shared" si="31"/>
        <v/>
      </c>
      <c r="I78" s="33" t="str">
        <f t="shared" si="32"/>
        <v/>
      </c>
      <c r="J78" s="33" t="str">
        <f t="shared" si="2"/>
        <v/>
      </c>
      <c r="K78" s="420" t="str">
        <f t="shared" si="3"/>
        <v/>
      </c>
      <c r="L78" s="82" t="str">
        <f t="shared" si="4"/>
        <v/>
      </c>
      <c r="M78" s="33" t="str">
        <f t="shared" si="5"/>
        <v/>
      </c>
      <c r="N78" s="33" t="str">
        <f t="shared" si="6"/>
        <v/>
      </c>
      <c r="O78" s="69" t="str">
        <f t="shared" si="7"/>
        <v/>
      </c>
      <c r="P78" s="79">
        <f t="shared" si="8"/>
        <v>7.2</v>
      </c>
      <c r="Q78" s="33">
        <f t="shared" si="9"/>
        <v>2.2999999999999998</v>
      </c>
      <c r="R78" s="33">
        <f t="shared" si="10"/>
        <v>0.7</v>
      </c>
      <c r="S78" s="420">
        <f t="shared" si="11"/>
        <v>10.199999999999999</v>
      </c>
      <c r="T78" s="82" t="str">
        <f t="shared" si="12"/>
        <v/>
      </c>
      <c r="U78" s="33" t="str">
        <f t="shared" si="13"/>
        <v/>
      </c>
      <c r="V78" s="33" t="str">
        <f t="shared" si="14"/>
        <v/>
      </c>
      <c r="W78" s="69" t="str">
        <f t="shared" si="15"/>
        <v/>
      </c>
      <c r="X78" s="79">
        <f t="shared" si="16"/>
        <v>7.2</v>
      </c>
      <c r="Y78" s="33">
        <f t="shared" si="17"/>
        <v>2.2999999999999998</v>
      </c>
      <c r="Z78" s="33">
        <f t="shared" si="18"/>
        <v>0.7</v>
      </c>
      <c r="AA78" s="420">
        <f t="shared" si="19"/>
        <v>10.199999999999999</v>
      </c>
      <c r="AB78" s="59" t="str">
        <f t="shared" si="20"/>
        <v/>
      </c>
      <c r="AC78" s="60" t="str">
        <f t="shared" si="21"/>
        <v/>
      </c>
      <c r="AD78" s="102" t="str">
        <f t="shared" si="22"/>
        <v/>
      </c>
      <c r="AE78" s="31" t="str">
        <f t="shared" si="23"/>
        <v/>
      </c>
      <c r="AF78" s="86" t="str">
        <f t="shared" si="24"/>
        <v/>
      </c>
      <c r="AG78" s="5" t="str">
        <f t="shared" si="25"/>
        <v/>
      </c>
      <c r="AJ78" s="16"/>
      <c r="AN78" s="28">
        <v>104</v>
      </c>
      <c r="AO78" s="28" t="s">
        <v>462</v>
      </c>
      <c r="AP78" s="28" t="s">
        <v>3</v>
      </c>
      <c r="AQ78" s="28"/>
      <c r="AR78" s="28"/>
      <c r="AS78" s="28"/>
      <c r="AT78" s="28"/>
      <c r="AU78" s="28"/>
      <c r="AV78" s="28"/>
      <c r="AW78" s="28"/>
      <c r="AX78" s="28"/>
      <c r="AY78" s="28"/>
      <c r="AZ78" s="28"/>
      <c r="BA78" s="28"/>
      <c r="BB78" s="28"/>
      <c r="BC78" s="28">
        <v>7.2</v>
      </c>
      <c r="BD78" s="28">
        <v>2.2999999999999998</v>
      </c>
      <c r="BE78" s="28">
        <v>0.7</v>
      </c>
      <c r="BF78" s="28">
        <v>10.199999999999999</v>
      </c>
      <c r="BG78" s="28"/>
      <c r="BH78" s="28"/>
      <c r="BI78" s="28"/>
      <c r="BJ78" s="28"/>
      <c r="BK78" s="28">
        <v>7.2</v>
      </c>
      <c r="BL78" s="28">
        <v>2.2999999999999998</v>
      </c>
      <c r="BM78" s="28">
        <v>0.7</v>
      </c>
      <c r="BN78" s="28">
        <v>10.199999999999999</v>
      </c>
      <c r="BO78" s="28"/>
      <c r="BP78" s="28"/>
      <c r="BQ78" s="28"/>
      <c r="BR78" s="28" t="s">
        <v>509</v>
      </c>
      <c r="BS78" s="28"/>
      <c r="BT78" s="28" t="s">
        <v>509</v>
      </c>
      <c r="BU78" s="28"/>
    </row>
    <row r="79" spans="2:73" x14ac:dyDescent="0.25">
      <c r="B79" s="59" t="str">
        <f t="shared" si="1"/>
        <v>Sespe Creek</v>
      </c>
      <c r="C79" s="100" t="str">
        <f t="shared" si="26"/>
        <v>USFS</v>
      </c>
      <c r="D79" s="82" t="str">
        <f t="shared" si="27"/>
        <v/>
      </c>
      <c r="E79" s="33" t="str">
        <f t="shared" si="28"/>
        <v/>
      </c>
      <c r="F79" s="33" t="str">
        <f t="shared" si="29"/>
        <v/>
      </c>
      <c r="G79" s="69" t="str">
        <f t="shared" si="30"/>
        <v/>
      </c>
      <c r="H79" s="79" t="str">
        <f t="shared" si="31"/>
        <v/>
      </c>
      <c r="I79" s="33" t="str">
        <f t="shared" si="32"/>
        <v/>
      </c>
      <c r="J79" s="33" t="str">
        <f t="shared" si="2"/>
        <v/>
      </c>
      <c r="K79" s="420" t="str">
        <f t="shared" si="3"/>
        <v/>
      </c>
      <c r="L79" s="82" t="str">
        <f t="shared" si="4"/>
        <v/>
      </c>
      <c r="M79" s="33" t="str">
        <f t="shared" si="5"/>
        <v/>
      </c>
      <c r="N79" s="33" t="str">
        <f t="shared" si="6"/>
        <v/>
      </c>
      <c r="O79" s="69" t="str">
        <f t="shared" si="7"/>
        <v/>
      </c>
      <c r="P79" s="79">
        <f t="shared" si="8"/>
        <v>27.5</v>
      </c>
      <c r="Q79" s="33">
        <f t="shared" si="9"/>
        <v>4</v>
      </c>
      <c r="R79" s="33" t="str">
        <f t="shared" si="10"/>
        <v/>
      </c>
      <c r="S79" s="420">
        <f t="shared" si="11"/>
        <v>31.5</v>
      </c>
      <c r="T79" s="82" t="str">
        <f t="shared" si="12"/>
        <v/>
      </c>
      <c r="U79" s="33" t="str">
        <f t="shared" si="13"/>
        <v/>
      </c>
      <c r="V79" s="33" t="str">
        <f t="shared" si="14"/>
        <v/>
      </c>
      <c r="W79" s="69" t="str">
        <f t="shared" si="15"/>
        <v/>
      </c>
      <c r="X79" s="79">
        <f t="shared" si="16"/>
        <v>27.5</v>
      </c>
      <c r="Y79" s="33">
        <f t="shared" si="17"/>
        <v>4</v>
      </c>
      <c r="Z79" s="33" t="str">
        <f t="shared" si="18"/>
        <v/>
      </c>
      <c r="AA79" s="420">
        <f t="shared" si="19"/>
        <v>31.5</v>
      </c>
      <c r="AB79" s="59" t="str">
        <f t="shared" si="20"/>
        <v/>
      </c>
      <c r="AC79" s="60" t="str">
        <f t="shared" si="21"/>
        <v/>
      </c>
      <c r="AD79" s="102" t="str">
        <f t="shared" si="22"/>
        <v/>
      </c>
      <c r="AE79" s="31" t="str">
        <f t="shared" si="23"/>
        <v/>
      </c>
      <c r="AF79" s="86" t="str">
        <f t="shared" si="24"/>
        <v/>
      </c>
      <c r="AG79" s="5" t="str">
        <f t="shared" si="25"/>
        <v/>
      </c>
      <c r="AJ79" s="16"/>
      <c r="AN79" s="28">
        <v>105</v>
      </c>
      <c r="AO79" s="28" t="s">
        <v>86</v>
      </c>
      <c r="AP79" s="28" t="s">
        <v>3</v>
      </c>
      <c r="AQ79" s="28"/>
      <c r="AR79" s="28"/>
      <c r="AS79" s="28"/>
      <c r="AT79" s="28"/>
      <c r="AU79" s="28"/>
      <c r="AV79" s="28"/>
      <c r="AW79" s="28"/>
      <c r="AX79" s="28"/>
      <c r="AY79" s="28"/>
      <c r="AZ79" s="28"/>
      <c r="BA79" s="28"/>
      <c r="BB79" s="28"/>
      <c r="BC79" s="28">
        <v>27.5</v>
      </c>
      <c r="BD79" s="28">
        <v>4</v>
      </c>
      <c r="BE79" s="28"/>
      <c r="BF79" s="28">
        <v>31.5</v>
      </c>
      <c r="BG79" s="28"/>
      <c r="BH79" s="28"/>
      <c r="BI79" s="28"/>
      <c r="BJ79" s="28"/>
      <c r="BK79" s="28">
        <v>27.5</v>
      </c>
      <c r="BL79" s="28">
        <v>4</v>
      </c>
      <c r="BM79" s="28"/>
      <c r="BN79" s="28">
        <v>31.5</v>
      </c>
      <c r="BO79" s="28"/>
      <c r="BP79" s="28"/>
      <c r="BQ79" s="28"/>
      <c r="BR79" s="28" t="s">
        <v>509</v>
      </c>
      <c r="BS79" s="28"/>
      <c r="BT79" s="28" t="s">
        <v>509</v>
      </c>
      <c r="BU79" s="28"/>
    </row>
    <row r="80" spans="2:73" x14ac:dyDescent="0.25">
      <c r="B80" s="59" t="str">
        <f t="shared" si="1"/>
        <v>Sisquoc</v>
      </c>
      <c r="C80" s="100" t="str">
        <f t="shared" si="26"/>
        <v>USFS</v>
      </c>
      <c r="D80" s="82" t="str">
        <f t="shared" si="27"/>
        <v/>
      </c>
      <c r="E80" s="33" t="str">
        <f t="shared" si="28"/>
        <v/>
      </c>
      <c r="F80" s="33" t="str">
        <f t="shared" si="29"/>
        <v/>
      </c>
      <c r="G80" s="69" t="str">
        <f t="shared" si="30"/>
        <v/>
      </c>
      <c r="H80" s="79" t="str">
        <f t="shared" si="31"/>
        <v/>
      </c>
      <c r="I80" s="33" t="str">
        <f t="shared" si="32"/>
        <v/>
      </c>
      <c r="J80" s="33" t="str">
        <f t="shared" si="2"/>
        <v/>
      </c>
      <c r="K80" s="420" t="str">
        <f t="shared" si="3"/>
        <v/>
      </c>
      <c r="L80" s="82" t="str">
        <f t="shared" si="4"/>
        <v/>
      </c>
      <c r="M80" s="33" t="str">
        <f t="shared" si="5"/>
        <v/>
      </c>
      <c r="N80" s="33" t="str">
        <f t="shared" si="6"/>
        <v/>
      </c>
      <c r="O80" s="69" t="str">
        <f t="shared" si="7"/>
        <v/>
      </c>
      <c r="P80" s="79">
        <f t="shared" si="8"/>
        <v>33</v>
      </c>
      <c r="Q80" s="33" t="str">
        <f t="shared" si="9"/>
        <v/>
      </c>
      <c r="R80" s="33" t="str">
        <f t="shared" si="10"/>
        <v/>
      </c>
      <c r="S80" s="420">
        <f t="shared" si="11"/>
        <v>33</v>
      </c>
      <c r="T80" s="82" t="str">
        <f t="shared" si="12"/>
        <v/>
      </c>
      <c r="U80" s="33" t="str">
        <f t="shared" si="13"/>
        <v/>
      </c>
      <c r="V80" s="33" t="str">
        <f t="shared" si="14"/>
        <v/>
      </c>
      <c r="W80" s="69" t="str">
        <f t="shared" si="15"/>
        <v/>
      </c>
      <c r="X80" s="79">
        <f t="shared" si="16"/>
        <v>33</v>
      </c>
      <c r="Y80" s="33" t="str">
        <f t="shared" si="17"/>
        <v/>
      </c>
      <c r="Z80" s="33" t="str">
        <f t="shared" si="18"/>
        <v/>
      </c>
      <c r="AA80" s="420">
        <f t="shared" si="19"/>
        <v>33</v>
      </c>
      <c r="AB80" s="59" t="str">
        <f t="shared" si="20"/>
        <v/>
      </c>
      <c r="AC80" s="60" t="str">
        <f t="shared" si="21"/>
        <v/>
      </c>
      <c r="AD80" s="102" t="str">
        <f t="shared" si="22"/>
        <v/>
      </c>
      <c r="AE80" s="31" t="str">
        <f t="shared" si="23"/>
        <v/>
      </c>
      <c r="AF80" s="86" t="str">
        <f t="shared" si="24"/>
        <v/>
      </c>
      <c r="AG80" s="5" t="str">
        <f t="shared" si="25"/>
        <v/>
      </c>
      <c r="AJ80" s="16"/>
      <c r="AN80" s="28">
        <v>107</v>
      </c>
      <c r="AO80" s="28" t="s">
        <v>428</v>
      </c>
      <c r="AP80" s="28" t="s">
        <v>3</v>
      </c>
      <c r="AQ80" s="28"/>
      <c r="AR80" s="28"/>
      <c r="AS80" s="28"/>
      <c r="AT80" s="28"/>
      <c r="AU80" s="28"/>
      <c r="AV80" s="28"/>
      <c r="AW80" s="28"/>
      <c r="AX80" s="28"/>
      <c r="AY80" s="28"/>
      <c r="AZ80" s="28"/>
      <c r="BA80" s="28"/>
      <c r="BB80" s="28"/>
      <c r="BC80" s="28">
        <v>33</v>
      </c>
      <c r="BD80" s="28"/>
      <c r="BE80" s="28"/>
      <c r="BF80" s="28">
        <v>33</v>
      </c>
      <c r="BG80" s="28"/>
      <c r="BH80" s="28"/>
      <c r="BI80" s="28"/>
      <c r="BJ80" s="28"/>
      <c r="BK80" s="28">
        <v>33</v>
      </c>
      <c r="BL80" s="28"/>
      <c r="BM80" s="28"/>
      <c r="BN80" s="28">
        <v>33</v>
      </c>
      <c r="BO80" s="28"/>
      <c r="BP80" s="28"/>
      <c r="BQ80" s="28"/>
      <c r="BR80" s="28"/>
      <c r="BS80" s="28"/>
      <c r="BT80" s="28" t="s">
        <v>509</v>
      </c>
      <c r="BU80" s="28"/>
    </row>
    <row r="81" spans="2:73" ht="60" x14ac:dyDescent="0.25">
      <c r="B81" s="59" t="str">
        <f t="shared" si="1"/>
        <v>Smith</v>
      </c>
      <c r="C81" s="100" t="str">
        <f t="shared" si="26"/>
        <v>USFS/State</v>
      </c>
      <c r="D81" s="82" t="str">
        <f t="shared" si="27"/>
        <v/>
      </c>
      <c r="E81" s="33" t="str">
        <f t="shared" si="28"/>
        <v/>
      </c>
      <c r="F81" s="33" t="str">
        <f t="shared" si="29"/>
        <v/>
      </c>
      <c r="G81" s="69" t="str">
        <f t="shared" si="30"/>
        <v/>
      </c>
      <c r="H81" s="79" t="str">
        <f t="shared" si="31"/>
        <v/>
      </c>
      <c r="I81" s="33" t="str">
        <f t="shared" si="32"/>
        <v/>
      </c>
      <c r="J81" s="33" t="str">
        <f t="shared" si="2"/>
        <v/>
      </c>
      <c r="K81" s="420" t="str">
        <f t="shared" si="3"/>
        <v/>
      </c>
      <c r="L81" s="82" t="str">
        <f t="shared" si="4"/>
        <v/>
      </c>
      <c r="M81" s="33" t="str">
        <f t="shared" si="5"/>
        <v/>
      </c>
      <c r="N81" s="33" t="str">
        <f t="shared" si="6"/>
        <v/>
      </c>
      <c r="O81" s="69" t="str">
        <f t="shared" si="7"/>
        <v/>
      </c>
      <c r="P81" s="79">
        <f t="shared" si="8"/>
        <v>78</v>
      </c>
      <c r="Q81" s="33">
        <f t="shared" si="9"/>
        <v>30.5</v>
      </c>
      <c r="R81" s="33">
        <f t="shared" si="10"/>
        <v>187.9</v>
      </c>
      <c r="S81" s="420">
        <f t="shared" si="11"/>
        <v>296.39999999999998</v>
      </c>
      <c r="T81" s="82" t="str">
        <f t="shared" si="12"/>
        <v/>
      </c>
      <c r="U81" s="33">
        <f t="shared" si="13"/>
        <v>0.5</v>
      </c>
      <c r="V81" s="33">
        <f t="shared" si="14"/>
        <v>28.5</v>
      </c>
      <c r="W81" s="69">
        <f t="shared" si="15"/>
        <v>29</v>
      </c>
      <c r="X81" s="79">
        <f t="shared" si="16"/>
        <v>78</v>
      </c>
      <c r="Y81" s="33">
        <f t="shared" si="17"/>
        <v>31</v>
      </c>
      <c r="Z81" s="33">
        <f t="shared" si="18"/>
        <v>216.4</v>
      </c>
      <c r="AA81" s="420">
        <f t="shared" si="19"/>
        <v>325.39999999999998</v>
      </c>
      <c r="AB81" s="59" t="str">
        <f t="shared" si="20"/>
        <v/>
      </c>
      <c r="AC81" s="60" t="str">
        <f t="shared" si="21"/>
        <v/>
      </c>
      <c r="AD81" s="102" t="str">
        <f t="shared" si="22"/>
        <v>Yes</v>
      </c>
      <c r="AE81" s="31" t="str">
        <f t="shared" si="23"/>
        <v>None</v>
      </c>
      <c r="AF81" s="86" t="str">
        <f t="shared" si="24"/>
        <v xml:space="preserve"> See endnote 1, 3. Previous designations dated 19-Jan-1981 by the Secretary of the Interior superseded 16-Nov-1990 by P.L. 101-612. Segments designated: Smith 16 USC 1274(111), Middle Fork (112), North Fork (113), Siskiyou Fork (114),South Fork (115).</v>
      </c>
      <c r="AG81" s="5" t="str">
        <f t="shared" si="25"/>
        <v/>
      </c>
      <c r="AJ81" s="16"/>
      <c r="AN81" s="28">
        <v>108</v>
      </c>
      <c r="AO81" s="28" t="s">
        <v>375</v>
      </c>
      <c r="AP81" s="28" t="s">
        <v>24</v>
      </c>
      <c r="AQ81" s="28"/>
      <c r="AR81" s="28"/>
      <c r="AS81" s="28"/>
      <c r="AT81" s="28"/>
      <c r="AU81" s="28"/>
      <c r="AV81" s="28"/>
      <c r="AW81" s="28"/>
      <c r="AX81" s="28"/>
      <c r="AY81" s="28"/>
      <c r="AZ81" s="28"/>
      <c r="BA81" s="28"/>
      <c r="BB81" s="28"/>
      <c r="BC81" s="28">
        <v>78</v>
      </c>
      <c r="BD81" s="28">
        <v>30.5</v>
      </c>
      <c r="BE81" s="28">
        <v>187.9</v>
      </c>
      <c r="BF81" s="28">
        <v>296.39999999999998</v>
      </c>
      <c r="BG81" s="28"/>
      <c r="BH81" s="28">
        <v>0.5</v>
      </c>
      <c r="BI81" s="28">
        <v>28.5</v>
      </c>
      <c r="BJ81" s="28">
        <v>29</v>
      </c>
      <c r="BK81" s="28">
        <v>78</v>
      </c>
      <c r="BL81" s="28">
        <v>31</v>
      </c>
      <c r="BM81" s="28">
        <v>216.4</v>
      </c>
      <c r="BN81" s="28">
        <v>325.39999999999998</v>
      </c>
      <c r="BO81" s="28"/>
      <c r="BP81" s="28"/>
      <c r="BQ81" s="28" t="s">
        <v>510</v>
      </c>
      <c r="BR81" s="28" t="s">
        <v>496</v>
      </c>
      <c r="BS81" s="28" t="s">
        <v>1022</v>
      </c>
      <c r="BT81" s="28" t="s">
        <v>509</v>
      </c>
      <c r="BU81" s="28"/>
    </row>
    <row r="82" spans="2:73" x14ac:dyDescent="0.25">
      <c r="B82" s="59" t="str">
        <f t="shared" ref="B82:B145" si="33">IF(ISBLANK(AO82),"",(AO82))</f>
        <v>Trinity</v>
      </c>
      <c r="C82" s="100" t="str">
        <f t="shared" si="26"/>
        <v>State</v>
      </c>
      <c r="D82" s="82" t="str">
        <f t="shared" si="27"/>
        <v/>
      </c>
      <c r="E82" s="33" t="str">
        <f t="shared" si="28"/>
        <v/>
      </c>
      <c r="F82" s="33">
        <f t="shared" si="29"/>
        <v>17</v>
      </c>
      <c r="G82" s="69">
        <f t="shared" si="30"/>
        <v>17</v>
      </c>
      <c r="H82" s="79" t="str">
        <f t="shared" si="31"/>
        <v/>
      </c>
      <c r="I82" s="33" t="str">
        <f t="shared" si="32"/>
        <v/>
      </c>
      <c r="J82" s="33" t="str">
        <f t="shared" si="2"/>
        <v/>
      </c>
      <c r="K82" s="420" t="str">
        <f t="shared" si="3"/>
        <v/>
      </c>
      <c r="L82" s="82" t="str">
        <f t="shared" si="4"/>
        <v/>
      </c>
      <c r="M82" s="33" t="str">
        <f t="shared" si="5"/>
        <v/>
      </c>
      <c r="N82" s="33" t="str">
        <f t="shared" si="6"/>
        <v/>
      </c>
      <c r="O82" s="69" t="str">
        <f t="shared" si="7"/>
        <v/>
      </c>
      <c r="P82" s="79">
        <f t="shared" si="8"/>
        <v>42</v>
      </c>
      <c r="Q82" s="33">
        <f t="shared" si="9"/>
        <v>22</v>
      </c>
      <c r="R82" s="33">
        <f t="shared" si="10"/>
        <v>71</v>
      </c>
      <c r="S82" s="420">
        <f t="shared" si="11"/>
        <v>135</v>
      </c>
      <c r="T82" s="82">
        <f t="shared" si="12"/>
        <v>2</v>
      </c>
      <c r="U82" s="33">
        <f t="shared" si="13"/>
        <v>17</v>
      </c>
      <c r="V82" s="33">
        <f t="shared" si="14"/>
        <v>32</v>
      </c>
      <c r="W82" s="69">
        <f t="shared" si="15"/>
        <v>51</v>
      </c>
      <c r="X82" s="79">
        <f t="shared" si="16"/>
        <v>44</v>
      </c>
      <c r="Y82" s="33">
        <f t="shared" si="17"/>
        <v>39</v>
      </c>
      <c r="Z82" s="33">
        <f t="shared" si="18"/>
        <v>120</v>
      </c>
      <c r="AA82" s="420">
        <f t="shared" si="19"/>
        <v>203</v>
      </c>
      <c r="AB82" s="59" t="str">
        <f t="shared" si="20"/>
        <v/>
      </c>
      <c r="AC82" s="60" t="str">
        <f t="shared" si="21"/>
        <v/>
      </c>
      <c r="AD82" s="102" t="str">
        <f t="shared" si="22"/>
        <v>Yes</v>
      </c>
      <c r="AE82" s="31" t="str">
        <f t="shared" si="23"/>
        <v>BLM/USFS</v>
      </c>
      <c r="AF82" s="86" t="str">
        <f t="shared" si="24"/>
        <v>See endnote 4</v>
      </c>
      <c r="AG82" s="5" t="str">
        <f t="shared" si="25"/>
        <v/>
      </c>
      <c r="AJ82" s="16"/>
      <c r="AN82" s="28">
        <v>111</v>
      </c>
      <c r="AO82" s="28" t="s">
        <v>372</v>
      </c>
      <c r="AP82" s="28" t="s">
        <v>4</v>
      </c>
      <c r="AQ82" s="28"/>
      <c r="AR82" s="28"/>
      <c r="AS82" s="28">
        <v>17</v>
      </c>
      <c r="AT82" s="28">
        <v>17</v>
      </c>
      <c r="AU82" s="28"/>
      <c r="AV82" s="28"/>
      <c r="AW82" s="28"/>
      <c r="AX82" s="28"/>
      <c r="AY82" s="28"/>
      <c r="AZ82" s="28"/>
      <c r="BA82" s="28"/>
      <c r="BB82" s="28"/>
      <c r="BC82" s="28">
        <v>42</v>
      </c>
      <c r="BD82" s="28">
        <v>22</v>
      </c>
      <c r="BE82" s="28">
        <v>71</v>
      </c>
      <c r="BF82" s="28">
        <v>135</v>
      </c>
      <c r="BG82" s="28">
        <v>2</v>
      </c>
      <c r="BH82" s="28">
        <v>17</v>
      </c>
      <c r="BI82" s="28">
        <v>32</v>
      </c>
      <c r="BJ82" s="28">
        <v>51</v>
      </c>
      <c r="BK82" s="28">
        <v>44</v>
      </c>
      <c r="BL82" s="28">
        <v>39</v>
      </c>
      <c r="BM82" s="28">
        <v>120</v>
      </c>
      <c r="BN82" s="28">
        <v>203</v>
      </c>
      <c r="BO82" s="28"/>
      <c r="BP82" s="28"/>
      <c r="BQ82" s="28" t="s">
        <v>510</v>
      </c>
      <c r="BR82" s="28" t="s">
        <v>21</v>
      </c>
      <c r="BS82" s="28" t="s">
        <v>774</v>
      </c>
      <c r="BT82" s="28" t="s">
        <v>509</v>
      </c>
      <c r="BU82" s="28"/>
    </row>
    <row r="83" spans="2:73" x14ac:dyDescent="0.25">
      <c r="B83" s="59" t="str">
        <f t="shared" si="33"/>
        <v>Tuolumne</v>
      </c>
      <c r="C83" s="100" t="str">
        <f t="shared" si="26"/>
        <v>BLM/NPS/USFS</v>
      </c>
      <c r="D83" s="82">
        <f t="shared" si="27"/>
        <v>3</v>
      </c>
      <c r="E83" s="33" t="str">
        <f t="shared" si="28"/>
        <v/>
      </c>
      <c r="F83" s="33" t="str">
        <f t="shared" si="29"/>
        <v/>
      </c>
      <c r="G83" s="69">
        <f t="shared" si="30"/>
        <v>3</v>
      </c>
      <c r="H83" s="79" t="str">
        <f t="shared" si="31"/>
        <v/>
      </c>
      <c r="I83" s="33" t="str">
        <f t="shared" si="32"/>
        <v/>
      </c>
      <c r="J83" s="33" t="str">
        <f t="shared" si="2"/>
        <v/>
      </c>
      <c r="K83" s="420" t="str">
        <f t="shared" si="3"/>
        <v/>
      </c>
      <c r="L83" s="82">
        <f t="shared" si="4"/>
        <v>37</v>
      </c>
      <c r="M83" s="33">
        <f t="shared" si="5"/>
        <v>17</v>
      </c>
      <c r="N83" s="33" t="str">
        <f t="shared" si="6"/>
        <v/>
      </c>
      <c r="O83" s="69">
        <f t="shared" si="7"/>
        <v>54</v>
      </c>
      <c r="P83" s="79">
        <f t="shared" si="8"/>
        <v>7</v>
      </c>
      <c r="Q83" s="33">
        <f t="shared" si="9"/>
        <v>6</v>
      </c>
      <c r="R83" s="33">
        <f t="shared" si="10"/>
        <v>13</v>
      </c>
      <c r="S83" s="420">
        <f t="shared" si="11"/>
        <v>26</v>
      </c>
      <c r="T83" s="82" t="str">
        <f t="shared" si="12"/>
        <v/>
      </c>
      <c r="U83" s="33" t="str">
        <f t="shared" si="13"/>
        <v/>
      </c>
      <c r="V83" s="33" t="str">
        <f t="shared" si="14"/>
        <v/>
      </c>
      <c r="W83" s="69" t="str">
        <f t="shared" si="15"/>
        <v/>
      </c>
      <c r="X83" s="79">
        <f t="shared" si="16"/>
        <v>47</v>
      </c>
      <c r="Y83" s="33">
        <f t="shared" si="17"/>
        <v>23</v>
      </c>
      <c r="Z83" s="33">
        <f t="shared" si="18"/>
        <v>13</v>
      </c>
      <c r="AA83" s="420">
        <f t="shared" si="19"/>
        <v>83</v>
      </c>
      <c r="AB83" s="59" t="str">
        <f t="shared" si="20"/>
        <v/>
      </c>
      <c r="AC83" s="60" t="str">
        <f t="shared" si="21"/>
        <v/>
      </c>
      <c r="AD83" s="102" t="str">
        <f t="shared" si="22"/>
        <v/>
      </c>
      <c r="AE83" s="31" t="str">
        <f t="shared" si="23"/>
        <v/>
      </c>
      <c r="AF83" s="86" t="str">
        <f t="shared" si="24"/>
        <v/>
      </c>
      <c r="AG83" s="5" t="str">
        <f t="shared" si="25"/>
        <v/>
      </c>
      <c r="AJ83" s="16"/>
      <c r="AN83" s="28">
        <v>116</v>
      </c>
      <c r="AO83" s="28" t="s">
        <v>212</v>
      </c>
      <c r="AP83" s="28" t="s">
        <v>20</v>
      </c>
      <c r="AQ83" s="28">
        <v>3</v>
      </c>
      <c r="AR83" s="28"/>
      <c r="AS83" s="28"/>
      <c r="AT83" s="28">
        <v>3</v>
      </c>
      <c r="AU83" s="28"/>
      <c r="AV83" s="28"/>
      <c r="AW83" s="28"/>
      <c r="AX83" s="28"/>
      <c r="AY83" s="28">
        <v>37</v>
      </c>
      <c r="AZ83" s="28">
        <v>17</v>
      </c>
      <c r="BA83" s="28"/>
      <c r="BB83" s="28">
        <v>54</v>
      </c>
      <c r="BC83" s="28">
        <v>7</v>
      </c>
      <c r="BD83" s="28">
        <v>6</v>
      </c>
      <c r="BE83" s="28">
        <v>13</v>
      </c>
      <c r="BF83" s="28">
        <v>26</v>
      </c>
      <c r="BG83" s="28"/>
      <c r="BH83" s="28"/>
      <c r="BI83" s="28"/>
      <c r="BJ83" s="28"/>
      <c r="BK83" s="28">
        <v>47</v>
      </c>
      <c r="BL83" s="28">
        <v>23</v>
      </c>
      <c r="BM83" s="28">
        <v>13</v>
      </c>
      <c r="BN83" s="28">
        <v>83</v>
      </c>
      <c r="BO83" s="28"/>
      <c r="BP83" s="28"/>
      <c r="BQ83" s="28"/>
      <c r="BR83" s="28" t="s">
        <v>509</v>
      </c>
      <c r="BS83" s="28"/>
      <c r="BT83" s="28" t="s">
        <v>509</v>
      </c>
      <c r="BU83" s="28">
        <v>1</v>
      </c>
    </row>
    <row r="84" spans="2:73" ht="30.75" thickBot="1" x14ac:dyDescent="0.3">
      <c r="B84" s="146" t="str">
        <f t="shared" si="33"/>
        <v>TOTALS</v>
      </c>
      <c r="C84" s="101" t="str">
        <f t="shared" si="26"/>
        <v/>
      </c>
      <c r="D84" s="421" t="str">
        <f t="shared" si="27"/>
        <v/>
      </c>
      <c r="E84" s="422" t="str">
        <f t="shared" si="28"/>
        <v/>
      </c>
      <c r="F84" s="422" t="str">
        <f t="shared" si="29"/>
        <v/>
      </c>
      <c r="G84" s="423" t="str">
        <f t="shared" si="30"/>
        <v/>
      </c>
      <c r="H84" s="424" t="str">
        <f t="shared" si="31"/>
        <v/>
      </c>
      <c r="I84" s="422" t="str">
        <f t="shared" si="32"/>
        <v/>
      </c>
      <c r="J84" s="422" t="str">
        <f t="shared" si="2"/>
        <v/>
      </c>
      <c r="K84" s="425" t="str">
        <f t="shared" si="3"/>
        <v/>
      </c>
      <c r="L84" s="421" t="str">
        <f t="shared" si="4"/>
        <v/>
      </c>
      <c r="M84" s="422" t="str">
        <f t="shared" si="5"/>
        <v/>
      </c>
      <c r="N84" s="422" t="str">
        <f t="shared" si="6"/>
        <v/>
      </c>
      <c r="O84" s="423" t="str">
        <f t="shared" si="7"/>
        <v/>
      </c>
      <c r="P84" s="424" t="str">
        <f t="shared" si="8"/>
        <v/>
      </c>
      <c r="Q84" s="422" t="str">
        <f t="shared" si="9"/>
        <v/>
      </c>
      <c r="R84" s="422" t="str">
        <f t="shared" si="10"/>
        <v/>
      </c>
      <c r="S84" s="425" t="str">
        <f t="shared" si="11"/>
        <v/>
      </c>
      <c r="T84" s="421" t="str">
        <f t="shared" si="12"/>
        <v/>
      </c>
      <c r="U84" s="422" t="str">
        <f t="shared" si="13"/>
        <v/>
      </c>
      <c r="V84" s="422" t="str">
        <f t="shared" si="14"/>
        <v/>
      </c>
      <c r="W84" s="423" t="str">
        <f t="shared" si="15"/>
        <v/>
      </c>
      <c r="X84" s="424">
        <f t="shared" si="16"/>
        <v>745.50000000000011</v>
      </c>
      <c r="Y84" s="422">
        <f t="shared" si="17"/>
        <v>184.8</v>
      </c>
      <c r="Z84" s="422">
        <f t="shared" si="18"/>
        <v>783.3</v>
      </c>
      <c r="AA84" s="425">
        <f t="shared" si="19"/>
        <v>1713.6000000000001</v>
      </c>
      <c r="AB84" s="97">
        <f t="shared" si="20"/>
        <v>22</v>
      </c>
      <c r="AC84" s="103" t="str">
        <f t="shared" si="21"/>
        <v>California</v>
      </c>
      <c r="AD84" s="323" t="str">
        <f t="shared" si="22"/>
        <v/>
      </c>
      <c r="AE84" s="34" t="str">
        <f t="shared" si="23"/>
        <v/>
      </c>
      <c r="AF84" s="98" t="str">
        <f t="shared" si="24"/>
        <v>There are also 286.0 miles of the Klamath River in California designated (see California/Oregon below).</v>
      </c>
      <c r="AG84" s="5" t="str">
        <f t="shared" si="25"/>
        <v/>
      </c>
      <c r="AJ84" s="16"/>
      <c r="AN84" s="28">
        <v>120</v>
      </c>
      <c r="AO84" s="28" t="s">
        <v>5</v>
      </c>
      <c r="AP84" s="28"/>
      <c r="AQ84" s="28"/>
      <c r="AR84" s="28"/>
      <c r="AS84" s="28"/>
      <c r="AT84" s="28"/>
      <c r="AU84" s="28"/>
      <c r="AV84" s="28"/>
      <c r="AW84" s="28"/>
      <c r="AX84" s="28"/>
      <c r="AY84" s="28"/>
      <c r="AZ84" s="28"/>
      <c r="BA84" s="28"/>
      <c r="BB84" s="28"/>
      <c r="BC84" s="28"/>
      <c r="BD84" s="28"/>
      <c r="BE84" s="28"/>
      <c r="BF84" s="28"/>
      <c r="BG84" s="28"/>
      <c r="BH84" s="28"/>
      <c r="BI84" s="28"/>
      <c r="BJ84" s="28"/>
      <c r="BK84" s="28">
        <v>745.50000000000011</v>
      </c>
      <c r="BL84" s="28">
        <v>184.8</v>
      </c>
      <c r="BM84" s="28">
        <v>783.3</v>
      </c>
      <c r="BN84" s="28">
        <v>1713.6000000000001</v>
      </c>
      <c r="BO84" s="28">
        <v>22</v>
      </c>
      <c r="BP84" s="28" t="s">
        <v>80</v>
      </c>
      <c r="BQ84" s="28"/>
      <c r="BR84" s="28"/>
      <c r="BS84" s="28" t="s">
        <v>87</v>
      </c>
      <c r="BT84" s="28" t="s">
        <v>509</v>
      </c>
      <c r="BU84" s="28"/>
    </row>
    <row r="85" spans="2:73" x14ac:dyDescent="0.25">
      <c r="B85" s="95" t="str">
        <f t="shared" si="33"/>
        <v>California/Oregon</v>
      </c>
      <c r="C85" s="113" t="str">
        <f t="shared" si="26"/>
        <v/>
      </c>
      <c r="D85" s="426" t="str">
        <f t="shared" si="27"/>
        <v/>
      </c>
      <c r="E85" s="94" t="str">
        <f t="shared" si="28"/>
        <v/>
      </c>
      <c r="F85" s="94" t="str">
        <f t="shared" si="29"/>
        <v/>
      </c>
      <c r="G85" s="427" t="str">
        <f t="shared" si="30"/>
        <v/>
      </c>
      <c r="H85" s="428" t="str">
        <f t="shared" si="31"/>
        <v/>
      </c>
      <c r="I85" s="94" t="str">
        <f t="shared" si="32"/>
        <v/>
      </c>
      <c r="J85" s="94" t="str">
        <f t="shared" si="2"/>
        <v/>
      </c>
      <c r="K85" s="429" t="str">
        <f t="shared" si="3"/>
        <v/>
      </c>
      <c r="L85" s="426" t="str">
        <f t="shared" si="4"/>
        <v/>
      </c>
      <c r="M85" s="94" t="str">
        <f t="shared" si="5"/>
        <v/>
      </c>
      <c r="N85" s="94" t="str">
        <f t="shared" si="6"/>
        <v/>
      </c>
      <c r="O85" s="427" t="str">
        <f t="shared" si="7"/>
        <v/>
      </c>
      <c r="P85" s="428" t="str">
        <f t="shared" si="8"/>
        <v/>
      </c>
      <c r="Q85" s="94" t="str">
        <f t="shared" si="9"/>
        <v/>
      </c>
      <c r="R85" s="94" t="str">
        <f t="shared" si="10"/>
        <v/>
      </c>
      <c r="S85" s="429" t="str">
        <f t="shared" si="11"/>
        <v/>
      </c>
      <c r="T85" s="426" t="str">
        <f t="shared" si="12"/>
        <v/>
      </c>
      <c r="U85" s="94" t="str">
        <f t="shared" si="13"/>
        <v/>
      </c>
      <c r="V85" s="94" t="str">
        <f t="shared" si="14"/>
        <v/>
      </c>
      <c r="W85" s="427" t="str">
        <f t="shared" si="15"/>
        <v/>
      </c>
      <c r="X85" s="428" t="str">
        <f t="shared" si="16"/>
        <v/>
      </c>
      <c r="Y85" s="94" t="str">
        <f t="shared" si="17"/>
        <v/>
      </c>
      <c r="Z85" s="94" t="str">
        <f t="shared" si="18"/>
        <v/>
      </c>
      <c r="AA85" s="429" t="str">
        <f t="shared" si="19"/>
        <v/>
      </c>
      <c r="AB85" s="57" t="str">
        <f t="shared" si="20"/>
        <v/>
      </c>
      <c r="AC85" s="58" t="str">
        <f t="shared" si="21"/>
        <v>California/Oregon</v>
      </c>
      <c r="AD85" s="115" t="str">
        <f t="shared" si="22"/>
        <v/>
      </c>
      <c r="AE85" s="53" t="str">
        <f t="shared" si="23"/>
        <v/>
      </c>
      <c r="AF85" s="85" t="str">
        <f t="shared" si="24"/>
        <v/>
      </c>
      <c r="AG85" s="5" t="str">
        <f t="shared" si="25"/>
        <v/>
      </c>
      <c r="AJ85" s="16"/>
      <c r="AN85" s="28">
        <v>121</v>
      </c>
      <c r="AO85" s="28" t="s">
        <v>88</v>
      </c>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t="s">
        <v>88</v>
      </c>
      <c r="BQ85" s="28"/>
      <c r="BR85" s="28"/>
      <c r="BS85" s="28"/>
      <c r="BT85" s="28" t="s">
        <v>509</v>
      </c>
      <c r="BU85" s="28"/>
    </row>
    <row r="86" spans="2:73" x14ac:dyDescent="0.25">
      <c r="B86" s="59" t="str">
        <f t="shared" si="33"/>
        <v>Klamath</v>
      </c>
      <c r="C86" s="100" t="str">
        <f t="shared" si="26"/>
        <v>State</v>
      </c>
      <c r="D86" s="82" t="str">
        <f t="shared" si="27"/>
        <v/>
      </c>
      <c r="E86" s="33">
        <f t="shared" si="28"/>
        <v>11</v>
      </c>
      <c r="F86" s="33">
        <f t="shared" si="29"/>
        <v>1.5</v>
      </c>
      <c r="G86" s="69">
        <f t="shared" si="30"/>
        <v>12.5</v>
      </c>
      <c r="H86" s="79" t="str">
        <f t="shared" si="31"/>
        <v/>
      </c>
      <c r="I86" s="33" t="str">
        <f t="shared" si="32"/>
        <v/>
      </c>
      <c r="J86" s="33" t="str">
        <f t="shared" si="2"/>
        <v/>
      </c>
      <c r="K86" s="420" t="str">
        <f t="shared" si="3"/>
        <v/>
      </c>
      <c r="L86" s="82" t="str">
        <f t="shared" si="4"/>
        <v/>
      </c>
      <c r="M86" s="33" t="str">
        <f t="shared" si="5"/>
        <v/>
      </c>
      <c r="N86" s="33">
        <f t="shared" si="6"/>
        <v>1</v>
      </c>
      <c r="O86" s="69">
        <f t="shared" si="7"/>
        <v>1</v>
      </c>
      <c r="P86" s="79">
        <f t="shared" si="8"/>
        <v>11.7</v>
      </c>
      <c r="Q86" s="33">
        <f t="shared" si="9"/>
        <v>20.5</v>
      </c>
      <c r="R86" s="33">
        <f t="shared" si="10"/>
        <v>190.1</v>
      </c>
      <c r="S86" s="420">
        <f t="shared" si="11"/>
        <v>222.3</v>
      </c>
      <c r="T86" s="82" t="str">
        <f t="shared" si="12"/>
        <v/>
      </c>
      <c r="U86" s="33">
        <f t="shared" si="13"/>
        <v>3</v>
      </c>
      <c r="V86" s="33">
        <f t="shared" si="14"/>
        <v>58.2</v>
      </c>
      <c r="W86" s="69">
        <f t="shared" si="15"/>
        <v>61.2</v>
      </c>
      <c r="X86" s="79">
        <f t="shared" si="16"/>
        <v>11.7</v>
      </c>
      <c r="Y86" s="33">
        <f t="shared" si="17"/>
        <v>34.5</v>
      </c>
      <c r="Z86" s="33">
        <f t="shared" si="18"/>
        <v>250.8</v>
      </c>
      <c r="AA86" s="420">
        <f t="shared" si="19"/>
        <v>297</v>
      </c>
      <c r="AB86" s="59" t="str">
        <f t="shared" si="20"/>
        <v/>
      </c>
      <c r="AC86" s="60" t="str">
        <f t="shared" si="21"/>
        <v/>
      </c>
      <c r="AD86" s="102" t="str">
        <f t="shared" si="22"/>
        <v>Yes</v>
      </c>
      <c r="AE86" s="31" t="str">
        <f t="shared" si="23"/>
        <v>BLM/NPS/USFS</v>
      </c>
      <c r="AF86" s="86" t="str">
        <f t="shared" si="24"/>
        <v>See endnote 4</v>
      </c>
      <c r="AG86" s="5" t="str">
        <f t="shared" si="25"/>
        <v/>
      </c>
      <c r="AJ86" s="16"/>
      <c r="AN86" s="28">
        <v>122</v>
      </c>
      <c r="AO86" s="28" t="s">
        <v>369</v>
      </c>
      <c r="AP86" s="28" t="s">
        <v>4</v>
      </c>
      <c r="AQ86" s="28"/>
      <c r="AR86" s="28">
        <v>11</v>
      </c>
      <c r="AS86" s="28">
        <v>1.5</v>
      </c>
      <c r="AT86" s="28">
        <v>12.5</v>
      </c>
      <c r="AU86" s="28"/>
      <c r="AV86" s="28"/>
      <c r="AW86" s="28"/>
      <c r="AX86" s="28"/>
      <c r="AY86" s="28"/>
      <c r="AZ86" s="28"/>
      <c r="BA86" s="28">
        <v>1</v>
      </c>
      <c r="BB86" s="28">
        <v>1</v>
      </c>
      <c r="BC86" s="28">
        <v>11.7</v>
      </c>
      <c r="BD86" s="28">
        <v>20.5</v>
      </c>
      <c r="BE86" s="28">
        <v>190.1</v>
      </c>
      <c r="BF86" s="28">
        <v>222.3</v>
      </c>
      <c r="BG86" s="28"/>
      <c r="BH86" s="28">
        <v>3</v>
      </c>
      <c r="BI86" s="28">
        <v>58.2</v>
      </c>
      <c r="BJ86" s="28">
        <v>61.2</v>
      </c>
      <c r="BK86" s="28">
        <v>11.7</v>
      </c>
      <c r="BL86" s="28">
        <v>34.5</v>
      </c>
      <c r="BM86" s="28">
        <v>250.8</v>
      </c>
      <c r="BN86" s="28">
        <v>297</v>
      </c>
      <c r="BO86" s="28"/>
      <c r="BP86" s="28"/>
      <c r="BQ86" s="28" t="s">
        <v>510</v>
      </c>
      <c r="BR86" s="28" t="s">
        <v>20</v>
      </c>
      <c r="BS86" s="28" t="s">
        <v>774</v>
      </c>
      <c r="BT86" s="28" t="s">
        <v>509</v>
      </c>
      <c r="BU86" s="28"/>
    </row>
    <row r="87" spans="2:73" ht="15.75" thickBot="1" x14ac:dyDescent="0.3">
      <c r="B87" s="146" t="str">
        <f t="shared" si="33"/>
        <v>TOTALS</v>
      </c>
      <c r="C87" s="101" t="str">
        <f t="shared" si="26"/>
        <v/>
      </c>
      <c r="D87" s="421" t="str">
        <f t="shared" si="27"/>
        <v/>
      </c>
      <c r="E87" s="422" t="str">
        <f t="shared" si="28"/>
        <v/>
      </c>
      <c r="F87" s="422" t="str">
        <f t="shared" si="29"/>
        <v/>
      </c>
      <c r="G87" s="423" t="str">
        <f t="shared" si="30"/>
        <v/>
      </c>
      <c r="H87" s="424" t="str">
        <f t="shared" si="31"/>
        <v/>
      </c>
      <c r="I87" s="422" t="str">
        <f t="shared" si="32"/>
        <v/>
      </c>
      <c r="J87" s="422" t="str">
        <f t="shared" si="2"/>
        <v/>
      </c>
      <c r="K87" s="425" t="str">
        <f t="shared" si="3"/>
        <v/>
      </c>
      <c r="L87" s="421" t="str">
        <f t="shared" si="4"/>
        <v/>
      </c>
      <c r="M87" s="422" t="str">
        <f t="shared" si="5"/>
        <v/>
      </c>
      <c r="N87" s="422" t="str">
        <f t="shared" si="6"/>
        <v/>
      </c>
      <c r="O87" s="423" t="str">
        <f t="shared" si="7"/>
        <v/>
      </c>
      <c r="P87" s="424" t="str">
        <f t="shared" si="8"/>
        <v/>
      </c>
      <c r="Q87" s="422" t="str">
        <f t="shared" si="9"/>
        <v/>
      </c>
      <c r="R87" s="422" t="str">
        <f t="shared" si="10"/>
        <v/>
      </c>
      <c r="S87" s="425" t="str">
        <f t="shared" si="11"/>
        <v/>
      </c>
      <c r="T87" s="421" t="str">
        <f t="shared" si="12"/>
        <v/>
      </c>
      <c r="U87" s="422" t="str">
        <f t="shared" si="13"/>
        <v/>
      </c>
      <c r="V87" s="422" t="str">
        <f t="shared" si="14"/>
        <v/>
      </c>
      <c r="W87" s="423" t="str">
        <f t="shared" si="15"/>
        <v/>
      </c>
      <c r="X87" s="424">
        <f t="shared" si="16"/>
        <v>11.7</v>
      </c>
      <c r="Y87" s="422">
        <f t="shared" si="17"/>
        <v>34.5</v>
      </c>
      <c r="Z87" s="422">
        <f t="shared" si="18"/>
        <v>250.8</v>
      </c>
      <c r="AA87" s="425">
        <f t="shared" si="19"/>
        <v>297</v>
      </c>
      <c r="AB87" s="97">
        <f t="shared" si="20"/>
        <v>1</v>
      </c>
      <c r="AC87" s="103" t="str">
        <f t="shared" si="21"/>
        <v>California/Oregon</v>
      </c>
      <c r="AD87" s="323" t="str">
        <f t="shared" si="22"/>
        <v/>
      </c>
      <c r="AE87" s="34" t="str">
        <f t="shared" si="23"/>
        <v/>
      </c>
      <c r="AF87" s="98" t="str">
        <f t="shared" si="24"/>
        <v>Of the 297.0 miles, 11.0 miles are in Oregon and 286.0 miles in California.</v>
      </c>
      <c r="AG87" s="5" t="str">
        <f t="shared" si="25"/>
        <v/>
      </c>
      <c r="AJ87" s="16"/>
      <c r="AN87" s="28">
        <v>129</v>
      </c>
      <c r="AO87" s="28" t="s">
        <v>5</v>
      </c>
      <c r="AP87" s="28"/>
      <c r="AQ87" s="28"/>
      <c r="AR87" s="28"/>
      <c r="AS87" s="28"/>
      <c r="AT87" s="28"/>
      <c r="AU87" s="28"/>
      <c r="AV87" s="28"/>
      <c r="AW87" s="28"/>
      <c r="AX87" s="28"/>
      <c r="AY87" s="28"/>
      <c r="AZ87" s="28"/>
      <c r="BA87" s="28"/>
      <c r="BB87" s="28"/>
      <c r="BC87" s="28"/>
      <c r="BD87" s="28"/>
      <c r="BE87" s="28"/>
      <c r="BF87" s="28"/>
      <c r="BG87" s="28"/>
      <c r="BH87" s="28"/>
      <c r="BI87" s="28"/>
      <c r="BJ87" s="28"/>
      <c r="BK87" s="28">
        <v>11.7</v>
      </c>
      <c r="BL87" s="28">
        <v>34.5</v>
      </c>
      <c r="BM87" s="28">
        <v>250.8</v>
      </c>
      <c r="BN87" s="28">
        <v>297</v>
      </c>
      <c r="BO87" s="28">
        <v>1</v>
      </c>
      <c r="BP87" s="28" t="s">
        <v>88</v>
      </c>
      <c r="BQ87" s="28"/>
      <c r="BR87" s="28"/>
      <c r="BS87" s="28" t="s">
        <v>89</v>
      </c>
      <c r="BT87" s="28" t="s">
        <v>509</v>
      </c>
      <c r="BU87" s="28"/>
    </row>
    <row r="88" spans="2:73" x14ac:dyDescent="0.25">
      <c r="B88" s="95" t="str">
        <f t="shared" si="33"/>
        <v>Colorado</v>
      </c>
      <c r="C88" s="113" t="str">
        <f t="shared" si="26"/>
        <v/>
      </c>
      <c r="D88" s="426" t="str">
        <f t="shared" si="27"/>
        <v/>
      </c>
      <c r="E88" s="94" t="str">
        <f t="shared" si="28"/>
        <v/>
      </c>
      <c r="F88" s="94" t="str">
        <f t="shared" si="29"/>
        <v/>
      </c>
      <c r="G88" s="427" t="str">
        <f t="shared" si="30"/>
        <v/>
      </c>
      <c r="H88" s="428" t="str">
        <f t="shared" si="31"/>
        <v/>
      </c>
      <c r="I88" s="94" t="str">
        <f t="shared" si="32"/>
        <v/>
      </c>
      <c r="J88" s="94" t="str">
        <f t="shared" si="2"/>
        <v/>
      </c>
      <c r="K88" s="429" t="str">
        <f t="shared" si="3"/>
        <v/>
      </c>
      <c r="L88" s="426" t="str">
        <f t="shared" si="4"/>
        <v/>
      </c>
      <c r="M88" s="94" t="str">
        <f t="shared" si="5"/>
        <v/>
      </c>
      <c r="N88" s="94" t="str">
        <f t="shared" si="6"/>
        <v/>
      </c>
      <c r="O88" s="427" t="str">
        <f t="shared" si="7"/>
        <v/>
      </c>
      <c r="P88" s="428" t="str">
        <f t="shared" si="8"/>
        <v/>
      </c>
      <c r="Q88" s="94" t="str">
        <f t="shared" si="9"/>
        <v/>
      </c>
      <c r="R88" s="94" t="str">
        <f t="shared" si="10"/>
        <v/>
      </c>
      <c r="S88" s="429" t="str">
        <f t="shared" si="11"/>
        <v/>
      </c>
      <c r="T88" s="426" t="str">
        <f t="shared" si="12"/>
        <v/>
      </c>
      <c r="U88" s="94" t="str">
        <f t="shared" si="13"/>
        <v/>
      </c>
      <c r="V88" s="94" t="str">
        <f t="shared" si="14"/>
        <v/>
      </c>
      <c r="W88" s="427" t="str">
        <f t="shared" si="15"/>
        <v/>
      </c>
      <c r="X88" s="428" t="str">
        <f t="shared" si="16"/>
        <v/>
      </c>
      <c r="Y88" s="94" t="str">
        <f t="shared" si="17"/>
        <v/>
      </c>
      <c r="Z88" s="94" t="str">
        <f t="shared" si="18"/>
        <v/>
      </c>
      <c r="AA88" s="429" t="str">
        <f t="shared" si="19"/>
        <v/>
      </c>
      <c r="AB88" s="57" t="str">
        <f t="shared" si="20"/>
        <v/>
      </c>
      <c r="AC88" s="58" t="str">
        <f t="shared" si="21"/>
        <v>Colorado</v>
      </c>
      <c r="AD88" s="115" t="str">
        <f t="shared" si="22"/>
        <v/>
      </c>
      <c r="AE88" s="53" t="str">
        <f t="shared" si="23"/>
        <v/>
      </c>
      <c r="AF88" s="85" t="str">
        <f t="shared" si="24"/>
        <v/>
      </c>
      <c r="AG88" s="5" t="str">
        <f t="shared" si="25"/>
        <v/>
      </c>
      <c r="AJ88" s="16"/>
      <c r="AN88" s="28">
        <v>130</v>
      </c>
      <c r="AO88" s="28" t="s">
        <v>90</v>
      </c>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t="s">
        <v>90</v>
      </c>
      <c r="BQ88" s="28"/>
      <c r="BR88" s="28"/>
      <c r="BS88" s="28"/>
      <c r="BT88" s="28" t="s">
        <v>509</v>
      </c>
      <c r="BU88" s="28"/>
    </row>
    <row r="89" spans="2:73" x14ac:dyDescent="0.25">
      <c r="B89" s="59" t="str">
        <f t="shared" si="33"/>
        <v xml:space="preserve">Cache la Poudre </v>
      </c>
      <c r="C89" s="100" t="str">
        <f t="shared" si="26"/>
        <v>NPS/USFS</v>
      </c>
      <c r="D89" s="82" t="str">
        <f t="shared" si="27"/>
        <v/>
      </c>
      <c r="E89" s="33" t="str">
        <f t="shared" si="28"/>
        <v/>
      </c>
      <c r="F89" s="33" t="str">
        <f t="shared" si="29"/>
        <v/>
      </c>
      <c r="G89" s="69" t="str">
        <f t="shared" si="30"/>
        <v/>
      </c>
      <c r="H89" s="79" t="str">
        <f t="shared" si="31"/>
        <v/>
      </c>
      <c r="I89" s="33" t="str">
        <f t="shared" si="32"/>
        <v/>
      </c>
      <c r="J89" s="33" t="str">
        <f t="shared" ref="J89:J152" si="34">IF(ISBLANK(AW89),"",(AW89))</f>
        <v/>
      </c>
      <c r="K89" s="420" t="str">
        <f t="shared" ref="K89:K152" si="35">IF(ISBLANK(AX89),"",(AX89))</f>
        <v/>
      </c>
      <c r="L89" s="82">
        <f t="shared" ref="L89:L152" si="36">IF(ISBLANK(AY89),"",(AY89))</f>
        <v>12</v>
      </c>
      <c r="M89" s="33" t="str">
        <f t="shared" ref="M89:M152" si="37">IF(ISBLANK(AZ89),"",(AZ89))</f>
        <v/>
      </c>
      <c r="N89" s="33" t="str">
        <f t="shared" ref="N89:N152" si="38">IF(ISBLANK(BA89),"",(BA89))</f>
        <v/>
      </c>
      <c r="O89" s="69">
        <f t="shared" ref="O89:O152" si="39">IF(ISBLANK(BB89),"",(BB89))</f>
        <v>12</v>
      </c>
      <c r="P89" s="79">
        <f t="shared" ref="P89:P152" si="40">IF(ISBLANK(BC89),"",(BC89))</f>
        <v>18</v>
      </c>
      <c r="Q89" s="33" t="str">
        <f t="shared" ref="Q89:Q152" si="41">IF(ISBLANK(BD89),"",(BD89))</f>
        <v/>
      </c>
      <c r="R89" s="33">
        <f t="shared" ref="R89:R152" si="42">IF(ISBLANK(BE89),"",(BE89))</f>
        <v>46</v>
      </c>
      <c r="S89" s="420">
        <f t="shared" ref="S89:S152" si="43">IF(ISBLANK(BF89),"",(BF89))</f>
        <v>64</v>
      </c>
      <c r="T89" s="82" t="str">
        <f t="shared" ref="T89:T152" si="44">IF(ISBLANK(BG89),"",(BG89))</f>
        <v/>
      </c>
      <c r="U89" s="33" t="str">
        <f t="shared" ref="U89:U152" si="45">IF(ISBLANK(BH89),"",(BH89))</f>
        <v/>
      </c>
      <c r="V89" s="33" t="str">
        <f t="shared" ref="V89:V152" si="46">IF(ISBLANK(BI89),"",(BI89))</f>
        <v/>
      </c>
      <c r="W89" s="69" t="str">
        <f t="shared" ref="W89:W152" si="47">IF(ISBLANK(BJ89),"",(BJ89))</f>
        <v/>
      </c>
      <c r="X89" s="79">
        <f t="shared" ref="X89:X152" si="48">IF(ISBLANK(BK89),"",(BK89))</f>
        <v>30</v>
      </c>
      <c r="Y89" s="33" t="str">
        <f t="shared" ref="Y89:Y152" si="49">IF(ISBLANK(BL89),"",(BL89))</f>
        <v/>
      </c>
      <c r="Z89" s="33">
        <f t="shared" ref="Z89:Z152" si="50">IF(ISBLANK(BM89),"",(BM89))</f>
        <v>46</v>
      </c>
      <c r="AA89" s="420">
        <f t="shared" ref="AA89:AA152" si="51">IF(ISBLANK(BN89),"",(BN89))</f>
        <v>76</v>
      </c>
      <c r="AB89" s="59" t="str">
        <f t="shared" ref="AB89:AB152" si="52">IF(ISBLANK(BO89),"",(BO89))</f>
        <v/>
      </c>
      <c r="AC89" s="60" t="str">
        <f t="shared" ref="AC89:AC152" si="53">IF(ISBLANK(BP89),"",(BP89))</f>
        <v/>
      </c>
      <c r="AD89" s="102" t="str">
        <f t="shared" ref="AD89:AD152" si="54">IF(ISBLANK(BQ89),"",(BQ89))</f>
        <v/>
      </c>
      <c r="AE89" s="31" t="str">
        <f t="shared" ref="AE89:AE152" si="55">IF(ISBLANK(BR89),"",(BR89))</f>
        <v/>
      </c>
      <c r="AF89" s="86" t="str">
        <f t="shared" ref="AF89:AF152" si="56">IF(ISBLANK(BS89),"",(BS89))</f>
        <v/>
      </c>
      <c r="AG89" s="5" t="str">
        <f t="shared" ref="AG89:AG152" si="57">IF(ISBLANK(BT89),"",(BT89))</f>
        <v/>
      </c>
      <c r="AJ89" s="16"/>
      <c r="AN89" s="28">
        <v>132</v>
      </c>
      <c r="AO89" s="28" t="s">
        <v>586</v>
      </c>
      <c r="AP89" s="28" t="s">
        <v>23</v>
      </c>
      <c r="AQ89" s="28"/>
      <c r="AR89" s="28"/>
      <c r="AS89" s="28"/>
      <c r="AT89" s="28"/>
      <c r="AU89" s="28"/>
      <c r="AV89" s="28"/>
      <c r="AW89" s="28"/>
      <c r="AX89" s="28"/>
      <c r="AY89" s="28">
        <v>12</v>
      </c>
      <c r="AZ89" s="28"/>
      <c r="BA89" s="28"/>
      <c r="BB89" s="28">
        <v>12</v>
      </c>
      <c r="BC89" s="28">
        <v>18</v>
      </c>
      <c r="BD89" s="28"/>
      <c r="BE89" s="28">
        <v>46</v>
      </c>
      <c r="BF89" s="28">
        <v>64</v>
      </c>
      <c r="BG89" s="28"/>
      <c r="BH89" s="28"/>
      <c r="BI89" s="28"/>
      <c r="BJ89" s="28"/>
      <c r="BK89" s="28">
        <v>30</v>
      </c>
      <c r="BL89" s="28"/>
      <c r="BM89" s="28">
        <v>46</v>
      </c>
      <c r="BN89" s="28">
        <v>76</v>
      </c>
      <c r="BO89" s="28"/>
      <c r="BP89" s="28"/>
      <c r="BQ89" s="28"/>
      <c r="BR89" s="28" t="s">
        <v>509</v>
      </c>
      <c r="BS89" s="28"/>
      <c r="BT89" s="28" t="s">
        <v>509</v>
      </c>
      <c r="BU89" s="28">
        <v>1</v>
      </c>
    </row>
    <row r="90" spans="2:73" ht="15.75" thickBot="1" x14ac:dyDescent="0.3">
      <c r="B90" s="146" t="str">
        <f t="shared" si="33"/>
        <v>TOTALS</v>
      </c>
      <c r="C90" s="101" t="str">
        <f t="shared" ref="C90:C153" si="58">IF(ISBLANK(AP90),"",(AP90))</f>
        <v/>
      </c>
      <c r="D90" s="421" t="str">
        <f t="shared" ref="D90:D153" si="59">IF(ISBLANK(AQ90),"",(AQ90))</f>
        <v/>
      </c>
      <c r="E90" s="422" t="str">
        <f t="shared" ref="E90:E153" si="60">IF(ISBLANK(AR90),"",(AR90))</f>
        <v/>
      </c>
      <c r="F90" s="422" t="str">
        <f t="shared" ref="F90:F153" si="61">IF(ISBLANK(AS90),"",(AS90))</f>
        <v/>
      </c>
      <c r="G90" s="423" t="str">
        <f t="shared" ref="G90:G153" si="62">IF(ISBLANK(AT90),"",(AT90))</f>
        <v/>
      </c>
      <c r="H90" s="424" t="str">
        <f t="shared" ref="H90:H153" si="63">IF(ISBLANK(AU90),"",(AU90))</f>
        <v/>
      </c>
      <c r="I90" s="422" t="str">
        <f t="shared" ref="I90:I153" si="64">IF(ISBLANK(AV90),"",(AV90))</f>
        <v/>
      </c>
      <c r="J90" s="422" t="str">
        <f t="shared" si="34"/>
        <v/>
      </c>
      <c r="K90" s="425" t="str">
        <f t="shared" si="35"/>
        <v/>
      </c>
      <c r="L90" s="421" t="str">
        <f t="shared" si="36"/>
        <v/>
      </c>
      <c r="M90" s="422" t="str">
        <f t="shared" si="37"/>
        <v/>
      </c>
      <c r="N90" s="422" t="str">
        <f t="shared" si="38"/>
        <v/>
      </c>
      <c r="O90" s="423" t="str">
        <f t="shared" si="39"/>
        <v/>
      </c>
      <c r="P90" s="424" t="str">
        <f t="shared" si="40"/>
        <v/>
      </c>
      <c r="Q90" s="422" t="str">
        <f t="shared" si="41"/>
        <v/>
      </c>
      <c r="R90" s="422" t="str">
        <f t="shared" si="42"/>
        <v/>
      </c>
      <c r="S90" s="425" t="str">
        <f t="shared" si="43"/>
        <v/>
      </c>
      <c r="T90" s="421" t="str">
        <f t="shared" si="44"/>
        <v/>
      </c>
      <c r="U90" s="422" t="str">
        <f t="shared" si="45"/>
        <v/>
      </c>
      <c r="V90" s="422" t="str">
        <f t="shared" si="46"/>
        <v/>
      </c>
      <c r="W90" s="423" t="str">
        <f t="shared" si="47"/>
        <v/>
      </c>
      <c r="X90" s="424">
        <f t="shared" si="48"/>
        <v>30</v>
      </c>
      <c r="Y90" s="422" t="str">
        <f t="shared" si="49"/>
        <v/>
      </c>
      <c r="Z90" s="422">
        <f t="shared" si="50"/>
        <v>46</v>
      </c>
      <c r="AA90" s="425">
        <f t="shared" si="51"/>
        <v>76</v>
      </c>
      <c r="AB90" s="97">
        <f t="shared" si="52"/>
        <v>1</v>
      </c>
      <c r="AC90" s="103" t="str">
        <f t="shared" si="53"/>
        <v>Colorado</v>
      </c>
      <c r="AD90" s="323" t="str">
        <f t="shared" si="54"/>
        <v/>
      </c>
      <c r="AE90" s="34" t="str">
        <f t="shared" si="55"/>
        <v/>
      </c>
      <c r="AF90" s="98" t="str">
        <f t="shared" si="56"/>
        <v/>
      </c>
      <c r="AG90" s="5" t="str">
        <f t="shared" si="57"/>
        <v/>
      </c>
      <c r="AJ90" s="16"/>
      <c r="AN90" s="28">
        <v>145</v>
      </c>
      <c r="AO90" s="28" t="s">
        <v>5</v>
      </c>
      <c r="AP90" s="28"/>
      <c r="AQ90" s="28"/>
      <c r="AR90" s="28"/>
      <c r="AS90" s="28"/>
      <c r="AT90" s="28"/>
      <c r="AU90" s="28"/>
      <c r="AV90" s="28"/>
      <c r="AW90" s="28"/>
      <c r="AX90" s="28"/>
      <c r="AY90" s="28"/>
      <c r="AZ90" s="28"/>
      <c r="BA90" s="28"/>
      <c r="BB90" s="28"/>
      <c r="BC90" s="28"/>
      <c r="BD90" s="28"/>
      <c r="BE90" s="28"/>
      <c r="BF90" s="28"/>
      <c r="BG90" s="28"/>
      <c r="BH90" s="28"/>
      <c r="BI90" s="28"/>
      <c r="BJ90" s="28"/>
      <c r="BK90" s="28">
        <v>30</v>
      </c>
      <c r="BL90" s="28"/>
      <c r="BM90" s="28">
        <v>46</v>
      </c>
      <c r="BN90" s="28">
        <v>76</v>
      </c>
      <c r="BO90" s="28">
        <v>1</v>
      </c>
      <c r="BP90" s="28" t="s">
        <v>90</v>
      </c>
      <c r="BQ90" s="28"/>
      <c r="BR90" s="28"/>
      <c r="BS90" s="28"/>
      <c r="BT90" s="28" t="s">
        <v>509</v>
      </c>
      <c r="BU90" s="28"/>
    </row>
    <row r="91" spans="2:73" x14ac:dyDescent="0.25">
      <c r="B91" s="95" t="str">
        <f t="shared" si="33"/>
        <v>Connecticut</v>
      </c>
      <c r="C91" s="113" t="str">
        <f t="shared" si="58"/>
        <v/>
      </c>
      <c r="D91" s="426" t="str">
        <f t="shared" si="59"/>
        <v/>
      </c>
      <c r="E91" s="94" t="str">
        <f t="shared" si="60"/>
        <v/>
      </c>
      <c r="F91" s="94" t="str">
        <f t="shared" si="61"/>
        <v/>
      </c>
      <c r="G91" s="427" t="str">
        <f t="shared" si="62"/>
        <v/>
      </c>
      <c r="H91" s="428" t="str">
        <f t="shared" si="63"/>
        <v/>
      </c>
      <c r="I91" s="94" t="str">
        <f t="shared" si="64"/>
        <v/>
      </c>
      <c r="J91" s="94" t="str">
        <f t="shared" si="34"/>
        <v/>
      </c>
      <c r="K91" s="429" t="str">
        <f t="shared" si="35"/>
        <v/>
      </c>
      <c r="L91" s="426" t="str">
        <f t="shared" si="36"/>
        <v/>
      </c>
      <c r="M91" s="94" t="str">
        <f t="shared" si="37"/>
        <v/>
      </c>
      <c r="N91" s="94" t="str">
        <f t="shared" si="38"/>
        <v/>
      </c>
      <c r="O91" s="427" t="str">
        <f t="shared" si="39"/>
        <v/>
      </c>
      <c r="P91" s="428" t="str">
        <f t="shared" si="40"/>
        <v/>
      </c>
      <c r="Q91" s="94" t="str">
        <f t="shared" si="41"/>
        <v/>
      </c>
      <c r="R91" s="94" t="str">
        <f t="shared" si="42"/>
        <v/>
      </c>
      <c r="S91" s="429" t="str">
        <f t="shared" si="43"/>
        <v/>
      </c>
      <c r="T91" s="426" t="str">
        <f t="shared" si="44"/>
        <v/>
      </c>
      <c r="U91" s="94" t="str">
        <f t="shared" si="45"/>
        <v/>
      </c>
      <c r="V91" s="94" t="str">
        <f t="shared" si="46"/>
        <v/>
      </c>
      <c r="W91" s="427" t="str">
        <f t="shared" si="47"/>
        <v/>
      </c>
      <c r="X91" s="428" t="str">
        <f t="shared" si="48"/>
        <v/>
      </c>
      <c r="Y91" s="94" t="str">
        <f t="shared" si="49"/>
        <v/>
      </c>
      <c r="Z91" s="94" t="str">
        <f t="shared" si="50"/>
        <v/>
      </c>
      <c r="AA91" s="429" t="str">
        <f t="shared" si="51"/>
        <v/>
      </c>
      <c r="AB91" s="57" t="str">
        <f t="shared" si="52"/>
        <v/>
      </c>
      <c r="AC91" s="58" t="str">
        <f t="shared" si="53"/>
        <v>Connecticut</v>
      </c>
      <c r="AD91" s="115" t="str">
        <f t="shared" si="54"/>
        <v/>
      </c>
      <c r="AE91" s="53" t="str">
        <f t="shared" si="55"/>
        <v/>
      </c>
      <c r="AF91" s="85" t="str">
        <f t="shared" si="56"/>
        <v/>
      </c>
      <c r="AG91" s="5" t="str">
        <f t="shared" si="57"/>
        <v/>
      </c>
      <c r="AJ91" s="16"/>
      <c r="AN91" s="28">
        <v>146</v>
      </c>
      <c r="AO91" s="28" t="s">
        <v>91</v>
      </c>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t="s">
        <v>91</v>
      </c>
      <c r="BQ91" s="28"/>
      <c r="BR91" s="28"/>
      <c r="BS91" s="28"/>
      <c r="BT91" s="28" t="s">
        <v>509</v>
      </c>
      <c r="BU91" s="28"/>
    </row>
    <row r="92" spans="2:73" x14ac:dyDescent="0.25">
      <c r="B92" s="59" t="str">
        <f t="shared" si="33"/>
        <v>Eightmile</v>
      </c>
      <c r="C92" s="100" t="str">
        <f t="shared" si="58"/>
        <v>NPS</v>
      </c>
      <c r="D92" s="82" t="str">
        <f t="shared" si="59"/>
        <v/>
      </c>
      <c r="E92" s="33" t="str">
        <f t="shared" si="60"/>
        <v/>
      </c>
      <c r="F92" s="33" t="str">
        <f t="shared" si="61"/>
        <v/>
      </c>
      <c r="G92" s="69" t="str">
        <f t="shared" si="62"/>
        <v/>
      </c>
      <c r="H92" s="79" t="str">
        <f t="shared" si="63"/>
        <v/>
      </c>
      <c r="I92" s="33" t="str">
        <f t="shared" si="64"/>
        <v/>
      </c>
      <c r="J92" s="33" t="str">
        <f t="shared" si="34"/>
        <v/>
      </c>
      <c r="K92" s="420" t="str">
        <f t="shared" si="35"/>
        <v/>
      </c>
      <c r="L92" s="82" t="str">
        <f t="shared" si="36"/>
        <v/>
      </c>
      <c r="M92" s="33">
        <f t="shared" si="37"/>
        <v>25.3</v>
      </c>
      <c r="N92" s="33" t="str">
        <f t="shared" si="38"/>
        <v/>
      </c>
      <c r="O92" s="69">
        <f t="shared" si="39"/>
        <v>25.3</v>
      </c>
      <c r="P92" s="79" t="str">
        <f t="shared" si="40"/>
        <v/>
      </c>
      <c r="Q92" s="33" t="str">
        <f t="shared" si="41"/>
        <v/>
      </c>
      <c r="R92" s="33" t="str">
        <f t="shared" si="42"/>
        <v/>
      </c>
      <c r="S92" s="420" t="str">
        <f t="shared" si="43"/>
        <v/>
      </c>
      <c r="T92" s="82" t="str">
        <f t="shared" si="44"/>
        <v/>
      </c>
      <c r="U92" s="33" t="str">
        <f t="shared" si="45"/>
        <v/>
      </c>
      <c r="V92" s="33" t="str">
        <f t="shared" si="46"/>
        <v/>
      </c>
      <c r="W92" s="69" t="str">
        <f t="shared" si="47"/>
        <v/>
      </c>
      <c r="X92" s="79" t="str">
        <f t="shared" si="48"/>
        <v/>
      </c>
      <c r="Y92" s="33">
        <f t="shared" si="49"/>
        <v>25.3</v>
      </c>
      <c r="Z92" s="33" t="str">
        <f t="shared" si="50"/>
        <v/>
      </c>
      <c r="AA92" s="420">
        <f t="shared" si="51"/>
        <v>25.3</v>
      </c>
      <c r="AB92" s="59" t="str">
        <f t="shared" si="52"/>
        <v/>
      </c>
      <c r="AC92" s="60" t="str">
        <f t="shared" si="53"/>
        <v/>
      </c>
      <c r="AD92" s="102" t="str">
        <f t="shared" si="54"/>
        <v/>
      </c>
      <c r="AE92" s="31" t="str">
        <f t="shared" si="55"/>
        <v/>
      </c>
      <c r="AF92" s="86" t="str">
        <f t="shared" si="56"/>
        <v/>
      </c>
      <c r="AG92" s="5" t="str">
        <f t="shared" si="57"/>
        <v/>
      </c>
      <c r="AJ92" s="16"/>
      <c r="AN92" s="28">
        <v>147</v>
      </c>
      <c r="AO92" s="28" t="s">
        <v>450</v>
      </c>
      <c r="AP92" s="28" t="s">
        <v>2</v>
      </c>
      <c r="AQ92" s="28"/>
      <c r="AR92" s="28"/>
      <c r="AS92" s="28"/>
      <c r="AT92" s="28"/>
      <c r="AU92" s="28"/>
      <c r="AV92" s="28"/>
      <c r="AW92" s="28"/>
      <c r="AX92" s="28"/>
      <c r="AY92" s="28"/>
      <c r="AZ92" s="28">
        <v>25.3</v>
      </c>
      <c r="BA92" s="28"/>
      <c r="BB92" s="28">
        <v>25.3</v>
      </c>
      <c r="BC92" s="28"/>
      <c r="BD92" s="28"/>
      <c r="BE92" s="28"/>
      <c r="BF92" s="28"/>
      <c r="BG92" s="28"/>
      <c r="BH92" s="28"/>
      <c r="BI92" s="28"/>
      <c r="BJ92" s="28"/>
      <c r="BK92" s="28"/>
      <c r="BL92" s="28">
        <v>25.3</v>
      </c>
      <c r="BM92" s="28"/>
      <c r="BN92" s="28">
        <v>25.3</v>
      </c>
      <c r="BO92" s="28"/>
      <c r="BP92" s="28"/>
      <c r="BQ92" s="28"/>
      <c r="BR92" s="28" t="s">
        <v>509</v>
      </c>
      <c r="BS92" s="28"/>
      <c r="BT92" s="28" t="s">
        <v>509</v>
      </c>
      <c r="BU92" s="28">
        <v>1</v>
      </c>
    </row>
    <row r="93" spans="2:73" x14ac:dyDescent="0.25">
      <c r="B93" s="59" t="str">
        <f t="shared" si="33"/>
        <v>West Branch Farmington</v>
      </c>
      <c r="C93" s="100" t="str">
        <f t="shared" si="58"/>
        <v>NPS</v>
      </c>
      <c r="D93" s="82" t="str">
        <f t="shared" si="59"/>
        <v/>
      </c>
      <c r="E93" s="33" t="str">
        <f t="shared" si="60"/>
        <v/>
      </c>
      <c r="F93" s="33" t="str">
        <f t="shared" si="61"/>
        <v/>
      </c>
      <c r="G93" s="69" t="str">
        <f t="shared" si="62"/>
        <v/>
      </c>
      <c r="H93" s="79" t="str">
        <f t="shared" si="63"/>
        <v/>
      </c>
      <c r="I93" s="33" t="str">
        <f t="shared" si="64"/>
        <v/>
      </c>
      <c r="J93" s="33" t="str">
        <f t="shared" si="34"/>
        <v/>
      </c>
      <c r="K93" s="420" t="str">
        <f t="shared" si="35"/>
        <v/>
      </c>
      <c r="L93" s="82" t="str">
        <f t="shared" si="36"/>
        <v/>
      </c>
      <c r="M93" s="33" t="str">
        <f t="shared" si="37"/>
        <v/>
      </c>
      <c r="N93" s="33">
        <f t="shared" si="38"/>
        <v>14</v>
      </c>
      <c r="O93" s="69">
        <f t="shared" si="39"/>
        <v>14</v>
      </c>
      <c r="P93" s="79" t="str">
        <f t="shared" si="40"/>
        <v/>
      </c>
      <c r="Q93" s="33" t="str">
        <f t="shared" si="41"/>
        <v/>
      </c>
      <c r="R93" s="33" t="str">
        <f t="shared" si="42"/>
        <v/>
      </c>
      <c r="S93" s="420" t="str">
        <f t="shared" si="43"/>
        <v/>
      </c>
      <c r="T93" s="82" t="str">
        <f t="shared" si="44"/>
        <v/>
      </c>
      <c r="U93" s="33" t="str">
        <f t="shared" si="45"/>
        <v/>
      </c>
      <c r="V93" s="33" t="str">
        <f t="shared" si="46"/>
        <v/>
      </c>
      <c r="W93" s="69" t="str">
        <f t="shared" si="47"/>
        <v/>
      </c>
      <c r="X93" s="79" t="str">
        <f t="shared" si="48"/>
        <v/>
      </c>
      <c r="Y93" s="33" t="str">
        <f t="shared" si="49"/>
        <v/>
      </c>
      <c r="Z93" s="33">
        <f t="shared" si="50"/>
        <v>14</v>
      </c>
      <c r="AA93" s="420">
        <f t="shared" si="51"/>
        <v>14</v>
      </c>
      <c r="AB93" s="59" t="str">
        <f t="shared" si="52"/>
        <v/>
      </c>
      <c r="AC93" s="60" t="str">
        <f t="shared" si="53"/>
        <v/>
      </c>
      <c r="AD93" s="102" t="str">
        <f t="shared" si="54"/>
        <v/>
      </c>
      <c r="AE93" s="31" t="str">
        <f t="shared" si="55"/>
        <v/>
      </c>
      <c r="AF93" s="86" t="str">
        <f t="shared" si="56"/>
        <v/>
      </c>
      <c r="AG93" s="5" t="str">
        <f t="shared" si="57"/>
        <v/>
      </c>
      <c r="AJ93" s="16"/>
      <c r="AN93" s="28">
        <v>149</v>
      </c>
      <c r="AO93" s="28" t="s">
        <v>432</v>
      </c>
      <c r="AP93" s="28" t="s">
        <v>2</v>
      </c>
      <c r="AQ93" s="28"/>
      <c r="AR93" s="28"/>
      <c r="AS93" s="28"/>
      <c r="AT93" s="28"/>
      <c r="AU93" s="28"/>
      <c r="AV93" s="28"/>
      <c r="AW93" s="28"/>
      <c r="AX93" s="28"/>
      <c r="AY93" s="28"/>
      <c r="AZ93" s="28"/>
      <c r="BA93" s="28">
        <v>14</v>
      </c>
      <c r="BB93" s="28">
        <v>14</v>
      </c>
      <c r="BC93" s="28"/>
      <c r="BD93" s="28"/>
      <c r="BE93" s="28"/>
      <c r="BF93" s="28"/>
      <c r="BG93" s="28"/>
      <c r="BH93" s="28"/>
      <c r="BI93" s="28"/>
      <c r="BJ93" s="28"/>
      <c r="BK93" s="28"/>
      <c r="BL93" s="28"/>
      <c r="BM93" s="28">
        <v>14</v>
      </c>
      <c r="BN93" s="28">
        <v>14</v>
      </c>
      <c r="BO93" s="28"/>
      <c r="BP93" s="28"/>
      <c r="BQ93" s="28"/>
      <c r="BR93" s="28" t="s">
        <v>509</v>
      </c>
      <c r="BS93" s="28"/>
      <c r="BT93" s="28" t="s">
        <v>509</v>
      </c>
      <c r="BU93" s="28">
        <v>1</v>
      </c>
    </row>
    <row r="94" spans="2:73" ht="15.75" thickBot="1" x14ac:dyDescent="0.3">
      <c r="B94" s="146" t="str">
        <f t="shared" si="33"/>
        <v>TOTALS</v>
      </c>
      <c r="C94" s="101" t="str">
        <f t="shared" si="58"/>
        <v/>
      </c>
      <c r="D94" s="421" t="str">
        <f t="shared" si="59"/>
        <v/>
      </c>
      <c r="E94" s="422" t="str">
        <f t="shared" si="60"/>
        <v/>
      </c>
      <c r="F94" s="422" t="str">
        <f t="shared" si="61"/>
        <v/>
      </c>
      <c r="G94" s="423" t="str">
        <f t="shared" si="62"/>
        <v/>
      </c>
      <c r="H94" s="424" t="str">
        <f t="shared" si="63"/>
        <v/>
      </c>
      <c r="I94" s="422" t="str">
        <f t="shared" si="64"/>
        <v/>
      </c>
      <c r="J94" s="422" t="str">
        <f t="shared" si="34"/>
        <v/>
      </c>
      <c r="K94" s="425" t="str">
        <f t="shared" si="35"/>
        <v/>
      </c>
      <c r="L94" s="421" t="str">
        <f t="shared" si="36"/>
        <v/>
      </c>
      <c r="M94" s="422" t="str">
        <f t="shared" si="37"/>
        <v/>
      </c>
      <c r="N94" s="422" t="str">
        <f t="shared" si="38"/>
        <v/>
      </c>
      <c r="O94" s="423" t="str">
        <f t="shared" si="39"/>
        <v/>
      </c>
      <c r="P94" s="424" t="str">
        <f t="shared" si="40"/>
        <v/>
      </c>
      <c r="Q94" s="422" t="str">
        <f t="shared" si="41"/>
        <v/>
      </c>
      <c r="R94" s="422" t="str">
        <f t="shared" si="42"/>
        <v/>
      </c>
      <c r="S94" s="425" t="str">
        <f t="shared" si="43"/>
        <v/>
      </c>
      <c r="T94" s="421" t="str">
        <f t="shared" si="44"/>
        <v/>
      </c>
      <c r="U94" s="422" t="str">
        <f t="shared" si="45"/>
        <v/>
      </c>
      <c r="V94" s="422" t="str">
        <f t="shared" si="46"/>
        <v/>
      </c>
      <c r="W94" s="423" t="str">
        <f t="shared" si="47"/>
        <v/>
      </c>
      <c r="X94" s="424" t="str">
        <f t="shared" si="48"/>
        <v/>
      </c>
      <c r="Y94" s="422">
        <f t="shared" si="49"/>
        <v>25.3</v>
      </c>
      <c r="Z94" s="422">
        <f t="shared" si="50"/>
        <v>14</v>
      </c>
      <c r="AA94" s="425">
        <f t="shared" si="51"/>
        <v>39.299999999999997</v>
      </c>
      <c r="AB94" s="97">
        <f t="shared" si="52"/>
        <v>2</v>
      </c>
      <c r="AC94" s="103" t="str">
        <f t="shared" si="53"/>
        <v>Connecticut</v>
      </c>
      <c r="AD94" s="323" t="str">
        <f t="shared" si="54"/>
        <v/>
      </c>
      <c r="AE94" s="34" t="str">
        <f t="shared" si="55"/>
        <v/>
      </c>
      <c r="AF94" s="98" t="str">
        <f t="shared" si="56"/>
        <v/>
      </c>
      <c r="AG94" s="5" t="str">
        <f t="shared" si="57"/>
        <v/>
      </c>
      <c r="AJ94" s="16"/>
      <c r="AN94" s="28">
        <v>152</v>
      </c>
      <c r="AO94" s="28" t="s">
        <v>5</v>
      </c>
      <c r="AP94" s="28"/>
      <c r="AQ94" s="28"/>
      <c r="AR94" s="28"/>
      <c r="AS94" s="28"/>
      <c r="AT94" s="28"/>
      <c r="AU94" s="28"/>
      <c r="AV94" s="28"/>
      <c r="AW94" s="28"/>
      <c r="AX94" s="28"/>
      <c r="AY94" s="28"/>
      <c r="AZ94" s="28"/>
      <c r="BA94" s="28"/>
      <c r="BB94" s="28"/>
      <c r="BC94" s="28"/>
      <c r="BD94" s="28"/>
      <c r="BE94" s="28"/>
      <c r="BF94" s="28"/>
      <c r="BG94" s="28"/>
      <c r="BH94" s="28"/>
      <c r="BI94" s="28"/>
      <c r="BJ94" s="28"/>
      <c r="BK94" s="28"/>
      <c r="BL94" s="28">
        <v>25.3</v>
      </c>
      <c r="BM94" s="28">
        <v>14</v>
      </c>
      <c r="BN94" s="28">
        <v>39.299999999999997</v>
      </c>
      <c r="BO94" s="28">
        <v>2</v>
      </c>
      <c r="BP94" s="28" t="s">
        <v>91</v>
      </c>
      <c r="BQ94" s="28"/>
      <c r="BR94" s="28"/>
      <c r="BS94" s="28"/>
      <c r="BT94" s="28" t="s">
        <v>509</v>
      </c>
      <c r="BU94" s="28"/>
    </row>
    <row r="95" spans="2:73" x14ac:dyDescent="0.25">
      <c r="B95" s="95" t="str">
        <f t="shared" si="33"/>
        <v>Delaware/Pennsylvania</v>
      </c>
      <c r="C95" s="113" t="str">
        <f t="shared" si="58"/>
        <v/>
      </c>
      <c r="D95" s="426" t="str">
        <f t="shared" si="59"/>
        <v/>
      </c>
      <c r="E95" s="94" t="str">
        <f t="shared" si="60"/>
        <v/>
      </c>
      <c r="F95" s="94" t="str">
        <f t="shared" si="61"/>
        <v/>
      </c>
      <c r="G95" s="427" t="str">
        <f t="shared" si="62"/>
        <v/>
      </c>
      <c r="H95" s="428" t="str">
        <f t="shared" si="63"/>
        <v/>
      </c>
      <c r="I95" s="94" t="str">
        <f t="shared" si="64"/>
        <v/>
      </c>
      <c r="J95" s="94" t="str">
        <f t="shared" si="34"/>
        <v/>
      </c>
      <c r="K95" s="429" t="str">
        <f t="shared" si="35"/>
        <v/>
      </c>
      <c r="L95" s="426" t="str">
        <f t="shared" si="36"/>
        <v/>
      </c>
      <c r="M95" s="94" t="str">
        <f t="shared" si="37"/>
        <v/>
      </c>
      <c r="N95" s="94" t="str">
        <f t="shared" si="38"/>
        <v/>
      </c>
      <c r="O95" s="427" t="str">
        <f t="shared" si="39"/>
        <v/>
      </c>
      <c r="P95" s="428" t="str">
        <f t="shared" si="40"/>
        <v/>
      </c>
      <c r="Q95" s="94" t="str">
        <f t="shared" si="41"/>
        <v/>
      </c>
      <c r="R95" s="94" t="str">
        <f t="shared" si="42"/>
        <v/>
      </c>
      <c r="S95" s="429" t="str">
        <f t="shared" si="43"/>
        <v/>
      </c>
      <c r="T95" s="426" t="str">
        <f t="shared" si="44"/>
        <v/>
      </c>
      <c r="U95" s="94" t="str">
        <f t="shared" si="45"/>
        <v/>
      </c>
      <c r="V95" s="94" t="str">
        <f t="shared" si="46"/>
        <v/>
      </c>
      <c r="W95" s="427" t="str">
        <f t="shared" si="47"/>
        <v/>
      </c>
      <c r="X95" s="428" t="str">
        <f t="shared" si="48"/>
        <v/>
      </c>
      <c r="Y95" s="94" t="str">
        <f t="shared" si="49"/>
        <v/>
      </c>
      <c r="Z95" s="94" t="str">
        <f t="shared" si="50"/>
        <v/>
      </c>
      <c r="AA95" s="429" t="str">
        <f t="shared" si="51"/>
        <v/>
      </c>
      <c r="AB95" s="57" t="str">
        <f t="shared" si="52"/>
        <v/>
      </c>
      <c r="AC95" s="58" t="str">
        <f t="shared" si="53"/>
        <v>Delaware/Pennsylvania</v>
      </c>
      <c r="AD95" s="115" t="str">
        <f t="shared" si="54"/>
        <v/>
      </c>
      <c r="AE95" s="53" t="str">
        <f t="shared" si="55"/>
        <v/>
      </c>
      <c r="AF95" s="85" t="str">
        <f t="shared" si="56"/>
        <v/>
      </c>
      <c r="AG95" s="5" t="str">
        <f t="shared" si="57"/>
        <v/>
      </c>
      <c r="AJ95" s="16"/>
      <c r="AN95" s="28">
        <v>156</v>
      </c>
      <c r="AO95" s="28" t="s">
        <v>92</v>
      </c>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t="s">
        <v>92</v>
      </c>
      <c r="BQ95" s="28"/>
      <c r="BR95" s="28"/>
      <c r="BS95" s="28"/>
      <c r="BT95" s="28" t="s">
        <v>509</v>
      </c>
      <c r="BU95" s="28"/>
    </row>
    <row r="96" spans="2:73" x14ac:dyDescent="0.25">
      <c r="B96" s="59" t="str">
        <f t="shared" si="33"/>
        <v>White Clay Creek</v>
      </c>
      <c r="C96" s="100" t="str">
        <f t="shared" si="58"/>
        <v>NPS</v>
      </c>
      <c r="D96" s="82" t="str">
        <f t="shared" si="59"/>
        <v/>
      </c>
      <c r="E96" s="33" t="str">
        <f t="shared" si="60"/>
        <v/>
      </c>
      <c r="F96" s="33" t="str">
        <f t="shared" si="61"/>
        <v/>
      </c>
      <c r="G96" s="69" t="str">
        <f t="shared" si="62"/>
        <v/>
      </c>
      <c r="H96" s="79" t="str">
        <f t="shared" si="63"/>
        <v/>
      </c>
      <c r="I96" s="33" t="str">
        <f t="shared" si="64"/>
        <v/>
      </c>
      <c r="J96" s="33" t="str">
        <f t="shared" si="34"/>
        <v/>
      </c>
      <c r="K96" s="420" t="str">
        <f t="shared" si="35"/>
        <v/>
      </c>
      <c r="L96" s="82" t="str">
        <f t="shared" si="36"/>
        <v/>
      </c>
      <c r="M96" s="33">
        <f t="shared" si="37"/>
        <v>31.4</v>
      </c>
      <c r="N96" s="33">
        <f t="shared" si="38"/>
        <v>167.6</v>
      </c>
      <c r="O96" s="69">
        <f t="shared" si="39"/>
        <v>199</v>
      </c>
      <c r="P96" s="79" t="str">
        <f t="shared" si="40"/>
        <v/>
      </c>
      <c r="Q96" s="33" t="str">
        <f t="shared" si="41"/>
        <v/>
      </c>
      <c r="R96" s="33" t="str">
        <f t="shared" si="42"/>
        <v/>
      </c>
      <c r="S96" s="420" t="str">
        <f t="shared" si="43"/>
        <v/>
      </c>
      <c r="T96" s="82" t="str">
        <f t="shared" si="44"/>
        <v/>
      </c>
      <c r="U96" s="33" t="str">
        <f t="shared" si="45"/>
        <v/>
      </c>
      <c r="V96" s="33" t="str">
        <f t="shared" si="46"/>
        <v/>
      </c>
      <c r="W96" s="69" t="str">
        <f t="shared" si="47"/>
        <v/>
      </c>
      <c r="X96" s="79" t="str">
        <f t="shared" si="48"/>
        <v/>
      </c>
      <c r="Y96" s="33">
        <f t="shared" si="49"/>
        <v>31.4</v>
      </c>
      <c r="Z96" s="33">
        <f t="shared" si="50"/>
        <v>167.6</v>
      </c>
      <c r="AA96" s="420">
        <f t="shared" si="51"/>
        <v>199</v>
      </c>
      <c r="AB96" s="59" t="str">
        <f t="shared" si="52"/>
        <v/>
      </c>
      <c r="AC96" s="60" t="str">
        <f t="shared" si="53"/>
        <v/>
      </c>
      <c r="AD96" s="102" t="str">
        <f t="shared" si="54"/>
        <v/>
      </c>
      <c r="AE96" s="31" t="str">
        <f t="shared" si="55"/>
        <v/>
      </c>
      <c r="AF96" s="86" t="str">
        <f t="shared" si="56"/>
        <v/>
      </c>
      <c r="AG96" s="5" t="str">
        <f t="shared" si="57"/>
        <v/>
      </c>
      <c r="AJ96" s="16"/>
      <c r="AN96" s="28">
        <v>157</v>
      </c>
      <c r="AO96" s="28" t="s">
        <v>93</v>
      </c>
      <c r="AP96" s="28" t="s">
        <v>2</v>
      </c>
      <c r="AQ96" s="28"/>
      <c r="AR96" s="28"/>
      <c r="AS96" s="28"/>
      <c r="AT96" s="28"/>
      <c r="AU96" s="28"/>
      <c r="AV96" s="28"/>
      <c r="AW96" s="28"/>
      <c r="AX96" s="28"/>
      <c r="AY96" s="28"/>
      <c r="AZ96" s="28">
        <v>31.4</v>
      </c>
      <c r="BA96" s="28">
        <v>167.6</v>
      </c>
      <c r="BB96" s="28">
        <v>199</v>
      </c>
      <c r="BC96" s="28"/>
      <c r="BD96" s="28"/>
      <c r="BE96" s="28"/>
      <c r="BF96" s="28"/>
      <c r="BG96" s="28"/>
      <c r="BH96" s="28"/>
      <c r="BI96" s="28"/>
      <c r="BJ96" s="28"/>
      <c r="BK96" s="28"/>
      <c r="BL96" s="28">
        <v>31.4</v>
      </c>
      <c r="BM96" s="28">
        <v>167.6</v>
      </c>
      <c r="BN96" s="28">
        <v>199</v>
      </c>
      <c r="BO96" s="28"/>
      <c r="BP96" s="28"/>
      <c r="BQ96" s="28"/>
      <c r="BR96" s="28" t="s">
        <v>509</v>
      </c>
      <c r="BS96" s="28"/>
      <c r="BT96" s="28" t="s">
        <v>509</v>
      </c>
      <c r="BU96" s="28">
        <v>1</v>
      </c>
    </row>
    <row r="97" spans="2:73" ht="30.75" thickBot="1" x14ac:dyDescent="0.3">
      <c r="B97" s="146" t="str">
        <f t="shared" si="33"/>
        <v>TOTALS</v>
      </c>
      <c r="C97" s="101" t="str">
        <f t="shared" si="58"/>
        <v/>
      </c>
      <c r="D97" s="421" t="str">
        <f t="shared" si="59"/>
        <v/>
      </c>
      <c r="E97" s="422" t="str">
        <f t="shared" si="60"/>
        <v/>
      </c>
      <c r="F97" s="422" t="str">
        <f t="shared" si="61"/>
        <v/>
      </c>
      <c r="G97" s="423" t="str">
        <f t="shared" si="62"/>
        <v/>
      </c>
      <c r="H97" s="424" t="str">
        <f t="shared" si="63"/>
        <v/>
      </c>
      <c r="I97" s="422" t="str">
        <f t="shared" si="64"/>
        <v/>
      </c>
      <c r="J97" s="422" t="str">
        <f t="shared" si="34"/>
        <v/>
      </c>
      <c r="K97" s="425" t="str">
        <f t="shared" si="35"/>
        <v/>
      </c>
      <c r="L97" s="421" t="str">
        <f t="shared" si="36"/>
        <v/>
      </c>
      <c r="M97" s="422" t="str">
        <f t="shared" si="37"/>
        <v/>
      </c>
      <c r="N97" s="422" t="str">
        <f t="shared" si="38"/>
        <v/>
      </c>
      <c r="O97" s="423" t="str">
        <f t="shared" si="39"/>
        <v/>
      </c>
      <c r="P97" s="424" t="str">
        <f t="shared" si="40"/>
        <v/>
      </c>
      <c r="Q97" s="422" t="str">
        <f t="shared" si="41"/>
        <v/>
      </c>
      <c r="R97" s="422" t="str">
        <f t="shared" si="42"/>
        <v/>
      </c>
      <c r="S97" s="425" t="str">
        <f t="shared" si="43"/>
        <v/>
      </c>
      <c r="T97" s="421" t="str">
        <f t="shared" si="44"/>
        <v/>
      </c>
      <c r="U97" s="422" t="str">
        <f t="shared" si="45"/>
        <v/>
      </c>
      <c r="V97" s="422" t="str">
        <f t="shared" si="46"/>
        <v/>
      </c>
      <c r="W97" s="423" t="str">
        <f t="shared" si="47"/>
        <v/>
      </c>
      <c r="X97" s="424" t="str">
        <f t="shared" si="48"/>
        <v/>
      </c>
      <c r="Y97" s="422">
        <f t="shared" si="49"/>
        <v>31.4</v>
      </c>
      <c r="Z97" s="422">
        <f t="shared" si="50"/>
        <v>167.6</v>
      </c>
      <c r="AA97" s="425">
        <f t="shared" si="51"/>
        <v>199</v>
      </c>
      <c r="AB97" s="97">
        <f t="shared" si="52"/>
        <v>1</v>
      </c>
      <c r="AC97" s="103" t="str">
        <f t="shared" si="53"/>
        <v>Delaware/Pennsylvania</v>
      </c>
      <c r="AD97" s="323" t="str">
        <f t="shared" si="54"/>
        <v/>
      </c>
      <c r="AE97" s="34" t="str">
        <f t="shared" si="55"/>
        <v/>
      </c>
      <c r="AF97" s="98" t="str">
        <f t="shared" si="56"/>
        <v>Of the 190.0 miles, 94.7 miles are in Delaware and 95.3 miles are in Pennsylvania.</v>
      </c>
      <c r="AG97" s="5" t="str">
        <f t="shared" si="57"/>
        <v/>
      </c>
      <c r="AJ97" s="16"/>
      <c r="AN97" s="28">
        <v>160</v>
      </c>
      <c r="AO97" s="28" t="s">
        <v>5</v>
      </c>
      <c r="AP97" s="28"/>
      <c r="AQ97" s="28"/>
      <c r="AR97" s="28"/>
      <c r="AS97" s="28"/>
      <c r="AT97" s="28"/>
      <c r="AU97" s="28"/>
      <c r="AV97" s="28"/>
      <c r="AW97" s="28"/>
      <c r="AX97" s="28"/>
      <c r="AY97" s="28"/>
      <c r="AZ97" s="28"/>
      <c r="BA97" s="28"/>
      <c r="BB97" s="28"/>
      <c r="BC97" s="28"/>
      <c r="BD97" s="28"/>
      <c r="BE97" s="28"/>
      <c r="BF97" s="28"/>
      <c r="BG97" s="28"/>
      <c r="BH97" s="28"/>
      <c r="BI97" s="28"/>
      <c r="BJ97" s="28"/>
      <c r="BK97" s="28"/>
      <c r="BL97" s="28">
        <v>31.4</v>
      </c>
      <c r="BM97" s="28">
        <v>167.6</v>
      </c>
      <c r="BN97" s="28">
        <v>199</v>
      </c>
      <c r="BO97" s="28">
        <v>1</v>
      </c>
      <c r="BP97" s="28" t="s">
        <v>92</v>
      </c>
      <c r="BQ97" s="28"/>
      <c r="BR97" s="28"/>
      <c r="BS97" s="28" t="s">
        <v>94</v>
      </c>
      <c r="BT97" s="28" t="s">
        <v>509</v>
      </c>
      <c r="BU97" s="28"/>
    </row>
    <row r="98" spans="2:73" x14ac:dyDescent="0.25">
      <c r="B98" s="95" t="str">
        <f t="shared" si="33"/>
        <v>Florida</v>
      </c>
      <c r="C98" s="113" t="str">
        <f t="shared" si="58"/>
        <v/>
      </c>
      <c r="D98" s="426" t="str">
        <f t="shared" si="59"/>
        <v/>
      </c>
      <c r="E98" s="94" t="str">
        <f t="shared" si="60"/>
        <v/>
      </c>
      <c r="F98" s="94" t="str">
        <f t="shared" si="61"/>
        <v/>
      </c>
      <c r="G98" s="427" t="str">
        <f t="shared" si="62"/>
        <v/>
      </c>
      <c r="H98" s="428" t="str">
        <f t="shared" si="63"/>
        <v/>
      </c>
      <c r="I98" s="94" t="str">
        <f t="shared" si="64"/>
        <v/>
      </c>
      <c r="J98" s="94" t="str">
        <f t="shared" si="34"/>
        <v/>
      </c>
      <c r="K98" s="429" t="str">
        <f t="shared" si="35"/>
        <v/>
      </c>
      <c r="L98" s="426" t="str">
        <f t="shared" si="36"/>
        <v/>
      </c>
      <c r="M98" s="94" t="str">
        <f t="shared" si="37"/>
        <v/>
      </c>
      <c r="N98" s="94" t="str">
        <f t="shared" si="38"/>
        <v/>
      </c>
      <c r="O98" s="427" t="str">
        <f t="shared" si="39"/>
        <v/>
      </c>
      <c r="P98" s="428" t="str">
        <f t="shared" si="40"/>
        <v/>
      </c>
      <c r="Q98" s="94" t="str">
        <f t="shared" si="41"/>
        <v/>
      </c>
      <c r="R98" s="94" t="str">
        <f t="shared" si="42"/>
        <v/>
      </c>
      <c r="S98" s="429" t="str">
        <f t="shared" si="43"/>
        <v/>
      </c>
      <c r="T98" s="426" t="str">
        <f t="shared" si="44"/>
        <v/>
      </c>
      <c r="U98" s="94" t="str">
        <f t="shared" si="45"/>
        <v/>
      </c>
      <c r="V98" s="94" t="str">
        <f t="shared" si="46"/>
        <v/>
      </c>
      <c r="W98" s="427" t="str">
        <f t="shared" si="47"/>
        <v/>
      </c>
      <c r="X98" s="428" t="str">
        <f t="shared" si="48"/>
        <v/>
      </c>
      <c r="Y98" s="94" t="str">
        <f t="shared" si="49"/>
        <v/>
      </c>
      <c r="Z98" s="94" t="str">
        <f t="shared" si="50"/>
        <v/>
      </c>
      <c r="AA98" s="429" t="str">
        <f t="shared" si="51"/>
        <v/>
      </c>
      <c r="AB98" s="57" t="str">
        <f t="shared" si="52"/>
        <v/>
      </c>
      <c r="AC98" s="58" t="str">
        <f t="shared" si="53"/>
        <v>Florida</v>
      </c>
      <c r="AD98" s="115" t="str">
        <f t="shared" si="54"/>
        <v/>
      </c>
      <c r="AE98" s="53" t="str">
        <f t="shared" si="55"/>
        <v/>
      </c>
      <c r="AF98" s="85" t="str">
        <f t="shared" si="56"/>
        <v/>
      </c>
      <c r="AG98" s="5" t="str">
        <f t="shared" si="57"/>
        <v/>
      </c>
      <c r="AJ98" s="16"/>
      <c r="AN98" s="28">
        <v>161</v>
      </c>
      <c r="AO98" s="28" t="s">
        <v>95</v>
      </c>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t="s">
        <v>95</v>
      </c>
      <c r="BQ98" s="28"/>
      <c r="BR98" s="28"/>
      <c r="BS98" s="28"/>
      <c r="BT98" s="28" t="s">
        <v>509</v>
      </c>
      <c r="BU98" s="28"/>
    </row>
    <row r="99" spans="2:73" x14ac:dyDescent="0.25">
      <c r="B99" s="59" t="str">
        <f t="shared" si="33"/>
        <v>Loxahatchee</v>
      </c>
      <c r="C99" s="100" t="str">
        <f t="shared" si="58"/>
        <v>State</v>
      </c>
      <c r="D99" s="82" t="str">
        <f t="shared" si="59"/>
        <v/>
      </c>
      <c r="E99" s="33" t="str">
        <f t="shared" si="60"/>
        <v/>
      </c>
      <c r="F99" s="33" t="str">
        <f t="shared" si="61"/>
        <v/>
      </c>
      <c r="G99" s="69" t="str">
        <f t="shared" si="62"/>
        <v/>
      </c>
      <c r="H99" s="79" t="str">
        <f t="shared" si="63"/>
        <v/>
      </c>
      <c r="I99" s="33" t="str">
        <f t="shared" si="64"/>
        <v/>
      </c>
      <c r="J99" s="33" t="str">
        <f t="shared" si="34"/>
        <v/>
      </c>
      <c r="K99" s="420" t="str">
        <f t="shared" si="35"/>
        <v/>
      </c>
      <c r="L99" s="82" t="str">
        <f t="shared" si="36"/>
        <v/>
      </c>
      <c r="M99" s="33" t="str">
        <f t="shared" si="37"/>
        <v/>
      </c>
      <c r="N99" s="33" t="str">
        <f t="shared" si="38"/>
        <v/>
      </c>
      <c r="O99" s="69" t="str">
        <f t="shared" si="39"/>
        <v/>
      </c>
      <c r="P99" s="79" t="str">
        <f t="shared" si="40"/>
        <v/>
      </c>
      <c r="Q99" s="33" t="str">
        <f t="shared" si="41"/>
        <v/>
      </c>
      <c r="R99" s="33" t="str">
        <f t="shared" si="42"/>
        <v/>
      </c>
      <c r="S99" s="420" t="str">
        <f t="shared" si="43"/>
        <v/>
      </c>
      <c r="T99" s="82">
        <f t="shared" si="44"/>
        <v>1.3</v>
      </c>
      <c r="U99" s="33">
        <f t="shared" si="45"/>
        <v>5.8</v>
      </c>
      <c r="V99" s="33">
        <f t="shared" si="46"/>
        <v>0.5</v>
      </c>
      <c r="W99" s="69">
        <f t="shared" si="47"/>
        <v>7.6</v>
      </c>
      <c r="X99" s="79">
        <f t="shared" si="48"/>
        <v>1.3</v>
      </c>
      <c r="Y99" s="33">
        <f t="shared" si="49"/>
        <v>5.8</v>
      </c>
      <c r="Z99" s="33">
        <f t="shared" si="50"/>
        <v>0.5</v>
      </c>
      <c r="AA99" s="420">
        <f t="shared" si="51"/>
        <v>7.6</v>
      </c>
      <c r="AB99" s="59" t="str">
        <f t="shared" si="52"/>
        <v/>
      </c>
      <c r="AC99" s="60" t="str">
        <f t="shared" si="53"/>
        <v/>
      </c>
      <c r="AD99" s="102" t="str">
        <f t="shared" si="54"/>
        <v>Yes</v>
      </c>
      <c r="AE99" s="31" t="str">
        <f t="shared" si="55"/>
        <v>None</v>
      </c>
      <c r="AF99" s="86" t="str">
        <f t="shared" si="56"/>
        <v/>
      </c>
      <c r="AG99" s="5" t="str">
        <f t="shared" si="57"/>
        <v/>
      </c>
      <c r="AJ99" s="16"/>
      <c r="AN99" s="28">
        <v>162</v>
      </c>
      <c r="AO99" s="28" t="s">
        <v>219</v>
      </c>
      <c r="AP99" s="28" t="s">
        <v>4</v>
      </c>
      <c r="AQ99" s="28"/>
      <c r="AR99" s="28"/>
      <c r="AS99" s="28"/>
      <c r="AT99" s="28"/>
      <c r="AU99" s="28"/>
      <c r="AV99" s="28"/>
      <c r="AW99" s="28"/>
      <c r="AX99" s="28"/>
      <c r="AY99" s="28"/>
      <c r="AZ99" s="28"/>
      <c r="BA99" s="28"/>
      <c r="BB99" s="28"/>
      <c r="BC99" s="28"/>
      <c r="BD99" s="28"/>
      <c r="BE99" s="28"/>
      <c r="BF99" s="28"/>
      <c r="BG99" s="28">
        <v>1.3</v>
      </c>
      <c r="BH99" s="28">
        <v>5.8</v>
      </c>
      <c r="BI99" s="28">
        <v>0.5</v>
      </c>
      <c r="BJ99" s="28">
        <v>7.6</v>
      </c>
      <c r="BK99" s="28">
        <v>1.3</v>
      </c>
      <c r="BL99" s="28">
        <v>5.8</v>
      </c>
      <c r="BM99" s="28">
        <v>0.5</v>
      </c>
      <c r="BN99" s="28">
        <v>7.6</v>
      </c>
      <c r="BO99" s="28"/>
      <c r="BP99" s="28"/>
      <c r="BQ99" s="28" t="s">
        <v>510</v>
      </c>
      <c r="BR99" s="28" t="s">
        <v>496</v>
      </c>
      <c r="BS99" s="28"/>
      <c r="BT99" s="28" t="s">
        <v>509</v>
      </c>
      <c r="BU99" s="28">
        <v>1</v>
      </c>
    </row>
    <row r="100" spans="2:73" x14ac:dyDescent="0.25">
      <c r="B100" s="59" t="str">
        <f t="shared" si="33"/>
        <v>Wekiva</v>
      </c>
      <c r="C100" s="100" t="str">
        <f t="shared" si="58"/>
        <v>NPS</v>
      </c>
      <c r="D100" s="82" t="str">
        <f t="shared" si="59"/>
        <v/>
      </c>
      <c r="E100" s="33" t="str">
        <f t="shared" si="60"/>
        <v/>
      </c>
      <c r="F100" s="33" t="str">
        <f t="shared" si="61"/>
        <v/>
      </c>
      <c r="G100" s="69" t="str">
        <f t="shared" si="62"/>
        <v/>
      </c>
      <c r="H100" s="79" t="str">
        <f t="shared" si="63"/>
        <v/>
      </c>
      <c r="I100" s="33" t="str">
        <f t="shared" si="64"/>
        <v/>
      </c>
      <c r="J100" s="33" t="str">
        <f t="shared" si="34"/>
        <v/>
      </c>
      <c r="K100" s="420" t="str">
        <f t="shared" si="35"/>
        <v/>
      </c>
      <c r="L100" s="82">
        <f t="shared" si="36"/>
        <v>31.4</v>
      </c>
      <c r="M100" s="33">
        <f t="shared" si="37"/>
        <v>2.1</v>
      </c>
      <c r="N100" s="33">
        <f t="shared" si="38"/>
        <v>8.1</v>
      </c>
      <c r="O100" s="69">
        <f t="shared" si="39"/>
        <v>41.6</v>
      </c>
      <c r="P100" s="79" t="str">
        <f t="shared" si="40"/>
        <v/>
      </c>
      <c r="Q100" s="33" t="str">
        <f t="shared" si="41"/>
        <v/>
      </c>
      <c r="R100" s="33" t="str">
        <f t="shared" si="42"/>
        <v/>
      </c>
      <c r="S100" s="420" t="str">
        <f t="shared" si="43"/>
        <v/>
      </c>
      <c r="T100" s="82" t="str">
        <f t="shared" si="44"/>
        <v/>
      </c>
      <c r="U100" s="33" t="str">
        <f t="shared" si="45"/>
        <v/>
      </c>
      <c r="V100" s="33" t="str">
        <f t="shared" si="46"/>
        <v/>
      </c>
      <c r="W100" s="69" t="str">
        <f t="shared" si="47"/>
        <v/>
      </c>
      <c r="X100" s="79">
        <f t="shared" si="48"/>
        <v>31.4</v>
      </c>
      <c r="Y100" s="33">
        <f t="shared" si="49"/>
        <v>2.1</v>
      </c>
      <c r="Z100" s="33">
        <f t="shared" si="50"/>
        <v>8.1</v>
      </c>
      <c r="AA100" s="420">
        <f t="shared" si="51"/>
        <v>41.6</v>
      </c>
      <c r="AB100" s="59" t="str">
        <f t="shared" si="52"/>
        <v/>
      </c>
      <c r="AC100" s="60" t="str">
        <f t="shared" si="53"/>
        <v/>
      </c>
      <c r="AD100" s="102" t="str">
        <f t="shared" si="54"/>
        <v/>
      </c>
      <c r="AE100" s="31" t="str">
        <f t="shared" si="55"/>
        <v/>
      </c>
      <c r="AF100" s="86" t="str">
        <f t="shared" si="56"/>
        <v/>
      </c>
      <c r="AG100" s="5" t="str">
        <f t="shared" si="57"/>
        <v/>
      </c>
      <c r="AJ100" s="16"/>
      <c r="AN100" s="28">
        <v>165</v>
      </c>
      <c r="AO100" s="28" t="s">
        <v>440</v>
      </c>
      <c r="AP100" s="28" t="s">
        <v>2</v>
      </c>
      <c r="AQ100" s="28"/>
      <c r="AR100" s="28"/>
      <c r="AS100" s="28"/>
      <c r="AT100" s="28"/>
      <c r="AU100" s="28"/>
      <c r="AV100" s="28"/>
      <c r="AW100" s="28"/>
      <c r="AX100" s="28"/>
      <c r="AY100" s="28">
        <v>31.4</v>
      </c>
      <c r="AZ100" s="28">
        <v>2.1</v>
      </c>
      <c r="BA100" s="28">
        <v>8.1</v>
      </c>
      <c r="BB100" s="28">
        <v>41.6</v>
      </c>
      <c r="BC100" s="28"/>
      <c r="BD100" s="28"/>
      <c r="BE100" s="28"/>
      <c r="BF100" s="28"/>
      <c r="BG100" s="28"/>
      <c r="BH100" s="28"/>
      <c r="BI100" s="28"/>
      <c r="BJ100" s="28"/>
      <c r="BK100" s="28">
        <v>31.4</v>
      </c>
      <c r="BL100" s="28">
        <v>2.1</v>
      </c>
      <c r="BM100" s="28">
        <v>8.1</v>
      </c>
      <c r="BN100" s="28">
        <v>41.6</v>
      </c>
      <c r="BO100" s="28"/>
      <c r="BP100" s="28"/>
      <c r="BQ100" s="28"/>
      <c r="BR100" s="28" t="s">
        <v>509</v>
      </c>
      <c r="BS100" s="28"/>
      <c r="BT100" s="28" t="s">
        <v>509</v>
      </c>
      <c r="BU100" s="28">
        <v>1</v>
      </c>
    </row>
    <row r="101" spans="2:73" ht="15.75" thickBot="1" x14ac:dyDescent="0.3">
      <c r="B101" s="146" t="str">
        <f t="shared" si="33"/>
        <v>TOTALS</v>
      </c>
      <c r="C101" s="101" t="str">
        <f t="shared" si="58"/>
        <v/>
      </c>
      <c r="D101" s="421" t="str">
        <f t="shared" si="59"/>
        <v/>
      </c>
      <c r="E101" s="422" t="str">
        <f t="shared" si="60"/>
        <v/>
      </c>
      <c r="F101" s="422" t="str">
        <f t="shared" si="61"/>
        <v/>
      </c>
      <c r="G101" s="423" t="str">
        <f t="shared" si="62"/>
        <v/>
      </c>
      <c r="H101" s="424" t="str">
        <f t="shared" si="63"/>
        <v/>
      </c>
      <c r="I101" s="422" t="str">
        <f t="shared" si="64"/>
        <v/>
      </c>
      <c r="J101" s="422" t="str">
        <f t="shared" si="34"/>
        <v/>
      </c>
      <c r="K101" s="425" t="str">
        <f t="shared" si="35"/>
        <v/>
      </c>
      <c r="L101" s="421" t="str">
        <f t="shared" si="36"/>
        <v/>
      </c>
      <c r="M101" s="422" t="str">
        <f t="shared" si="37"/>
        <v/>
      </c>
      <c r="N101" s="422" t="str">
        <f t="shared" si="38"/>
        <v/>
      </c>
      <c r="O101" s="423" t="str">
        <f t="shared" si="39"/>
        <v/>
      </c>
      <c r="P101" s="424" t="str">
        <f t="shared" si="40"/>
        <v/>
      </c>
      <c r="Q101" s="422" t="str">
        <f t="shared" si="41"/>
        <v/>
      </c>
      <c r="R101" s="422" t="str">
        <f t="shared" si="42"/>
        <v/>
      </c>
      <c r="S101" s="425" t="str">
        <f t="shared" si="43"/>
        <v/>
      </c>
      <c r="T101" s="421" t="str">
        <f t="shared" si="44"/>
        <v/>
      </c>
      <c r="U101" s="422" t="str">
        <f t="shared" si="45"/>
        <v/>
      </c>
      <c r="V101" s="422" t="str">
        <f t="shared" si="46"/>
        <v/>
      </c>
      <c r="W101" s="423" t="str">
        <f t="shared" si="47"/>
        <v/>
      </c>
      <c r="X101" s="424">
        <f t="shared" si="48"/>
        <v>32.699999999999996</v>
      </c>
      <c r="Y101" s="422">
        <f t="shared" si="49"/>
        <v>7.9</v>
      </c>
      <c r="Z101" s="422">
        <f t="shared" si="50"/>
        <v>8.6</v>
      </c>
      <c r="AA101" s="425">
        <f t="shared" si="51"/>
        <v>49.199999999999996</v>
      </c>
      <c r="AB101" s="97">
        <f t="shared" si="52"/>
        <v>2</v>
      </c>
      <c r="AC101" s="103" t="str">
        <f t="shared" si="53"/>
        <v>Florida</v>
      </c>
      <c r="AD101" s="323" t="str">
        <f t="shared" si="54"/>
        <v/>
      </c>
      <c r="AE101" s="34" t="str">
        <f t="shared" si="55"/>
        <v/>
      </c>
      <c r="AF101" s="98" t="str">
        <f t="shared" si="56"/>
        <v/>
      </c>
      <c r="AG101" s="5" t="str">
        <f t="shared" si="57"/>
        <v/>
      </c>
      <c r="AJ101" s="16"/>
      <c r="AN101" s="28">
        <v>166</v>
      </c>
      <c r="AO101" s="28" t="s">
        <v>5</v>
      </c>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v>32.699999999999996</v>
      </c>
      <c r="BL101" s="28">
        <v>7.9</v>
      </c>
      <c r="BM101" s="28">
        <v>8.6</v>
      </c>
      <c r="BN101" s="28">
        <v>49.199999999999996</v>
      </c>
      <c r="BO101" s="28">
        <v>2</v>
      </c>
      <c r="BP101" s="28" t="s">
        <v>95</v>
      </c>
      <c r="BQ101" s="28"/>
      <c r="BR101" s="28"/>
      <c r="BS101" s="28"/>
      <c r="BT101" s="28" t="s">
        <v>509</v>
      </c>
      <c r="BU101" s="28"/>
    </row>
    <row r="102" spans="2:73" x14ac:dyDescent="0.25">
      <c r="B102" s="95" t="str">
        <f t="shared" si="33"/>
        <v>Georgia/North &amp; South Carolina</v>
      </c>
      <c r="C102" s="113" t="str">
        <f t="shared" si="58"/>
        <v/>
      </c>
      <c r="D102" s="426" t="str">
        <f t="shared" si="59"/>
        <v/>
      </c>
      <c r="E102" s="94" t="str">
        <f t="shared" si="60"/>
        <v/>
      </c>
      <c r="F102" s="94" t="str">
        <f t="shared" si="61"/>
        <v/>
      </c>
      <c r="G102" s="427" t="str">
        <f t="shared" si="62"/>
        <v/>
      </c>
      <c r="H102" s="428" t="str">
        <f t="shared" si="63"/>
        <v/>
      </c>
      <c r="I102" s="94" t="str">
        <f t="shared" si="64"/>
        <v/>
      </c>
      <c r="J102" s="94" t="str">
        <f t="shared" si="34"/>
        <v/>
      </c>
      <c r="K102" s="429" t="str">
        <f t="shared" si="35"/>
        <v/>
      </c>
      <c r="L102" s="426" t="str">
        <f t="shared" si="36"/>
        <v/>
      </c>
      <c r="M102" s="94" t="str">
        <f t="shared" si="37"/>
        <v/>
      </c>
      <c r="N102" s="94" t="str">
        <f t="shared" si="38"/>
        <v/>
      </c>
      <c r="O102" s="427" t="str">
        <f t="shared" si="39"/>
        <v/>
      </c>
      <c r="P102" s="428" t="str">
        <f t="shared" si="40"/>
        <v/>
      </c>
      <c r="Q102" s="94" t="str">
        <f t="shared" si="41"/>
        <v/>
      </c>
      <c r="R102" s="94" t="str">
        <f t="shared" si="42"/>
        <v/>
      </c>
      <c r="S102" s="429" t="str">
        <f t="shared" si="43"/>
        <v/>
      </c>
      <c r="T102" s="426" t="str">
        <f t="shared" si="44"/>
        <v/>
      </c>
      <c r="U102" s="94" t="str">
        <f t="shared" si="45"/>
        <v/>
      </c>
      <c r="V102" s="94" t="str">
        <f t="shared" si="46"/>
        <v/>
      </c>
      <c r="W102" s="427" t="str">
        <f t="shared" si="47"/>
        <v/>
      </c>
      <c r="X102" s="428" t="str">
        <f t="shared" si="48"/>
        <v/>
      </c>
      <c r="Y102" s="94" t="str">
        <f t="shared" si="49"/>
        <v/>
      </c>
      <c r="Z102" s="94" t="str">
        <f t="shared" si="50"/>
        <v/>
      </c>
      <c r="AA102" s="429" t="str">
        <f t="shared" si="51"/>
        <v/>
      </c>
      <c r="AB102" s="57" t="str">
        <f t="shared" si="52"/>
        <v/>
      </c>
      <c r="AC102" s="58" t="str">
        <f t="shared" si="53"/>
        <v>Georgia/North &amp; South Carolina</v>
      </c>
      <c r="AD102" s="115" t="str">
        <f t="shared" si="54"/>
        <v/>
      </c>
      <c r="AE102" s="53" t="str">
        <f t="shared" si="55"/>
        <v/>
      </c>
      <c r="AF102" s="85" t="str">
        <f t="shared" si="56"/>
        <v/>
      </c>
      <c r="AG102" s="5" t="str">
        <f t="shared" si="57"/>
        <v/>
      </c>
      <c r="AJ102" s="16"/>
      <c r="AN102" s="28">
        <v>173</v>
      </c>
      <c r="AO102" s="28" t="s">
        <v>96</v>
      </c>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t="s">
        <v>96</v>
      </c>
      <c r="BQ102" s="28"/>
      <c r="BR102" s="28"/>
      <c r="BS102" s="28"/>
      <c r="BT102" s="28" t="s">
        <v>509</v>
      </c>
      <c r="BU102" s="28"/>
    </row>
    <row r="103" spans="2:73" x14ac:dyDescent="0.25">
      <c r="B103" s="59" t="str">
        <f t="shared" si="33"/>
        <v>Chattooga</v>
      </c>
      <c r="C103" s="100" t="str">
        <f t="shared" si="58"/>
        <v>USFS</v>
      </c>
      <c r="D103" s="82" t="str">
        <f t="shared" si="59"/>
        <v/>
      </c>
      <c r="E103" s="33" t="str">
        <f t="shared" si="60"/>
        <v/>
      </c>
      <c r="F103" s="33" t="str">
        <f t="shared" si="61"/>
        <v/>
      </c>
      <c r="G103" s="69" t="str">
        <f t="shared" si="62"/>
        <v/>
      </c>
      <c r="H103" s="79" t="str">
        <f t="shared" si="63"/>
        <v/>
      </c>
      <c r="I103" s="33" t="str">
        <f t="shared" si="64"/>
        <v/>
      </c>
      <c r="J103" s="33" t="str">
        <f t="shared" si="34"/>
        <v/>
      </c>
      <c r="K103" s="420" t="str">
        <f t="shared" si="35"/>
        <v/>
      </c>
      <c r="L103" s="82" t="str">
        <f t="shared" si="36"/>
        <v/>
      </c>
      <c r="M103" s="33" t="str">
        <f t="shared" si="37"/>
        <v/>
      </c>
      <c r="N103" s="33" t="str">
        <f t="shared" si="38"/>
        <v/>
      </c>
      <c r="O103" s="69" t="str">
        <f t="shared" si="39"/>
        <v/>
      </c>
      <c r="P103" s="79">
        <f t="shared" si="40"/>
        <v>41.6</v>
      </c>
      <c r="Q103" s="33">
        <f t="shared" si="41"/>
        <v>2.5</v>
      </c>
      <c r="R103" s="33">
        <f t="shared" si="42"/>
        <v>14.6</v>
      </c>
      <c r="S103" s="420">
        <f t="shared" si="43"/>
        <v>58.7</v>
      </c>
      <c r="T103" s="82" t="str">
        <f t="shared" si="44"/>
        <v/>
      </c>
      <c r="U103" s="33" t="str">
        <f t="shared" si="45"/>
        <v/>
      </c>
      <c r="V103" s="33" t="str">
        <f t="shared" si="46"/>
        <v/>
      </c>
      <c r="W103" s="69" t="str">
        <f t="shared" si="47"/>
        <v/>
      </c>
      <c r="X103" s="79">
        <f t="shared" si="48"/>
        <v>41.6</v>
      </c>
      <c r="Y103" s="33">
        <f t="shared" si="49"/>
        <v>2.5</v>
      </c>
      <c r="Z103" s="33">
        <f t="shared" si="50"/>
        <v>14.6</v>
      </c>
      <c r="AA103" s="420">
        <f t="shared" si="51"/>
        <v>58.7</v>
      </c>
      <c r="AB103" s="59" t="str">
        <f t="shared" si="52"/>
        <v/>
      </c>
      <c r="AC103" s="60" t="str">
        <f t="shared" si="53"/>
        <v/>
      </c>
      <c r="AD103" s="102" t="str">
        <f t="shared" si="54"/>
        <v/>
      </c>
      <c r="AE103" s="31" t="str">
        <f t="shared" si="55"/>
        <v/>
      </c>
      <c r="AF103" s="86" t="str">
        <f t="shared" si="56"/>
        <v/>
      </c>
      <c r="AG103" s="5" t="str">
        <f t="shared" si="57"/>
        <v/>
      </c>
      <c r="AJ103" s="16"/>
      <c r="AN103" s="28">
        <v>174</v>
      </c>
      <c r="AO103" s="28" t="s">
        <v>173</v>
      </c>
      <c r="AP103" s="28" t="s">
        <v>3</v>
      </c>
      <c r="AQ103" s="28"/>
      <c r="AR103" s="28"/>
      <c r="AS103" s="28"/>
      <c r="AT103" s="28"/>
      <c r="AU103" s="28"/>
      <c r="AV103" s="28"/>
      <c r="AW103" s="28"/>
      <c r="AX103" s="28"/>
      <c r="AY103" s="28"/>
      <c r="AZ103" s="28"/>
      <c r="BA103" s="28"/>
      <c r="BB103" s="28"/>
      <c r="BC103" s="28">
        <v>41.6</v>
      </c>
      <c r="BD103" s="28">
        <v>2.5</v>
      </c>
      <c r="BE103" s="28">
        <v>14.6</v>
      </c>
      <c r="BF103" s="28">
        <v>58.7</v>
      </c>
      <c r="BG103" s="28"/>
      <c r="BH103" s="28"/>
      <c r="BI103" s="28"/>
      <c r="BJ103" s="28"/>
      <c r="BK103" s="28">
        <v>41.6</v>
      </c>
      <c r="BL103" s="28">
        <v>2.5</v>
      </c>
      <c r="BM103" s="28">
        <v>14.6</v>
      </c>
      <c r="BN103" s="28">
        <v>58.7</v>
      </c>
      <c r="BO103" s="28"/>
      <c r="BP103" s="28"/>
      <c r="BQ103" s="28"/>
      <c r="BR103" s="28" t="s">
        <v>509</v>
      </c>
      <c r="BS103" s="28"/>
      <c r="BT103" s="28" t="s">
        <v>509</v>
      </c>
      <c r="BU103" s="28">
        <v>1</v>
      </c>
    </row>
    <row r="104" spans="2:73" ht="30.75" thickBot="1" x14ac:dyDescent="0.3">
      <c r="B104" s="146" t="str">
        <f t="shared" si="33"/>
        <v>TOTALS</v>
      </c>
      <c r="C104" s="101" t="str">
        <f t="shared" si="58"/>
        <v/>
      </c>
      <c r="D104" s="421" t="str">
        <f t="shared" si="59"/>
        <v/>
      </c>
      <c r="E104" s="422" t="str">
        <f t="shared" si="60"/>
        <v/>
      </c>
      <c r="F104" s="422" t="str">
        <f t="shared" si="61"/>
        <v/>
      </c>
      <c r="G104" s="423" t="str">
        <f t="shared" si="62"/>
        <v/>
      </c>
      <c r="H104" s="424" t="str">
        <f t="shared" si="63"/>
        <v/>
      </c>
      <c r="I104" s="422" t="str">
        <f t="shared" si="64"/>
        <v/>
      </c>
      <c r="J104" s="422" t="str">
        <f t="shared" si="34"/>
        <v/>
      </c>
      <c r="K104" s="425" t="str">
        <f t="shared" si="35"/>
        <v/>
      </c>
      <c r="L104" s="421" t="str">
        <f t="shared" si="36"/>
        <v/>
      </c>
      <c r="M104" s="422" t="str">
        <f t="shared" si="37"/>
        <v/>
      </c>
      <c r="N104" s="422" t="str">
        <f t="shared" si="38"/>
        <v/>
      </c>
      <c r="O104" s="423" t="str">
        <f t="shared" si="39"/>
        <v/>
      </c>
      <c r="P104" s="424" t="str">
        <f t="shared" si="40"/>
        <v/>
      </c>
      <c r="Q104" s="422" t="str">
        <f t="shared" si="41"/>
        <v/>
      </c>
      <c r="R104" s="422" t="str">
        <f t="shared" si="42"/>
        <v/>
      </c>
      <c r="S104" s="425" t="str">
        <f t="shared" si="43"/>
        <v/>
      </c>
      <c r="T104" s="421" t="str">
        <f t="shared" si="44"/>
        <v/>
      </c>
      <c r="U104" s="422" t="str">
        <f t="shared" si="45"/>
        <v/>
      </c>
      <c r="V104" s="422" t="str">
        <f t="shared" si="46"/>
        <v/>
      </c>
      <c r="W104" s="423" t="str">
        <f t="shared" si="47"/>
        <v/>
      </c>
      <c r="X104" s="424">
        <f t="shared" si="48"/>
        <v>41.6</v>
      </c>
      <c r="Y104" s="422">
        <f t="shared" si="49"/>
        <v>2.5</v>
      </c>
      <c r="Z104" s="422">
        <f t="shared" si="50"/>
        <v>14.6</v>
      </c>
      <c r="AA104" s="425">
        <f t="shared" si="51"/>
        <v>58.7</v>
      </c>
      <c r="AB104" s="97">
        <f t="shared" si="52"/>
        <v>1</v>
      </c>
      <c r="AC104" s="103" t="str">
        <f t="shared" si="53"/>
        <v>Georgia/North &amp; South Carolina</v>
      </c>
      <c r="AD104" s="323" t="str">
        <f t="shared" si="54"/>
        <v/>
      </c>
      <c r="AE104" s="34" t="str">
        <f t="shared" si="55"/>
        <v/>
      </c>
      <c r="AF104" s="98" t="str">
        <f t="shared" si="56"/>
        <v>Of the 58.7 miles, 7.3 miles are in Georgia and 9.5 miles in North Carolina; the remaining 41.9 miles forms the Georgia-South Carolina border.</v>
      </c>
      <c r="AG104" s="5" t="str">
        <f t="shared" si="57"/>
        <v/>
      </c>
      <c r="AJ104" s="16"/>
      <c r="AN104" s="28">
        <v>175</v>
      </c>
      <c r="AO104" s="28" t="s">
        <v>5</v>
      </c>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v>41.6</v>
      </c>
      <c r="BL104" s="28">
        <v>2.5</v>
      </c>
      <c r="BM104" s="28">
        <v>14.6</v>
      </c>
      <c r="BN104" s="28">
        <v>58.7</v>
      </c>
      <c r="BO104" s="28">
        <v>1</v>
      </c>
      <c r="BP104" s="28" t="s">
        <v>96</v>
      </c>
      <c r="BQ104" s="28"/>
      <c r="BR104" s="28"/>
      <c r="BS104" s="28" t="s">
        <v>97</v>
      </c>
      <c r="BT104" s="28" t="s">
        <v>509</v>
      </c>
      <c r="BU104" s="28"/>
    </row>
    <row r="105" spans="2:73" x14ac:dyDescent="0.25">
      <c r="B105" s="95" t="str">
        <f t="shared" si="33"/>
        <v>Idaho</v>
      </c>
      <c r="C105" s="113" t="str">
        <f t="shared" si="58"/>
        <v/>
      </c>
      <c r="D105" s="426" t="str">
        <f t="shared" si="59"/>
        <v/>
      </c>
      <c r="E105" s="94" t="str">
        <f t="shared" si="60"/>
        <v/>
      </c>
      <c r="F105" s="94" t="str">
        <f t="shared" si="61"/>
        <v/>
      </c>
      <c r="G105" s="427" t="str">
        <f t="shared" si="62"/>
        <v/>
      </c>
      <c r="H105" s="428" t="str">
        <f t="shared" si="63"/>
        <v/>
      </c>
      <c r="I105" s="94" t="str">
        <f t="shared" si="64"/>
        <v/>
      </c>
      <c r="J105" s="94" t="str">
        <f t="shared" si="34"/>
        <v/>
      </c>
      <c r="K105" s="429" t="str">
        <f t="shared" si="35"/>
        <v/>
      </c>
      <c r="L105" s="426" t="str">
        <f t="shared" si="36"/>
        <v/>
      </c>
      <c r="M105" s="94" t="str">
        <f t="shared" si="37"/>
        <v/>
      </c>
      <c r="N105" s="94" t="str">
        <f t="shared" si="38"/>
        <v/>
      </c>
      <c r="O105" s="427" t="str">
        <f t="shared" si="39"/>
        <v/>
      </c>
      <c r="P105" s="428" t="str">
        <f t="shared" si="40"/>
        <v/>
      </c>
      <c r="Q105" s="94" t="str">
        <f t="shared" si="41"/>
        <v/>
      </c>
      <c r="R105" s="94" t="str">
        <f t="shared" si="42"/>
        <v/>
      </c>
      <c r="S105" s="429" t="str">
        <f t="shared" si="43"/>
        <v/>
      </c>
      <c r="T105" s="426" t="str">
        <f t="shared" si="44"/>
        <v/>
      </c>
      <c r="U105" s="94" t="str">
        <f t="shared" si="45"/>
        <v/>
      </c>
      <c r="V105" s="94" t="str">
        <f t="shared" si="46"/>
        <v/>
      </c>
      <c r="W105" s="427" t="str">
        <f t="shared" si="47"/>
        <v/>
      </c>
      <c r="X105" s="428" t="str">
        <f t="shared" si="48"/>
        <v/>
      </c>
      <c r="Y105" s="94" t="str">
        <f t="shared" si="49"/>
        <v/>
      </c>
      <c r="Z105" s="94" t="str">
        <f t="shared" si="50"/>
        <v/>
      </c>
      <c r="AA105" s="429" t="str">
        <f t="shared" si="51"/>
        <v/>
      </c>
      <c r="AB105" s="57" t="str">
        <f t="shared" si="52"/>
        <v/>
      </c>
      <c r="AC105" s="58" t="str">
        <f t="shared" si="53"/>
        <v>Idaho</v>
      </c>
      <c r="AD105" s="115" t="str">
        <f t="shared" si="54"/>
        <v/>
      </c>
      <c r="AE105" s="53" t="str">
        <f t="shared" si="55"/>
        <v/>
      </c>
      <c r="AF105" s="85" t="str">
        <f t="shared" si="56"/>
        <v/>
      </c>
      <c r="AG105" s="5" t="str">
        <f t="shared" si="57"/>
        <v/>
      </c>
      <c r="AJ105" s="16"/>
      <c r="AN105" s="28">
        <v>176</v>
      </c>
      <c r="AO105" s="28" t="s">
        <v>98</v>
      </c>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t="s">
        <v>98</v>
      </c>
      <c r="BQ105" s="28"/>
      <c r="BR105" s="28"/>
      <c r="BS105" s="28"/>
      <c r="BT105" s="28" t="s">
        <v>509</v>
      </c>
      <c r="BU105" s="28"/>
    </row>
    <row r="106" spans="2:73" x14ac:dyDescent="0.25">
      <c r="B106" s="59" t="str">
        <f t="shared" si="33"/>
        <v>Battle Creek</v>
      </c>
      <c r="C106" s="100" t="str">
        <f t="shared" si="58"/>
        <v>BLM</v>
      </c>
      <c r="D106" s="82">
        <f t="shared" si="59"/>
        <v>23.4</v>
      </c>
      <c r="E106" s="33" t="str">
        <f t="shared" si="60"/>
        <v/>
      </c>
      <c r="F106" s="33" t="str">
        <f t="shared" si="61"/>
        <v/>
      </c>
      <c r="G106" s="69">
        <f t="shared" si="62"/>
        <v>23.4</v>
      </c>
      <c r="H106" s="79" t="str">
        <f t="shared" si="63"/>
        <v/>
      </c>
      <c r="I106" s="33" t="str">
        <f t="shared" si="64"/>
        <v/>
      </c>
      <c r="J106" s="33" t="str">
        <f t="shared" si="34"/>
        <v/>
      </c>
      <c r="K106" s="420" t="str">
        <f t="shared" si="35"/>
        <v/>
      </c>
      <c r="L106" s="82" t="str">
        <f t="shared" si="36"/>
        <v/>
      </c>
      <c r="M106" s="33" t="str">
        <f t="shared" si="37"/>
        <v/>
      </c>
      <c r="N106" s="33" t="str">
        <f t="shared" si="38"/>
        <v/>
      </c>
      <c r="O106" s="69" t="str">
        <f t="shared" si="39"/>
        <v/>
      </c>
      <c r="P106" s="79" t="str">
        <f t="shared" si="40"/>
        <v/>
      </c>
      <c r="Q106" s="33" t="str">
        <f t="shared" si="41"/>
        <v/>
      </c>
      <c r="R106" s="33" t="str">
        <f t="shared" si="42"/>
        <v/>
      </c>
      <c r="S106" s="420" t="str">
        <f t="shared" si="43"/>
        <v/>
      </c>
      <c r="T106" s="82" t="str">
        <f t="shared" si="44"/>
        <v/>
      </c>
      <c r="U106" s="33" t="str">
        <f t="shared" si="45"/>
        <v/>
      </c>
      <c r="V106" s="33" t="str">
        <f t="shared" si="46"/>
        <v/>
      </c>
      <c r="W106" s="69" t="str">
        <f t="shared" si="47"/>
        <v/>
      </c>
      <c r="X106" s="79">
        <f t="shared" si="48"/>
        <v>23.4</v>
      </c>
      <c r="Y106" s="33" t="str">
        <f t="shared" si="49"/>
        <v/>
      </c>
      <c r="Z106" s="33" t="str">
        <f t="shared" si="50"/>
        <v/>
      </c>
      <c r="AA106" s="420">
        <f t="shared" si="51"/>
        <v>23.4</v>
      </c>
      <c r="AB106" s="59" t="str">
        <f t="shared" si="52"/>
        <v/>
      </c>
      <c r="AC106" s="60" t="str">
        <f t="shared" si="53"/>
        <v/>
      </c>
      <c r="AD106" s="102" t="str">
        <f t="shared" si="54"/>
        <v/>
      </c>
      <c r="AE106" s="31" t="str">
        <f t="shared" si="55"/>
        <v/>
      </c>
      <c r="AF106" s="86" t="str">
        <f t="shared" si="56"/>
        <v/>
      </c>
      <c r="AG106" s="5" t="str">
        <f t="shared" si="57"/>
        <v/>
      </c>
      <c r="AJ106" s="16"/>
      <c r="AN106" s="28">
        <v>177</v>
      </c>
      <c r="AO106" s="28" t="s">
        <v>99</v>
      </c>
      <c r="AP106" s="28" t="s">
        <v>1</v>
      </c>
      <c r="AQ106" s="28">
        <v>23.4</v>
      </c>
      <c r="AR106" s="28"/>
      <c r="AS106" s="28"/>
      <c r="AT106" s="28">
        <v>23.4</v>
      </c>
      <c r="AU106" s="28"/>
      <c r="AV106" s="28"/>
      <c r="AW106" s="28"/>
      <c r="AX106" s="28"/>
      <c r="AY106" s="28"/>
      <c r="AZ106" s="28"/>
      <c r="BA106" s="28"/>
      <c r="BB106" s="28"/>
      <c r="BC106" s="28"/>
      <c r="BD106" s="28"/>
      <c r="BE106" s="28"/>
      <c r="BF106" s="28"/>
      <c r="BG106" s="28"/>
      <c r="BH106" s="28"/>
      <c r="BI106" s="28"/>
      <c r="BJ106" s="28"/>
      <c r="BK106" s="28">
        <v>23.4</v>
      </c>
      <c r="BL106" s="28"/>
      <c r="BM106" s="28"/>
      <c r="BN106" s="28">
        <v>23.4</v>
      </c>
      <c r="BO106" s="28"/>
      <c r="BP106" s="28"/>
      <c r="BQ106" s="28"/>
      <c r="BR106" s="28" t="s">
        <v>509</v>
      </c>
      <c r="BS106" s="28"/>
      <c r="BT106" s="28" t="s">
        <v>509</v>
      </c>
      <c r="BU106" s="28"/>
    </row>
    <row r="107" spans="2:73" x14ac:dyDescent="0.25">
      <c r="B107" s="59" t="str">
        <f t="shared" si="33"/>
        <v xml:space="preserve">Big Jacks Creek </v>
      </c>
      <c r="C107" s="100" t="str">
        <f t="shared" si="58"/>
        <v>BLM</v>
      </c>
      <c r="D107" s="82">
        <f t="shared" si="59"/>
        <v>35</v>
      </c>
      <c r="E107" s="33" t="str">
        <f t="shared" si="60"/>
        <v/>
      </c>
      <c r="F107" s="33" t="str">
        <f t="shared" si="61"/>
        <v/>
      </c>
      <c r="G107" s="69">
        <f t="shared" si="62"/>
        <v>35</v>
      </c>
      <c r="H107" s="79" t="str">
        <f t="shared" si="63"/>
        <v/>
      </c>
      <c r="I107" s="33" t="str">
        <f t="shared" si="64"/>
        <v/>
      </c>
      <c r="J107" s="33" t="str">
        <f t="shared" si="34"/>
        <v/>
      </c>
      <c r="K107" s="420" t="str">
        <f t="shared" si="35"/>
        <v/>
      </c>
      <c r="L107" s="82" t="str">
        <f t="shared" si="36"/>
        <v/>
      </c>
      <c r="M107" s="33" t="str">
        <f t="shared" si="37"/>
        <v/>
      </c>
      <c r="N107" s="33" t="str">
        <f t="shared" si="38"/>
        <v/>
      </c>
      <c r="O107" s="69" t="str">
        <f t="shared" si="39"/>
        <v/>
      </c>
      <c r="P107" s="79" t="str">
        <f t="shared" si="40"/>
        <v/>
      </c>
      <c r="Q107" s="33" t="str">
        <f t="shared" si="41"/>
        <v/>
      </c>
      <c r="R107" s="33" t="str">
        <f t="shared" si="42"/>
        <v/>
      </c>
      <c r="S107" s="420" t="str">
        <f t="shared" si="43"/>
        <v/>
      </c>
      <c r="T107" s="82" t="str">
        <f t="shared" si="44"/>
        <v/>
      </c>
      <c r="U107" s="33" t="str">
        <f t="shared" si="45"/>
        <v/>
      </c>
      <c r="V107" s="33" t="str">
        <f t="shared" si="46"/>
        <v/>
      </c>
      <c r="W107" s="69" t="str">
        <f t="shared" si="47"/>
        <v/>
      </c>
      <c r="X107" s="79">
        <f t="shared" si="48"/>
        <v>35</v>
      </c>
      <c r="Y107" s="33" t="str">
        <f t="shared" si="49"/>
        <v/>
      </c>
      <c r="Z107" s="33" t="str">
        <f t="shared" si="50"/>
        <v/>
      </c>
      <c r="AA107" s="420">
        <f t="shared" si="51"/>
        <v>35</v>
      </c>
      <c r="AB107" s="59" t="str">
        <f t="shared" si="52"/>
        <v/>
      </c>
      <c r="AC107" s="60" t="str">
        <f t="shared" si="53"/>
        <v/>
      </c>
      <c r="AD107" s="102" t="str">
        <f t="shared" si="54"/>
        <v/>
      </c>
      <c r="AE107" s="31" t="str">
        <f t="shared" si="55"/>
        <v/>
      </c>
      <c r="AF107" s="86" t="str">
        <f t="shared" si="56"/>
        <v/>
      </c>
      <c r="AG107" s="5" t="str">
        <f t="shared" si="57"/>
        <v/>
      </c>
      <c r="AJ107" s="16"/>
      <c r="AN107" s="28">
        <v>178</v>
      </c>
      <c r="AO107" s="28" t="s">
        <v>587</v>
      </c>
      <c r="AP107" s="28" t="s">
        <v>1</v>
      </c>
      <c r="AQ107" s="28">
        <v>35</v>
      </c>
      <c r="AR107" s="28"/>
      <c r="AS107" s="28"/>
      <c r="AT107" s="28">
        <v>35</v>
      </c>
      <c r="AU107" s="28"/>
      <c r="AV107" s="28"/>
      <c r="AW107" s="28"/>
      <c r="AX107" s="28"/>
      <c r="AY107" s="28"/>
      <c r="AZ107" s="28"/>
      <c r="BA107" s="28"/>
      <c r="BB107" s="28"/>
      <c r="BC107" s="28"/>
      <c r="BD107" s="28"/>
      <c r="BE107" s="28"/>
      <c r="BF107" s="28"/>
      <c r="BG107" s="28"/>
      <c r="BH107" s="28"/>
      <c r="BI107" s="28"/>
      <c r="BJ107" s="28"/>
      <c r="BK107" s="28">
        <v>35</v>
      </c>
      <c r="BL107" s="28"/>
      <c r="BM107" s="28"/>
      <c r="BN107" s="28">
        <v>35</v>
      </c>
      <c r="BO107" s="28"/>
      <c r="BP107" s="28"/>
      <c r="BQ107" s="28"/>
      <c r="BR107" s="28" t="s">
        <v>509</v>
      </c>
      <c r="BS107" s="28"/>
      <c r="BT107" s="28" t="s">
        <v>509</v>
      </c>
      <c r="BU107" s="28"/>
    </row>
    <row r="108" spans="2:73" x14ac:dyDescent="0.25">
      <c r="B108" s="59" t="str">
        <f t="shared" si="33"/>
        <v>Bruneau</v>
      </c>
      <c r="C108" s="100" t="str">
        <f t="shared" si="58"/>
        <v>BLM</v>
      </c>
      <c r="D108" s="82">
        <f t="shared" si="59"/>
        <v>38.700000000000003</v>
      </c>
      <c r="E108" s="33" t="str">
        <f t="shared" si="60"/>
        <v/>
      </c>
      <c r="F108" s="33">
        <f t="shared" si="61"/>
        <v>0.6</v>
      </c>
      <c r="G108" s="69">
        <f t="shared" si="62"/>
        <v>39.300000000000004</v>
      </c>
      <c r="H108" s="79" t="str">
        <f t="shared" si="63"/>
        <v/>
      </c>
      <c r="I108" s="33" t="str">
        <f t="shared" si="64"/>
        <v/>
      </c>
      <c r="J108" s="33" t="str">
        <f t="shared" si="34"/>
        <v/>
      </c>
      <c r="K108" s="420" t="str">
        <f t="shared" si="35"/>
        <v/>
      </c>
      <c r="L108" s="82" t="str">
        <f t="shared" si="36"/>
        <v/>
      </c>
      <c r="M108" s="33" t="str">
        <f t="shared" si="37"/>
        <v/>
      </c>
      <c r="N108" s="33" t="str">
        <f t="shared" si="38"/>
        <v/>
      </c>
      <c r="O108" s="69" t="str">
        <f t="shared" si="39"/>
        <v/>
      </c>
      <c r="P108" s="79" t="str">
        <f t="shared" si="40"/>
        <v/>
      </c>
      <c r="Q108" s="33" t="str">
        <f t="shared" si="41"/>
        <v/>
      </c>
      <c r="R108" s="33" t="str">
        <f t="shared" si="42"/>
        <v/>
      </c>
      <c r="S108" s="420" t="str">
        <f t="shared" si="43"/>
        <v/>
      </c>
      <c r="T108" s="82" t="str">
        <f t="shared" si="44"/>
        <v/>
      </c>
      <c r="U108" s="33" t="str">
        <f t="shared" si="45"/>
        <v/>
      </c>
      <c r="V108" s="33" t="str">
        <f t="shared" si="46"/>
        <v/>
      </c>
      <c r="W108" s="69" t="str">
        <f t="shared" si="47"/>
        <v/>
      </c>
      <c r="X108" s="79">
        <f t="shared" si="48"/>
        <v>38.700000000000003</v>
      </c>
      <c r="Y108" s="33" t="str">
        <f t="shared" si="49"/>
        <v/>
      </c>
      <c r="Z108" s="33">
        <f t="shared" si="50"/>
        <v>0.6</v>
      </c>
      <c r="AA108" s="420">
        <f t="shared" si="51"/>
        <v>39.300000000000004</v>
      </c>
      <c r="AB108" s="59" t="str">
        <f t="shared" si="52"/>
        <v/>
      </c>
      <c r="AC108" s="60" t="str">
        <f t="shared" si="53"/>
        <v/>
      </c>
      <c r="AD108" s="102" t="str">
        <f t="shared" si="54"/>
        <v/>
      </c>
      <c r="AE108" s="31" t="str">
        <f t="shared" si="55"/>
        <v/>
      </c>
      <c r="AF108" s="86" t="str">
        <f t="shared" si="56"/>
        <v/>
      </c>
      <c r="AG108" s="5" t="str">
        <f t="shared" si="57"/>
        <v/>
      </c>
      <c r="AJ108" s="16"/>
      <c r="AN108" s="28">
        <v>179</v>
      </c>
      <c r="AO108" s="28" t="s">
        <v>169</v>
      </c>
      <c r="AP108" s="28" t="s">
        <v>1</v>
      </c>
      <c r="AQ108" s="28">
        <v>38.700000000000003</v>
      </c>
      <c r="AR108" s="28"/>
      <c r="AS108" s="28">
        <v>0.6</v>
      </c>
      <c r="AT108" s="28">
        <v>39.300000000000004</v>
      </c>
      <c r="AU108" s="28"/>
      <c r="AV108" s="28"/>
      <c r="AW108" s="28"/>
      <c r="AX108" s="28"/>
      <c r="AY108" s="28"/>
      <c r="AZ108" s="28"/>
      <c r="BA108" s="28"/>
      <c r="BB108" s="28"/>
      <c r="BC108" s="28"/>
      <c r="BD108" s="28"/>
      <c r="BE108" s="28"/>
      <c r="BF108" s="28"/>
      <c r="BG108" s="28"/>
      <c r="BH108" s="28"/>
      <c r="BI108" s="28"/>
      <c r="BJ108" s="28"/>
      <c r="BK108" s="28">
        <v>38.700000000000003</v>
      </c>
      <c r="BL108" s="28"/>
      <c r="BM108" s="28">
        <v>0.6</v>
      </c>
      <c r="BN108" s="28">
        <v>39.300000000000004</v>
      </c>
      <c r="BO108" s="28"/>
      <c r="BP108" s="28"/>
      <c r="BQ108" s="28"/>
      <c r="BR108" s="28" t="s">
        <v>509</v>
      </c>
      <c r="BS108" s="28"/>
      <c r="BT108" s="28" t="s">
        <v>509</v>
      </c>
      <c r="BU108" s="28">
        <v>1</v>
      </c>
    </row>
    <row r="109" spans="2:73" x14ac:dyDescent="0.25">
      <c r="B109" s="59" t="str">
        <f t="shared" si="33"/>
        <v>West Fork Bruneau</v>
      </c>
      <c r="C109" s="100" t="str">
        <f t="shared" si="58"/>
        <v>BLM</v>
      </c>
      <c r="D109" s="82">
        <f t="shared" si="59"/>
        <v>0.4</v>
      </c>
      <c r="E109" s="33" t="str">
        <f t="shared" si="60"/>
        <v/>
      </c>
      <c r="F109" s="33" t="str">
        <f t="shared" si="61"/>
        <v/>
      </c>
      <c r="G109" s="69">
        <f t="shared" si="62"/>
        <v>0.4</v>
      </c>
      <c r="H109" s="79" t="str">
        <f t="shared" si="63"/>
        <v/>
      </c>
      <c r="I109" s="33" t="str">
        <f t="shared" si="64"/>
        <v/>
      </c>
      <c r="J109" s="33" t="str">
        <f t="shared" si="34"/>
        <v/>
      </c>
      <c r="K109" s="420" t="str">
        <f t="shared" si="35"/>
        <v/>
      </c>
      <c r="L109" s="82" t="str">
        <f t="shared" si="36"/>
        <v/>
      </c>
      <c r="M109" s="33" t="str">
        <f t="shared" si="37"/>
        <v/>
      </c>
      <c r="N109" s="33" t="str">
        <f t="shared" si="38"/>
        <v/>
      </c>
      <c r="O109" s="69" t="str">
        <f t="shared" si="39"/>
        <v/>
      </c>
      <c r="P109" s="79" t="str">
        <f t="shared" si="40"/>
        <v/>
      </c>
      <c r="Q109" s="33" t="str">
        <f t="shared" si="41"/>
        <v/>
      </c>
      <c r="R109" s="33" t="str">
        <f t="shared" si="42"/>
        <v/>
      </c>
      <c r="S109" s="420" t="str">
        <f t="shared" si="43"/>
        <v/>
      </c>
      <c r="T109" s="82" t="str">
        <f t="shared" si="44"/>
        <v/>
      </c>
      <c r="U109" s="33" t="str">
        <f t="shared" si="45"/>
        <v/>
      </c>
      <c r="V109" s="33" t="str">
        <f t="shared" si="46"/>
        <v/>
      </c>
      <c r="W109" s="69" t="str">
        <f t="shared" si="47"/>
        <v/>
      </c>
      <c r="X109" s="79">
        <f t="shared" si="48"/>
        <v>0.4</v>
      </c>
      <c r="Y109" s="33" t="str">
        <f t="shared" si="49"/>
        <v/>
      </c>
      <c r="Z109" s="33" t="str">
        <f t="shared" si="50"/>
        <v/>
      </c>
      <c r="AA109" s="420">
        <f t="shared" si="51"/>
        <v>0.4</v>
      </c>
      <c r="AB109" s="59" t="str">
        <f t="shared" si="52"/>
        <v/>
      </c>
      <c r="AC109" s="60" t="str">
        <f t="shared" si="53"/>
        <v/>
      </c>
      <c r="AD109" s="102" t="str">
        <f t="shared" si="54"/>
        <v/>
      </c>
      <c r="AE109" s="31" t="str">
        <f t="shared" si="55"/>
        <v/>
      </c>
      <c r="AF109" s="86" t="str">
        <f t="shared" si="56"/>
        <v/>
      </c>
      <c r="AG109" s="5" t="str">
        <f t="shared" si="57"/>
        <v/>
      </c>
      <c r="AJ109" s="16"/>
      <c r="AN109" s="28">
        <v>180</v>
      </c>
      <c r="AO109" s="28" t="s">
        <v>456</v>
      </c>
      <c r="AP109" s="28" t="s">
        <v>1</v>
      </c>
      <c r="AQ109" s="28">
        <v>0.4</v>
      </c>
      <c r="AR109" s="28"/>
      <c r="AS109" s="28"/>
      <c r="AT109" s="28">
        <v>0.4</v>
      </c>
      <c r="AU109" s="28"/>
      <c r="AV109" s="28"/>
      <c r="AW109" s="28"/>
      <c r="AX109" s="28"/>
      <c r="AY109" s="28"/>
      <c r="AZ109" s="28"/>
      <c r="BA109" s="28"/>
      <c r="BB109" s="28"/>
      <c r="BC109" s="28"/>
      <c r="BD109" s="28"/>
      <c r="BE109" s="28"/>
      <c r="BF109" s="28"/>
      <c r="BG109" s="28"/>
      <c r="BH109" s="28"/>
      <c r="BI109" s="28"/>
      <c r="BJ109" s="28"/>
      <c r="BK109" s="28">
        <v>0.4</v>
      </c>
      <c r="BL109" s="28"/>
      <c r="BM109" s="28"/>
      <c r="BN109" s="28">
        <v>0.4</v>
      </c>
      <c r="BO109" s="28"/>
      <c r="BP109" s="28"/>
      <c r="BQ109" s="28"/>
      <c r="BR109" s="28" t="s">
        <v>509</v>
      </c>
      <c r="BS109" s="28"/>
      <c r="BT109" s="28" t="s">
        <v>509</v>
      </c>
      <c r="BU109" s="28"/>
    </row>
    <row r="110" spans="2:73" x14ac:dyDescent="0.25">
      <c r="B110" s="59" t="str">
        <f t="shared" si="33"/>
        <v>Middle Fork Clearwater</v>
      </c>
      <c r="C110" s="100" t="str">
        <f t="shared" si="58"/>
        <v>USFS</v>
      </c>
      <c r="D110" s="82" t="str">
        <f t="shared" si="59"/>
        <v/>
      </c>
      <c r="E110" s="33" t="str">
        <f t="shared" si="60"/>
        <v/>
      </c>
      <c r="F110" s="33" t="str">
        <f t="shared" si="61"/>
        <v/>
      </c>
      <c r="G110" s="69" t="str">
        <f t="shared" si="62"/>
        <v/>
      </c>
      <c r="H110" s="79" t="str">
        <f t="shared" si="63"/>
        <v/>
      </c>
      <c r="I110" s="33" t="str">
        <f t="shared" si="64"/>
        <v/>
      </c>
      <c r="J110" s="33" t="str">
        <f t="shared" si="34"/>
        <v/>
      </c>
      <c r="K110" s="420" t="str">
        <f t="shared" si="35"/>
        <v/>
      </c>
      <c r="L110" s="82" t="str">
        <f t="shared" si="36"/>
        <v/>
      </c>
      <c r="M110" s="33" t="str">
        <f t="shared" si="37"/>
        <v/>
      </c>
      <c r="N110" s="33" t="str">
        <f t="shared" si="38"/>
        <v/>
      </c>
      <c r="O110" s="69" t="str">
        <f t="shared" si="39"/>
        <v/>
      </c>
      <c r="P110" s="79">
        <f t="shared" si="40"/>
        <v>54</v>
      </c>
      <c r="Q110" s="33" t="str">
        <f t="shared" si="41"/>
        <v/>
      </c>
      <c r="R110" s="33">
        <f t="shared" si="42"/>
        <v>131</v>
      </c>
      <c r="S110" s="420">
        <f t="shared" si="43"/>
        <v>185</v>
      </c>
      <c r="T110" s="82" t="str">
        <f t="shared" si="44"/>
        <v/>
      </c>
      <c r="U110" s="33" t="str">
        <f t="shared" si="45"/>
        <v/>
      </c>
      <c r="V110" s="33" t="str">
        <f t="shared" si="46"/>
        <v/>
      </c>
      <c r="W110" s="69" t="str">
        <f t="shared" si="47"/>
        <v/>
      </c>
      <c r="X110" s="79">
        <f t="shared" si="48"/>
        <v>54</v>
      </c>
      <c r="Y110" s="33" t="str">
        <f t="shared" si="49"/>
        <v/>
      </c>
      <c r="Z110" s="33">
        <f t="shared" si="50"/>
        <v>131</v>
      </c>
      <c r="AA110" s="420">
        <f t="shared" si="51"/>
        <v>185</v>
      </c>
      <c r="AB110" s="59" t="str">
        <f t="shared" si="52"/>
        <v/>
      </c>
      <c r="AC110" s="60" t="str">
        <f t="shared" si="53"/>
        <v/>
      </c>
      <c r="AD110" s="102" t="str">
        <f t="shared" si="54"/>
        <v/>
      </c>
      <c r="AE110" s="31" t="str">
        <f t="shared" si="55"/>
        <v/>
      </c>
      <c r="AF110" s="86" t="str">
        <f t="shared" si="56"/>
        <v/>
      </c>
      <c r="AG110" s="5" t="str">
        <f t="shared" si="57"/>
        <v/>
      </c>
      <c r="AJ110" s="16"/>
      <c r="AN110" s="28">
        <v>181</v>
      </c>
      <c r="AO110" s="28" t="s">
        <v>323</v>
      </c>
      <c r="AP110" s="28" t="s">
        <v>3</v>
      </c>
      <c r="AQ110" s="28"/>
      <c r="AR110" s="28"/>
      <c r="AS110" s="28"/>
      <c r="AT110" s="28"/>
      <c r="AU110" s="28"/>
      <c r="AV110" s="28"/>
      <c r="AW110" s="28"/>
      <c r="AX110" s="28"/>
      <c r="AY110" s="28"/>
      <c r="AZ110" s="28"/>
      <c r="BA110" s="28"/>
      <c r="BB110" s="28"/>
      <c r="BC110" s="28">
        <v>54</v>
      </c>
      <c r="BD110" s="28"/>
      <c r="BE110" s="28">
        <v>131</v>
      </c>
      <c r="BF110" s="28">
        <v>185</v>
      </c>
      <c r="BG110" s="28"/>
      <c r="BH110" s="28"/>
      <c r="BI110" s="28"/>
      <c r="BJ110" s="28"/>
      <c r="BK110" s="28">
        <v>54</v>
      </c>
      <c r="BL110" s="28"/>
      <c r="BM110" s="28">
        <v>131</v>
      </c>
      <c r="BN110" s="28">
        <v>185</v>
      </c>
      <c r="BO110" s="28"/>
      <c r="BP110" s="28"/>
      <c r="BQ110" s="28"/>
      <c r="BR110" s="28" t="s">
        <v>509</v>
      </c>
      <c r="BS110" s="28"/>
      <c r="BT110" s="28" t="s">
        <v>509</v>
      </c>
      <c r="BU110" s="28"/>
    </row>
    <row r="111" spans="2:73" x14ac:dyDescent="0.25">
      <c r="B111" s="59" t="str">
        <f t="shared" si="33"/>
        <v>Cottonwood Creek</v>
      </c>
      <c r="C111" s="100" t="str">
        <f t="shared" si="58"/>
        <v>BLM</v>
      </c>
      <c r="D111" s="82">
        <f t="shared" si="59"/>
        <v>2.6</v>
      </c>
      <c r="E111" s="33" t="str">
        <f t="shared" si="60"/>
        <v/>
      </c>
      <c r="F111" s="33" t="str">
        <f t="shared" si="61"/>
        <v/>
      </c>
      <c r="G111" s="69">
        <f t="shared" si="62"/>
        <v>2.6</v>
      </c>
      <c r="H111" s="79" t="str">
        <f t="shared" si="63"/>
        <v/>
      </c>
      <c r="I111" s="33" t="str">
        <f t="shared" si="64"/>
        <v/>
      </c>
      <c r="J111" s="33" t="str">
        <f t="shared" si="34"/>
        <v/>
      </c>
      <c r="K111" s="420" t="str">
        <f t="shared" si="35"/>
        <v/>
      </c>
      <c r="L111" s="82" t="str">
        <f t="shared" si="36"/>
        <v/>
      </c>
      <c r="M111" s="33" t="str">
        <f t="shared" si="37"/>
        <v/>
      </c>
      <c r="N111" s="33" t="str">
        <f t="shared" si="38"/>
        <v/>
      </c>
      <c r="O111" s="69" t="str">
        <f t="shared" si="39"/>
        <v/>
      </c>
      <c r="P111" s="79" t="str">
        <f t="shared" si="40"/>
        <v/>
      </c>
      <c r="Q111" s="33" t="str">
        <f t="shared" si="41"/>
        <v/>
      </c>
      <c r="R111" s="33" t="str">
        <f t="shared" si="42"/>
        <v/>
      </c>
      <c r="S111" s="420" t="str">
        <f t="shared" si="43"/>
        <v/>
      </c>
      <c r="T111" s="82" t="str">
        <f t="shared" si="44"/>
        <v/>
      </c>
      <c r="U111" s="33" t="str">
        <f t="shared" si="45"/>
        <v/>
      </c>
      <c r="V111" s="33" t="str">
        <f t="shared" si="46"/>
        <v/>
      </c>
      <c r="W111" s="69" t="str">
        <f t="shared" si="47"/>
        <v/>
      </c>
      <c r="X111" s="79">
        <f t="shared" si="48"/>
        <v>2.6</v>
      </c>
      <c r="Y111" s="33" t="str">
        <f t="shared" si="49"/>
        <v/>
      </c>
      <c r="Z111" s="33" t="str">
        <f t="shared" si="50"/>
        <v/>
      </c>
      <c r="AA111" s="420">
        <f t="shared" si="51"/>
        <v>2.6</v>
      </c>
      <c r="AB111" s="59" t="str">
        <f t="shared" si="52"/>
        <v/>
      </c>
      <c r="AC111" s="60" t="str">
        <f t="shared" si="53"/>
        <v/>
      </c>
      <c r="AD111" s="102" t="str">
        <f t="shared" si="54"/>
        <v/>
      </c>
      <c r="AE111" s="31" t="str">
        <f t="shared" si="55"/>
        <v/>
      </c>
      <c r="AF111" s="86" t="str">
        <f t="shared" si="56"/>
        <v/>
      </c>
      <c r="AG111" s="5" t="str">
        <f t="shared" si="57"/>
        <v/>
      </c>
      <c r="AJ111" s="16"/>
      <c r="AN111" s="28">
        <v>182</v>
      </c>
      <c r="AO111" s="28" t="s">
        <v>82</v>
      </c>
      <c r="AP111" s="28" t="s">
        <v>1</v>
      </c>
      <c r="AQ111" s="28">
        <v>2.6</v>
      </c>
      <c r="AR111" s="28"/>
      <c r="AS111" s="28"/>
      <c r="AT111" s="28">
        <v>2.6</v>
      </c>
      <c r="AU111" s="28"/>
      <c r="AV111" s="28"/>
      <c r="AW111" s="28"/>
      <c r="AX111" s="28"/>
      <c r="AY111" s="28"/>
      <c r="AZ111" s="28"/>
      <c r="BA111" s="28"/>
      <c r="BB111" s="28"/>
      <c r="BC111" s="28"/>
      <c r="BD111" s="28"/>
      <c r="BE111" s="28"/>
      <c r="BF111" s="28"/>
      <c r="BG111" s="28"/>
      <c r="BH111" s="28"/>
      <c r="BI111" s="28"/>
      <c r="BJ111" s="28"/>
      <c r="BK111" s="28">
        <v>2.6</v>
      </c>
      <c r="BL111" s="28"/>
      <c r="BM111" s="28"/>
      <c r="BN111" s="28">
        <v>2.6</v>
      </c>
      <c r="BO111" s="28"/>
      <c r="BP111" s="28"/>
      <c r="BQ111" s="28"/>
      <c r="BR111" s="28" t="s">
        <v>509</v>
      </c>
      <c r="BS111" s="28"/>
      <c r="BT111" s="28" t="s">
        <v>509</v>
      </c>
      <c r="BU111" s="28"/>
    </row>
    <row r="112" spans="2:73" x14ac:dyDescent="0.25">
      <c r="B112" s="59" t="str">
        <f t="shared" si="33"/>
        <v>Deep Creek</v>
      </c>
      <c r="C112" s="100" t="str">
        <f t="shared" si="58"/>
        <v>BLM</v>
      </c>
      <c r="D112" s="82">
        <f t="shared" si="59"/>
        <v>13.1</v>
      </c>
      <c r="E112" s="33" t="str">
        <f t="shared" si="60"/>
        <v/>
      </c>
      <c r="F112" s="33" t="str">
        <f t="shared" si="61"/>
        <v/>
      </c>
      <c r="G112" s="69">
        <f t="shared" si="62"/>
        <v>13.1</v>
      </c>
      <c r="H112" s="79" t="str">
        <f t="shared" si="63"/>
        <v/>
      </c>
      <c r="I112" s="33" t="str">
        <f t="shared" si="64"/>
        <v/>
      </c>
      <c r="J112" s="33" t="str">
        <f t="shared" si="34"/>
        <v/>
      </c>
      <c r="K112" s="420" t="str">
        <f t="shared" si="35"/>
        <v/>
      </c>
      <c r="L112" s="82" t="str">
        <f t="shared" si="36"/>
        <v/>
      </c>
      <c r="M112" s="33" t="str">
        <f t="shared" si="37"/>
        <v/>
      </c>
      <c r="N112" s="33" t="str">
        <f t="shared" si="38"/>
        <v/>
      </c>
      <c r="O112" s="69" t="str">
        <f t="shared" si="39"/>
        <v/>
      </c>
      <c r="P112" s="79" t="str">
        <f t="shared" si="40"/>
        <v/>
      </c>
      <c r="Q112" s="33" t="str">
        <f t="shared" si="41"/>
        <v/>
      </c>
      <c r="R112" s="33" t="str">
        <f t="shared" si="42"/>
        <v/>
      </c>
      <c r="S112" s="420" t="str">
        <f t="shared" si="43"/>
        <v/>
      </c>
      <c r="T112" s="82" t="str">
        <f t="shared" si="44"/>
        <v/>
      </c>
      <c r="U112" s="33" t="str">
        <f t="shared" si="45"/>
        <v/>
      </c>
      <c r="V112" s="33" t="str">
        <f t="shared" si="46"/>
        <v/>
      </c>
      <c r="W112" s="69" t="str">
        <f t="shared" si="47"/>
        <v/>
      </c>
      <c r="X112" s="79">
        <f t="shared" si="48"/>
        <v>13.1</v>
      </c>
      <c r="Y112" s="33" t="str">
        <f t="shared" si="49"/>
        <v/>
      </c>
      <c r="Z112" s="33" t="str">
        <f t="shared" si="50"/>
        <v/>
      </c>
      <c r="AA112" s="420">
        <f t="shared" si="51"/>
        <v>13.1</v>
      </c>
      <c r="AB112" s="59" t="str">
        <f t="shared" si="52"/>
        <v/>
      </c>
      <c r="AC112" s="60" t="str">
        <f t="shared" si="53"/>
        <v/>
      </c>
      <c r="AD112" s="102" t="str">
        <f t="shared" si="54"/>
        <v/>
      </c>
      <c r="AE112" s="31" t="str">
        <f t="shared" si="55"/>
        <v/>
      </c>
      <c r="AF112" s="86" t="str">
        <f t="shared" si="56"/>
        <v/>
      </c>
      <c r="AG112" s="5" t="str">
        <f t="shared" si="57"/>
        <v/>
      </c>
      <c r="AJ112" s="16"/>
      <c r="AN112" s="28">
        <v>183</v>
      </c>
      <c r="AO112" s="28" t="s">
        <v>100</v>
      </c>
      <c r="AP112" s="28" t="s">
        <v>1</v>
      </c>
      <c r="AQ112" s="28">
        <v>13.1</v>
      </c>
      <c r="AR112" s="28"/>
      <c r="AS112" s="28"/>
      <c r="AT112" s="28">
        <v>13.1</v>
      </c>
      <c r="AU112" s="28"/>
      <c r="AV112" s="28"/>
      <c r="AW112" s="28"/>
      <c r="AX112" s="28"/>
      <c r="AY112" s="28"/>
      <c r="AZ112" s="28"/>
      <c r="BA112" s="28"/>
      <c r="BB112" s="28"/>
      <c r="BC112" s="28"/>
      <c r="BD112" s="28"/>
      <c r="BE112" s="28"/>
      <c r="BF112" s="28"/>
      <c r="BG112" s="28"/>
      <c r="BH112" s="28"/>
      <c r="BI112" s="28"/>
      <c r="BJ112" s="28"/>
      <c r="BK112" s="28">
        <v>13.1</v>
      </c>
      <c r="BL112" s="28"/>
      <c r="BM112" s="28"/>
      <c r="BN112" s="28">
        <v>13.1</v>
      </c>
      <c r="BO112" s="28"/>
      <c r="BP112" s="28"/>
      <c r="BQ112" s="28"/>
      <c r="BR112" s="28" t="s">
        <v>509</v>
      </c>
      <c r="BS112" s="28"/>
      <c r="BT112" s="28" t="s">
        <v>509</v>
      </c>
      <c r="BU112" s="28"/>
    </row>
    <row r="113" spans="2:73" x14ac:dyDescent="0.25">
      <c r="B113" s="59" t="str">
        <f t="shared" si="33"/>
        <v>Dickshooter Creek</v>
      </c>
      <c r="C113" s="100" t="str">
        <f t="shared" si="58"/>
        <v>BLM</v>
      </c>
      <c r="D113" s="82">
        <f t="shared" si="59"/>
        <v>9.3000000000000007</v>
      </c>
      <c r="E113" s="33" t="str">
        <f t="shared" si="60"/>
        <v/>
      </c>
      <c r="F113" s="33" t="str">
        <f t="shared" si="61"/>
        <v/>
      </c>
      <c r="G113" s="69">
        <f t="shared" si="62"/>
        <v>9.3000000000000007</v>
      </c>
      <c r="H113" s="79" t="str">
        <f t="shared" si="63"/>
        <v/>
      </c>
      <c r="I113" s="33" t="str">
        <f t="shared" si="64"/>
        <v/>
      </c>
      <c r="J113" s="33" t="str">
        <f t="shared" si="34"/>
        <v/>
      </c>
      <c r="K113" s="420" t="str">
        <f t="shared" si="35"/>
        <v/>
      </c>
      <c r="L113" s="82" t="str">
        <f t="shared" si="36"/>
        <v/>
      </c>
      <c r="M113" s="33" t="str">
        <f t="shared" si="37"/>
        <v/>
      </c>
      <c r="N113" s="33" t="str">
        <f t="shared" si="38"/>
        <v/>
      </c>
      <c r="O113" s="69" t="str">
        <f t="shared" si="39"/>
        <v/>
      </c>
      <c r="P113" s="79" t="str">
        <f t="shared" si="40"/>
        <v/>
      </c>
      <c r="Q113" s="33" t="str">
        <f t="shared" si="41"/>
        <v/>
      </c>
      <c r="R113" s="33" t="str">
        <f t="shared" si="42"/>
        <v/>
      </c>
      <c r="S113" s="420" t="str">
        <f t="shared" si="43"/>
        <v/>
      </c>
      <c r="T113" s="82" t="str">
        <f t="shared" si="44"/>
        <v/>
      </c>
      <c r="U113" s="33" t="str">
        <f t="shared" si="45"/>
        <v/>
      </c>
      <c r="V113" s="33" t="str">
        <f t="shared" si="46"/>
        <v/>
      </c>
      <c r="W113" s="69" t="str">
        <f t="shared" si="47"/>
        <v/>
      </c>
      <c r="X113" s="79">
        <f t="shared" si="48"/>
        <v>9.3000000000000007</v>
      </c>
      <c r="Y113" s="33" t="str">
        <f t="shared" si="49"/>
        <v/>
      </c>
      <c r="Z113" s="33" t="str">
        <f t="shared" si="50"/>
        <v/>
      </c>
      <c r="AA113" s="420">
        <f t="shared" si="51"/>
        <v>9.3000000000000007</v>
      </c>
      <c r="AB113" s="59" t="str">
        <f t="shared" si="52"/>
        <v/>
      </c>
      <c r="AC113" s="60" t="str">
        <f t="shared" si="53"/>
        <v/>
      </c>
      <c r="AD113" s="102" t="str">
        <f t="shared" si="54"/>
        <v/>
      </c>
      <c r="AE113" s="31" t="str">
        <f t="shared" si="55"/>
        <v/>
      </c>
      <c r="AF113" s="86" t="str">
        <f t="shared" si="56"/>
        <v/>
      </c>
      <c r="AG113" s="5" t="str">
        <f t="shared" si="57"/>
        <v/>
      </c>
      <c r="AJ113" s="16"/>
      <c r="AN113" s="28">
        <v>184</v>
      </c>
      <c r="AO113" s="28" t="s">
        <v>101</v>
      </c>
      <c r="AP113" s="28" t="s">
        <v>1</v>
      </c>
      <c r="AQ113" s="28">
        <v>9.3000000000000007</v>
      </c>
      <c r="AR113" s="28"/>
      <c r="AS113" s="28"/>
      <c r="AT113" s="28">
        <v>9.3000000000000007</v>
      </c>
      <c r="AU113" s="28"/>
      <c r="AV113" s="28"/>
      <c r="AW113" s="28"/>
      <c r="AX113" s="28"/>
      <c r="AY113" s="28"/>
      <c r="AZ113" s="28"/>
      <c r="BA113" s="28"/>
      <c r="BB113" s="28"/>
      <c r="BC113" s="28"/>
      <c r="BD113" s="28"/>
      <c r="BE113" s="28"/>
      <c r="BF113" s="28"/>
      <c r="BG113" s="28"/>
      <c r="BH113" s="28"/>
      <c r="BI113" s="28"/>
      <c r="BJ113" s="28"/>
      <c r="BK113" s="28">
        <v>9.3000000000000007</v>
      </c>
      <c r="BL113" s="28"/>
      <c r="BM113" s="28"/>
      <c r="BN113" s="28">
        <v>9.3000000000000007</v>
      </c>
      <c r="BO113" s="28"/>
      <c r="BP113" s="28"/>
      <c r="BQ113" s="28"/>
      <c r="BR113" s="28" t="s">
        <v>509</v>
      </c>
      <c r="BS113" s="28"/>
      <c r="BT113" s="28" t="s">
        <v>509</v>
      </c>
      <c r="BU113" s="28"/>
    </row>
    <row r="114" spans="2:73" x14ac:dyDescent="0.25">
      <c r="B114" s="59" t="str">
        <f t="shared" si="33"/>
        <v>Duncan Creek</v>
      </c>
      <c r="C114" s="100" t="str">
        <f t="shared" si="58"/>
        <v>BLM</v>
      </c>
      <c r="D114" s="82">
        <f t="shared" si="59"/>
        <v>0.9</v>
      </c>
      <c r="E114" s="33" t="str">
        <f t="shared" si="60"/>
        <v/>
      </c>
      <c r="F114" s="33" t="str">
        <f t="shared" si="61"/>
        <v/>
      </c>
      <c r="G114" s="69">
        <f t="shared" si="62"/>
        <v>0.9</v>
      </c>
      <c r="H114" s="79" t="str">
        <f t="shared" si="63"/>
        <v/>
      </c>
      <c r="I114" s="33" t="str">
        <f t="shared" si="64"/>
        <v/>
      </c>
      <c r="J114" s="33" t="str">
        <f t="shared" si="34"/>
        <v/>
      </c>
      <c r="K114" s="420" t="str">
        <f t="shared" si="35"/>
        <v/>
      </c>
      <c r="L114" s="82" t="str">
        <f t="shared" si="36"/>
        <v/>
      </c>
      <c r="M114" s="33" t="str">
        <f t="shared" si="37"/>
        <v/>
      </c>
      <c r="N114" s="33" t="str">
        <f t="shared" si="38"/>
        <v/>
      </c>
      <c r="O114" s="69" t="str">
        <f t="shared" si="39"/>
        <v/>
      </c>
      <c r="P114" s="79" t="str">
        <f t="shared" si="40"/>
        <v/>
      </c>
      <c r="Q114" s="33" t="str">
        <f t="shared" si="41"/>
        <v/>
      </c>
      <c r="R114" s="33" t="str">
        <f t="shared" si="42"/>
        <v/>
      </c>
      <c r="S114" s="420" t="str">
        <f t="shared" si="43"/>
        <v/>
      </c>
      <c r="T114" s="82" t="str">
        <f t="shared" si="44"/>
        <v/>
      </c>
      <c r="U114" s="33" t="str">
        <f t="shared" si="45"/>
        <v/>
      </c>
      <c r="V114" s="33" t="str">
        <f t="shared" si="46"/>
        <v/>
      </c>
      <c r="W114" s="69" t="str">
        <f t="shared" si="47"/>
        <v/>
      </c>
      <c r="X114" s="79">
        <f t="shared" si="48"/>
        <v>0.9</v>
      </c>
      <c r="Y114" s="33" t="str">
        <f t="shared" si="49"/>
        <v/>
      </c>
      <c r="Z114" s="33" t="str">
        <f t="shared" si="50"/>
        <v/>
      </c>
      <c r="AA114" s="420">
        <f t="shared" si="51"/>
        <v>0.9</v>
      </c>
      <c r="AB114" s="59" t="str">
        <f t="shared" si="52"/>
        <v/>
      </c>
      <c r="AC114" s="60" t="str">
        <f t="shared" si="53"/>
        <v/>
      </c>
      <c r="AD114" s="102" t="str">
        <f t="shared" si="54"/>
        <v/>
      </c>
      <c r="AE114" s="31" t="str">
        <f t="shared" si="55"/>
        <v/>
      </c>
      <c r="AF114" s="86" t="str">
        <f t="shared" si="56"/>
        <v/>
      </c>
      <c r="AG114" s="5" t="str">
        <f t="shared" si="57"/>
        <v/>
      </c>
      <c r="AJ114" s="16"/>
      <c r="AN114" s="28">
        <v>185</v>
      </c>
      <c r="AO114" s="28" t="s">
        <v>102</v>
      </c>
      <c r="AP114" s="28" t="s">
        <v>1</v>
      </c>
      <c r="AQ114" s="28">
        <v>0.9</v>
      </c>
      <c r="AR114" s="28"/>
      <c r="AS114" s="28"/>
      <c r="AT114" s="28">
        <v>0.9</v>
      </c>
      <c r="AU114" s="28"/>
      <c r="AV114" s="28"/>
      <c r="AW114" s="28"/>
      <c r="AX114" s="28"/>
      <c r="AY114" s="28"/>
      <c r="AZ114" s="28"/>
      <c r="BA114" s="28"/>
      <c r="BB114" s="28"/>
      <c r="BC114" s="28"/>
      <c r="BD114" s="28"/>
      <c r="BE114" s="28"/>
      <c r="BF114" s="28"/>
      <c r="BG114" s="28"/>
      <c r="BH114" s="28"/>
      <c r="BI114" s="28"/>
      <c r="BJ114" s="28"/>
      <c r="BK114" s="28">
        <v>0.9</v>
      </c>
      <c r="BL114" s="28"/>
      <c r="BM114" s="28"/>
      <c r="BN114" s="28">
        <v>0.9</v>
      </c>
      <c r="BO114" s="28"/>
      <c r="BP114" s="28"/>
      <c r="BQ114" s="28"/>
      <c r="BR114" s="28" t="s">
        <v>509</v>
      </c>
      <c r="BS114" s="28"/>
      <c r="BT114" s="28" t="s">
        <v>509</v>
      </c>
      <c r="BU114" s="28"/>
    </row>
    <row r="115" spans="2:73" x14ac:dyDescent="0.25">
      <c r="B115" s="59" t="str">
        <f t="shared" si="33"/>
        <v>Jarbidge</v>
      </c>
      <c r="C115" s="100" t="str">
        <f t="shared" si="58"/>
        <v>BLM</v>
      </c>
      <c r="D115" s="82">
        <f t="shared" si="59"/>
        <v>28.8</v>
      </c>
      <c r="E115" s="33" t="str">
        <f t="shared" si="60"/>
        <v/>
      </c>
      <c r="F115" s="33" t="str">
        <f t="shared" si="61"/>
        <v/>
      </c>
      <c r="G115" s="69">
        <f t="shared" si="62"/>
        <v>28.8</v>
      </c>
      <c r="H115" s="79" t="str">
        <f t="shared" si="63"/>
        <v/>
      </c>
      <c r="I115" s="33" t="str">
        <f t="shared" si="64"/>
        <v/>
      </c>
      <c r="J115" s="33" t="str">
        <f t="shared" si="34"/>
        <v/>
      </c>
      <c r="K115" s="420" t="str">
        <f t="shared" si="35"/>
        <v/>
      </c>
      <c r="L115" s="82" t="str">
        <f t="shared" si="36"/>
        <v/>
      </c>
      <c r="M115" s="33" t="str">
        <f t="shared" si="37"/>
        <v/>
      </c>
      <c r="N115" s="33" t="str">
        <f t="shared" si="38"/>
        <v/>
      </c>
      <c r="O115" s="69" t="str">
        <f t="shared" si="39"/>
        <v/>
      </c>
      <c r="P115" s="79" t="str">
        <f t="shared" si="40"/>
        <v/>
      </c>
      <c r="Q115" s="33" t="str">
        <f t="shared" si="41"/>
        <v/>
      </c>
      <c r="R115" s="33" t="str">
        <f t="shared" si="42"/>
        <v/>
      </c>
      <c r="S115" s="420" t="str">
        <f t="shared" si="43"/>
        <v/>
      </c>
      <c r="T115" s="82" t="str">
        <f t="shared" si="44"/>
        <v/>
      </c>
      <c r="U115" s="33" t="str">
        <f t="shared" si="45"/>
        <v/>
      </c>
      <c r="V115" s="33" t="str">
        <f t="shared" si="46"/>
        <v/>
      </c>
      <c r="W115" s="69" t="str">
        <f t="shared" si="47"/>
        <v/>
      </c>
      <c r="X115" s="79">
        <f t="shared" si="48"/>
        <v>28.8</v>
      </c>
      <c r="Y115" s="33" t="str">
        <f t="shared" si="49"/>
        <v/>
      </c>
      <c r="Z115" s="33" t="str">
        <f t="shared" si="50"/>
        <v/>
      </c>
      <c r="AA115" s="420">
        <f t="shared" si="51"/>
        <v>28.8</v>
      </c>
      <c r="AB115" s="59" t="str">
        <f t="shared" si="52"/>
        <v/>
      </c>
      <c r="AC115" s="60" t="str">
        <f t="shared" si="53"/>
        <v/>
      </c>
      <c r="AD115" s="102" t="str">
        <f t="shared" si="54"/>
        <v/>
      </c>
      <c r="AE115" s="31" t="str">
        <f t="shared" si="55"/>
        <v/>
      </c>
      <c r="AF115" s="86" t="str">
        <f t="shared" si="56"/>
        <v/>
      </c>
      <c r="AG115" s="5" t="str">
        <f t="shared" si="57"/>
        <v/>
      </c>
      <c r="AJ115" s="16"/>
      <c r="AN115" s="28">
        <v>186</v>
      </c>
      <c r="AO115" s="28" t="s">
        <v>457</v>
      </c>
      <c r="AP115" s="28" t="s">
        <v>1</v>
      </c>
      <c r="AQ115" s="28">
        <v>28.8</v>
      </c>
      <c r="AR115" s="28"/>
      <c r="AS115" s="28"/>
      <c r="AT115" s="28">
        <v>28.8</v>
      </c>
      <c r="AU115" s="28"/>
      <c r="AV115" s="28"/>
      <c r="AW115" s="28"/>
      <c r="AX115" s="28"/>
      <c r="AY115" s="28"/>
      <c r="AZ115" s="28"/>
      <c r="BA115" s="28"/>
      <c r="BB115" s="28"/>
      <c r="BC115" s="28"/>
      <c r="BD115" s="28"/>
      <c r="BE115" s="28"/>
      <c r="BF115" s="28"/>
      <c r="BG115" s="28"/>
      <c r="BH115" s="28"/>
      <c r="BI115" s="28"/>
      <c r="BJ115" s="28"/>
      <c r="BK115" s="28">
        <v>28.8</v>
      </c>
      <c r="BL115" s="28"/>
      <c r="BM115" s="28"/>
      <c r="BN115" s="28">
        <v>28.8</v>
      </c>
      <c r="BO115" s="28"/>
      <c r="BP115" s="28"/>
      <c r="BQ115" s="28"/>
      <c r="BR115" s="28" t="s">
        <v>509</v>
      </c>
      <c r="BS115" s="28"/>
      <c r="BT115" s="28" t="s">
        <v>509</v>
      </c>
      <c r="BU115" s="28"/>
    </row>
    <row r="116" spans="2:73" x14ac:dyDescent="0.25">
      <c r="B116" s="59" t="str">
        <f t="shared" si="33"/>
        <v>Little Jacks Creek</v>
      </c>
      <c r="C116" s="100" t="str">
        <f t="shared" si="58"/>
        <v>BLM</v>
      </c>
      <c r="D116" s="82">
        <f t="shared" si="59"/>
        <v>12.4</v>
      </c>
      <c r="E116" s="33" t="str">
        <f t="shared" si="60"/>
        <v/>
      </c>
      <c r="F116" s="33" t="str">
        <f t="shared" si="61"/>
        <v/>
      </c>
      <c r="G116" s="69">
        <f t="shared" si="62"/>
        <v>12.4</v>
      </c>
      <c r="H116" s="79" t="str">
        <f t="shared" si="63"/>
        <v/>
      </c>
      <c r="I116" s="33" t="str">
        <f t="shared" si="64"/>
        <v/>
      </c>
      <c r="J116" s="33" t="str">
        <f t="shared" si="34"/>
        <v/>
      </c>
      <c r="K116" s="420" t="str">
        <f t="shared" si="35"/>
        <v/>
      </c>
      <c r="L116" s="82" t="str">
        <f t="shared" si="36"/>
        <v/>
      </c>
      <c r="M116" s="33" t="str">
        <f t="shared" si="37"/>
        <v/>
      </c>
      <c r="N116" s="33" t="str">
        <f t="shared" si="38"/>
        <v/>
      </c>
      <c r="O116" s="69" t="str">
        <f t="shared" si="39"/>
        <v/>
      </c>
      <c r="P116" s="79" t="str">
        <f t="shared" si="40"/>
        <v/>
      </c>
      <c r="Q116" s="33" t="str">
        <f t="shared" si="41"/>
        <v/>
      </c>
      <c r="R116" s="33" t="str">
        <f t="shared" si="42"/>
        <v/>
      </c>
      <c r="S116" s="420" t="str">
        <f t="shared" si="43"/>
        <v/>
      </c>
      <c r="T116" s="82" t="str">
        <f t="shared" si="44"/>
        <v/>
      </c>
      <c r="U116" s="33" t="str">
        <f t="shared" si="45"/>
        <v/>
      </c>
      <c r="V116" s="33" t="str">
        <f t="shared" si="46"/>
        <v/>
      </c>
      <c r="W116" s="69" t="str">
        <f t="shared" si="47"/>
        <v/>
      </c>
      <c r="X116" s="79">
        <f t="shared" si="48"/>
        <v>12.4</v>
      </c>
      <c r="Y116" s="33" t="str">
        <f t="shared" si="49"/>
        <v/>
      </c>
      <c r="Z116" s="33" t="str">
        <f t="shared" si="50"/>
        <v/>
      </c>
      <c r="AA116" s="420">
        <f t="shared" si="51"/>
        <v>12.4</v>
      </c>
      <c r="AB116" s="59" t="str">
        <f t="shared" si="52"/>
        <v/>
      </c>
      <c r="AC116" s="60" t="str">
        <f t="shared" si="53"/>
        <v/>
      </c>
      <c r="AD116" s="102" t="str">
        <f t="shared" si="54"/>
        <v/>
      </c>
      <c r="AE116" s="31" t="str">
        <f t="shared" si="55"/>
        <v/>
      </c>
      <c r="AF116" s="86" t="str">
        <f t="shared" si="56"/>
        <v/>
      </c>
      <c r="AG116" s="5" t="str">
        <f t="shared" si="57"/>
        <v/>
      </c>
      <c r="AJ116" s="16"/>
      <c r="AN116" s="28">
        <v>187</v>
      </c>
      <c r="AO116" s="28" t="s">
        <v>103</v>
      </c>
      <c r="AP116" s="28" t="s">
        <v>1</v>
      </c>
      <c r="AQ116" s="28">
        <v>12.4</v>
      </c>
      <c r="AR116" s="28"/>
      <c r="AS116" s="28"/>
      <c r="AT116" s="28">
        <v>12.4</v>
      </c>
      <c r="AU116" s="28"/>
      <c r="AV116" s="28"/>
      <c r="AW116" s="28"/>
      <c r="AX116" s="28"/>
      <c r="AY116" s="28"/>
      <c r="AZ116" s="28"/>
      <c r="BA116" s="28"/>
      <c r="BB116" s="28"/>
      <c r="BC116" s="28"/>
      <c r="BD116" s="28"/>
      <c r="BE116" s="28"/>
      <c r="BF116" s="28"/>
      <c r="BG116" s="28"/>
      <c r="BH116" s="28"/>
      <c r="BI116" s="28"/>
      <c r="BJ116" s="28"/>
      <c r="BK116" s="28">
        <v>12.4</v>
      </c>
      <c r="BL116" s="28"/>
      <c r="BM116" s="28"/>
      <c r="BN116" s="28">
        <v>12.4</v>
      </c>
      <c r="BO116" s="28"/>
      <c r="BP116" s="28"/>
      <c r="BQ116" s="28"/>
      <c r="BR116" s="28" t="s">
        <v>509</v>
      </c>
      <c r="BS116" s="28"/>
      <c r="BT116" s="28" t="s">
        <v>509</v>
      </c>
      <c r="BU116" s="28"/>
    </row>
    <row r="117" spans="2:73" x14ac:dyDescent="0.25">
      <c r="B117" s="59" t="str">
        <f t="shared" si="33"/>
        <v>Owyhee</v>
      </c>
      <c r="C117" s="100" t="str">
        <f t="shared" si="58"/>
        <v>BLM</v>
      </c>
      <c r="D117" s="82">
        <f t="shared" si="59"/>
        <v>67.3</v>
      </c>
      <c r="E117" s="33" t="str">
        <f t="shared" si="60"/>
        <v/>
      </c>
      <c r="F117" s="33" t="str">
        <f t="shared" si="61"/>
        <v/>
      </c>
      <c r="G117" s="69">
        <f t="shared" si="62"/>
        <v>67.3</v>
      </c>
      <c r="H117" s="79" t="str">
        <f t="shared" si="63"/>
        <v/>
      </c>
      <c r="I117" s="33" t="str">
        <f t="shared" si="64"/>
        <v/>
      </c>
      <c r="J117" s="33" t="str">
        <f t="shared" si="34"/>
        <v/>
      </c>
      <c r="K117" s="420" t="str">
        <f t="shared" si="35"/>
        <v/>
      </c>
      <c r="L117" s="82" t="str">
        <f t="shared" si="36"/>
        <v/>
      </c>
      <c r="M117" s="33" t="str">
        <f t="shared" si="37"/>
        <v/>
      </c>
      <c r="N117" s="33" t="str">
        <f t="shared" si="38"/>
        <v/>
      </c>
      <c r="O117" s="69" t="str">
        <f t="shared" si="39"/>
        <v/>
      </c>
      <c r="P117" s="79" t="str">
        <f t="shared" si="40"/>
        <v/>
      </c>
      <c r="Q117" s="33" t="str">
        <f t="shared" si="41"/>
        <v/>
      </c>
      <c r="R117" s="33" t="str">
        <f t="shared" si="42"/>
        <v/>
      </c>
      <c r="S117" s="420" t="str">
        <f t="shared" si="43"/>
        <v/>
      </c>
      <c r="T117" s="82" t="str">
        <f t="shared" si="44"/>
        <v/>
      </c>
      <c r="U117" s="33" t="str">
        <f t="shared" si="45"/>
        <v/>
      </c>
      <c r="V117" s="33" t="str">
        <f t="shared" si="46"/>
        <v/>
      </c>
      <c r="W117" s="69" t="str">
        <f t="shared" si="47"/>
        <v/>
      </c>
      <c r="X117" s="79">
        <f t="shared" si="48"/>
        <v>67.3</v>
      </c>
      <c r="Y117" s="33" t="str">
        <f t="shared" si="49"/>
        <v/>
      </c>
      <c r="Z117" s="33" t="str">
        <f t="shared" si="50"/>
        <v/>
      </c>
      <c r="AA117" s="420">
        <f t="shared" si="51"/>
        <v>67.3</v>
      </c>
      <c r="AB117" s="59" t="str">
        <f t="shared" si="52"/>
        <v/>
      </c>
      <c r="AC117" s="60" t="str">
        <f t="shared" si="53"/>
        <v/>
      </c>
      <c r="AD117" s="102" t="str">
        <f t="shared" si="54"/>
        <v/>
      </c>
      <c r="AE117" s="31" t="str">
        <f t="shared" si="55"/>
        <v/>
      </c>
      <c r="AF117" s="86" t="str">
        <f t="shared" si="56"/>
        <v/>
      </c>
      <c r="AG117" s="5" t="str">
        <f t="shared" si="57"/>
        <v/>
      </c>
      <c r="AJ117" s="16"/>
      <c r="AN117" s="28">
        <v>189</v>
      </c>
      <c r="AO117" s="28" t="s">
        <v>208</v>
      </c>
      <c r="AP117" s="28" t="s">
        <v>1</v>
      </c>
      <c r="AQ117" s="28">
        <v>67.3</v>
      </c>
      <c r="AR117" s="28"/>
      <c r="AS117" s="28"/>
      <c r="AT117" s="28">
        <v>67.3</v>
      </c>
      <c r="AU117" s="28"/>
      <c r="AV117" s="28"/>
      <c r="AW117" s="28"/>
      <c r="AX117" s="28"/>
      <c r="AY117" s="28"/>
      <c r="AZ117" s="28"/>
      <c r="BA117" s="28"/>
      <c r="BB117" s="28"/>
      <c r="BC117" s="28"/>
      <c r="BD117" s="28"/>
      <c r="BE117" s="28"/>
      <c r="BF117" s="28"/>
      <c r="BG117" s="28"/>
      <c r="BH117" s="28"/>
      <c r="BI117" s="28"/>
      <c r="BJ117" s="28"/>
      <c r="BK117" s="28">
        <v>67.3</v>
      </c>
      <c r="BL117" s="28"/>
      <c r="BM117" s="28"/>
      <c r="BN117" s="28">
        <v>67.3</v>
      </c>
      <c r="BO117" s="28"/>
      <c r="BP117" s="28"/>
      <c r="BQ117" s="28"/>
      <c r="BR117" s="28" t="s">
        <v>509</v>
      </c>
      <c r="BS117" s="28"/>
      <c r="BT117" s="28" t="s">
        <v>509</v>
      </c>
      <c r="BU117" s="28"/>
    </row>
    <row r="118" spans="2:73" x14ac:dyDescent="0.25">
      <c r="B118" s="59" t="str">
        <f t="shared" si="33"/>
        <v>North Fork Owyhee</v>
      </c>
      <c r="C118" s="100" t="str">
        <f t="shared" si="58"/>
        <v>BLM</v>
      </c>
      <c r="D118" s="82">
        <f t="shared" si="59"/>
        <v>15.1</v>
      </c>
      <c r="E118" s="33" t="str">
        <f t="shared" si="60"/>
        <v/>
      </c>
      <c r="F118" s="33">
        <f t="shared" si="61"/>
        <v>5.7</v>
      </c>
      <c r="G118" s="69">
        <f t="shared" si="62"/>
        <v>20.8</v>
      </c>
      <c r="H118" s="79" t="str">
        <f t="shared" si="63"/>
        <v/>
      </c>
      <c r="I118" s="33" t="str">
        <f t="shared" si="64"/>
        <v/>
      </c>
      <c r="J118" s="33" t="str">
        <f t="shared" si="34"/>
        <v/>
      </c>
      <c r="K118" s="420" t="str">
        <f t="shared" si="35"/>
        <v/>
      </c>
      <c r="L118" s="82" t="str">
        <f t="shared" si="36"/>
        <v/>
      </c>
      <c r="M118" s="33" t="str">
        <f t="shared" si="37"/>
        <v/>
      </c>
      <c r="N118" s="33" t="str">
        <f t="shared" si="38"/>
        <v/>
      </c>
      <c r="O118" s="69" t="str">
        <f t="shared" si="39"/>
        <v/>
      </c>
      <c r="P118" s="79" t="str">
        <f t="shared" si="40"/>
        <v/>
      </c>
      <c r="Q118" s="33" t="str">
        <f t="shared" si="41"/>
        <v/>
      </c>
      <c r="R118" s="33" t="str">
        <f t="shared" si="42"/>
        <v/>
      </c>
      <c r="S118" s="420" t="str">
        <f t="shared" si="43"/>
        <v/>
      </c>
      <c r="T118" s="82" t="str">
        <f t="shared" si="44"/>
        <v/>
      </c>
      <c r="U118" s="33" t="str">
        <f t="shared" si="45"/>
        <v/>
      </c>
      <c r="V118" s="33" t="str">
        <f t="shared" si="46"/>
        <v/>
      </c>
      <c r="W118" s="69" t="str">
        <f t="shared" si="47"/>
        <v/>
      </c>
      <c r="X118" s="79">
        <f t="shared" si="48"/>
        <v>15.1</v>
      </c>
      <c r="Y118" s="33" t="str">
        <f t="shared" si="49"/>
        <v/>
      </c>
      <c r="Z118" s="33">
        <f t="shared" si="50"/>
        <v>5.7</v>
      </c>
      <c r="AA118" s="420">
        <f t="shared" si="51"/>
        <v>20.8</v>
      </c>
      <c r="AB118" s="59" t="str">
        <f t="shared" si="52"/>
        <v/>
      </c>
      <c r="AC118" s="60" t="str">
        <f t="shared" si="53"/>
        <v/>
      </c>
      <c r="AD118" s="102" t="str">
        <f t="shared" si="54"/>
        <v/>
      </c>
      <c r="AE118" s="31" t="str">
        <f t="shared" si="55"/>
        <v/>
      </c>
      <c r="AF118" s="86" t="str">
        <f t="shared" si="56"/>
        <v/>
      </c>
      <c r="AG118" s="5" t="str">
        <f t="shared" si="57"/>
        <v/>
      </c>
      <c r="AJ118" s="16"/>
      <c r="AN118" s="28">
        <v>190</v>
      </c>
      <c r="AO118" s="28" t="s">
        <v>399</v>
      </c>
      <c r="AP118" s="28" t="s">
        <v>1</v>
      </c>
      <c r="AQ118" s="28">
        <v>15.1</v>
      </c>
      <c r="AR118" s="28"/>
      <c r="AS118" s="28">
        <v>5.7</v>
      </c>
      <c r="AT118" s="28">
        <v>20.8</v>
      </c>
      <c r="AU118" s="28"/>
      <c r="AV118" s="28"/>
      <c r="AW118" s="28"/>
      <c r="AX118" s="28"/>
      <c r="AY118" s="28"/>
      <c r="AZ118" s="28"/>
      <c r="BA118" s="28"/>
      <c r="BB118" s="28"/>
      <c r="BC118" s="28"/>
      <c r="BD118" s="28"/>
      <c r="BE118" s="28"/>
      <c r="BF118" s="28"/>
      <c r="BG118" s="28"/>
      <c r="BH118" s="28"/>
      <c r="BI118" s="28"/>
      <c r="BJ118" s="28"/>
      <c r="BK118" s="28">
        <v>15.1</v>
      </c>
      <c r="BL118" s="28"/>
      <c r="BM118" s="28">
        <v>5.7</v>
      </c>
      <c r="BN118" s="28">
        <v>20.8</v>
      </c>
      <c r="BO118" s="28"/>
      <c r="BP118" s="28"/>
      <c r="BQ118" s="28"/>
      <c r="BR118" s="28"/>
      <c r="BS118" s="28"/>
      <c r="BT118" s="28" t="s">
        <v>509</v>
      </c>
      <c r="BU118" s="28"/>
    </row>
    <row r="119" spans="2:73" x14ac:dyDescent="0.25">
      <c r="B119" s="59" t="str">
        <f t="shared" si="33"/>
        <v>South Fork Owyhee</v>
      </c>
      <c r="C119" s="100" t="str">
        <f t="shared" si="58"/>
        <v>BLM</v>
      </c>
      <c r="D119" s="82">
        <f t="shared" si="59"/>
        <v>30.2</v>
      </c>
      <c r="E119" s="33" t="str">
        <f t="shared" si="60"/>
        <v/>
      </c>
      <c r="F119" s="33">
        <f t="shared" si="61"/>
        <v>1.2</v>
      </c>
      <c r="G119" s="69">
        <f t="shared" si="62"/>
        <v>31.4</v>
      </c>
      <c r="H119" s="79" t="str">
        <f t="shared" si="63"/>
        <v/>
      </c>
      <c r="I119" s="33" t="str">
        <f t="shared" si="64"/>
        <v/>
      </c>
      <c r="J119" s="33" t="str">
        <f t="shared" si="34"/>
        <v/>
      </c>
      <c r="K119" s="420" t="str">
        <f t="shared" si="35"/>
        <v/>
      </c>
      <c r="L119" s="82" t="str">
        <f t="shared" si="36"/>
        <v/>
      </c>
      <c r="M119" s="33" t="str">
        <f t="shared" si="37"/>
        <v/>
      </c>
      <c r="N119" s="33" t="str">
        <f t="shared" si="38"/>
        <v/>
      </c>
      <c r="O119" s="69" t="str">
        <f t="shared" si="39"/>
        <v/>
      </c>
      <c r="P119" s="79" t="str">
        <f t="shared" si="40"/>
        <v/>
      </c>
      <c r="Q119" s="33" t="str">
        <f t="shared" si="41"/>
        <v/>
      </c>
      <c r="R119" s="33" t="str">
        <f t="shared" si="42"/>
        <v/>
      </c>
      <c r="S119" s="420" t="str">
        <f t="shared" si="43"/>
        <v/>
      </c>
      <c r="T119" s="82" t="str">
        <f t="shared" si="44"/>
        <v/>
      </c>
      <c r="U119" s="33" t="str">
        <f t="shared" si="45"/>
        <v/>
      </c>
      <c r="V119" s="33" t="str">
        <f t="shared" si="46"/>
        <v/>
      </c>
      <c r="W119" s="69" t="str">
        <f t="shared" si="47"/>
        <v/>
      </c>
      <c r="X119" s="79">
        <f t="shared" si="48"/>
        <v>30.2</v>
      </c>
      <c r="Y119" s="33" t="str">
        <f t="shared" si="49"/>
        <v/>
      </c>
      <c r="Z119" s="33">
        <f t="shared" si="50"/>
        <v>1.2</v>
      </c>
      <c r="AA119" s="420">
        <f t="shared" si="51"/>
        <v>31.4</v>
      </c>
      <c r="AB119" s="59" t="str">
        <f t="shared" si="52"/>
        <v/>
      </c>
      <c r="AC119" s="60" t="str">
        <f t="shared" si="53"/>
        <v/>
      </c>
      <c r="AD119" s="102" t="str">
        <f t="shared" si="54"/>
        <v/>
      </c>
      <c r="AE119" s="31" t="str">
        <f t="shared" si="55"/>
        <v/>
      </c>
      <c r="AF119" s="86" t="str">
        <f t="shared" si="56"/>
        <v/>
      </c>
      <c r="AG119" s="5" t="str">
        <f t="shared" si="57"/>
        <v/>
      </c>
      <c r="AJ119" s="16"/>
      <c r="AN119" s="28">
        <v>191</v>
      </c>
      <c r="AO119" s="28" t="s">
        <v>459</v>
      </c>
      <c r="AP119" s="28" t="s">
        <v>1</v>
      </c>
      <c r="AQ119" s="28">
        <v>30.2</v>
      </c>
      <c r="AR119" s="28"/>
      <c r="AS119" s="28">
        <v>1.2</v>
      </c>
      <c r="AT119" s="28">
        <v>31.4</v>
      </c>
      <c r="AU119" s="28"/>
      <c r="AV119" s="28"/>
      <c r="AW119" s="28"/>
      <c r="AX119" s="28"/>
      <c r="AY119" s="28"/>
      <c r="AZ119" s="28"/>
      <c r="BA119" s="28"/>
      <c r="BB119" s="28"/>
      <c r="BC119" s="28"/>
      <c r="BD119" s="28"/>
      <c r="BE119" s="28"/>
      <c r="BF119" s="28"/>
      <c r="BG119" s="28"/>
      <c r="BH119" s="28"/>
      <c r="BI119" s="28"/>
      <c r="BJ119" s="28"/>
      <c r="BK119" s="28">
        <v>30.2</v>
      </c>
      <c r="BL119" s="28"/>
      <c r="BM119" s="28">
        <v>1.2</v>
      </c>
      <c r="BN119" s="28">
        <v>31.4</v>
      </c>
      <c r="BO119" s="28"/>
      <c r="BP119" s="28"/>
      <c r="BQ119" s="28"/>
      <c r="BR119" s="28" t="s">
        <v>509</v>
      </c>
      <c r="BS119" s="28"/>
      <c r="BT119" s="28" t="s">
        <v>509</v>
      </c>
      <c r="BU119" s="28"/>
    </row>
    <row r="120" spans="2:73" x14ac:dyDescent="0.25">
      <c r="B120" s="59" t="str">
        <f t="shared" si="33"/>
        <v>Rapid</v>
      </c>
      <c r="C120" s="100" t="str">
        <f t="shared" si="58"/>
        <v>USFS</v>
      </c>
      <c r="D120" s="82" t="str">
        <f t="shared" si="59"/>
        <v/>
      </c>
      <c r="E120" s="33" t="str">
        <f t="shared" si="60"/>
        <v/>
      </c>
      <c r="F120" s="33" t="str">
        <f t="shared" si="61"/>
        <v/>
      </c>
      <c r="G120" s="69" t="str">
        <f t="shared" si="62"/>
        <v/>
      </c>
      <c r="H120" s="79" t="str">
        <f t="shared" si="63"/>
        <v/>
      </c>
      <c r="I120" s="33" t="str">
        <f t="shared" si="64"/>
        <v/>
      </c>
      <c r="J120" s="33" t="str">
        <f t="shared" si="34"/>
        <v/>
      </c>
      <c r="K120" s="420" t="str">
        <f t="shared" si="35"/>
        <v/>
      </c>
      <c r="L120" s="82" t="str">
        <f t="shared" si="36"/>
        <v/>
      </c>
      <c r="M120" s="33" t="str">
        <f t="shared" si="37"/>
        <v/>
      </c>
      <c r="N120" s="33" t="str">
        <f t="shared" si="38"/>
        <v/>
      </c>
      <c r="O120" s="69" t="str">
        <f t="shared" si="39"/>
        <v/>
      </c>
      <c r="P120" s="79">
        <f t="shared" si="40"/>
        <v>26.8</v>
      </c>
      <c r="Q120" s="33" t="str">
        <f t="shared" si="41"/>
        <v/>
      </c>
      <c r="R120" s="33" t="str">
        <f t="shared" si="42"/>
        <v/>
      </c>
      <c r="S120" s="420">
        <f t="shared" si="43"/>
        <v>26.8</v>
      </c>
      <c r="T120" s="82" t="str">
        <f t="shared" si="44"/>
        <v/>
      </c>
      <c r="U120" s="33" t="str">
        <f t="shared" si="45"/>
        <v/>
      </c>
      <c r="V120" s="33" t="str">
        <f t="shared" si="46"/>
        <v/>
      </c>
      <c r="W120" s="69" t="str">
        <f t="shared" si="47"/>
        <v/>
      </c>
      <c r="X120" s="79">
        <f t="shared" si="48"/>
        <v>26.8</v>
      </c>
      <c r="Y120" s="33" t="str">
        <f t="shared" si="49"/>
        <v/>
      </c>
      <c r="Z120" s="33" t="str">
        <f t="shared" si="50"/>
        <v/>
      </c>
      <c r="AA120" s="420">
        <f t="shared" si="51"/>
        <v>26.8</v>
      </c>
      <c r="AB120" s="59" t="str">
        <f t="shared" si="52"/>
        <v/>
      </c>
      <c r="AC120" s="60" t="str">
        <f t="shared" si="53"/>
        <v/>
      </c>
      <c r="AD120" s="102" t="str">
        <f t="shared" si="54"/>
        <v/>
      </c>
      <c r="AE120" s="31" t="str">
        <f t="shared" si="55"/>
        <v/>
      </c>
      <c r="AF120" s="86" t="str">
        <f t="shared" si="56"/>
        <v/>
      </c>
      <c r="AG120" s="5" t="str">
        <f t="shared" si="57"/>
        <v/>
      </c>
      <c r="AJ120" s="16"/>
      <c r="AN120" s="28">
        <v>193</v>
      </c>
      <c r="AO120" s="28" t="s">
        <v>335</v>
      </c>
      <c r="AP120" s="28" t="s">
        <v>3</v>
      </c>
      <c r="AQ120" s="28"/>
      <c r="AR120" s="28"/>
      <c r="AS120" s="28"/>
      <c r="AT120" s="28"/>
      <c r="AU120" s="28"/>
      <c r="AV120" s="28"/>
      <c r="AW120" s="28"/>
      <c r="AX120" s="28"/>
      <c r="AY120" s="28"/>
      <c r="AZ120" s="28"/>
      <c r="BA120" s="28"/>
      <c r="BB120" s="28"/>
      <c r="BC120" s="28">
        <v>26.8</v>
      </c>
      <c r="BD120" s="28"/>
      <c r="BE120" s="28"/>
      <c r="BF120" s="28">
        <v>26.8</v>
      </c>
      <c r="BG120" s="28"/>
      <c r="BH120" s="28"/>
      <c r="BI120" s="28"/>
      <c r="BJ120" s="28"/>
      <c r="BK120" s="28">
        <v>26.8</v>
      </c>
      <c r="BL120" s="28"/>
      <c r="BM120" s="28"/>
      <c r="BN120" s="28">
        <v>26.8</v>
      </c>
      <c r="BO120" s="28"/>
      <c r="BP120" s="28"/>
      <c r="BQ120" s="28"/>
      <c r="BR120" s="28" t="s">
        <v>509</v>
      </c>
      <c r="BS120" s="28"/>
      <c r="BT120" s="28" t="s">
        <v>509</v>
      </c>
      <c r="BU120" s="28"/>
    </row>
    <row r="121" spans="2:73" x14ac:dyDescent="0.25">
      <c r="B121" s="59" t="str">
        <f t="shared" si="33"/>
        <v>Red Canyon</v>
      </c>
      <c r="C121" s="100" t="str">
        <f t="shared" si="58"/>
        <v>BLM</v>
      </c>
      <c r="D121" s="82">
        <f t="shared" si="59"/>
        <v>4.5999999999999996</v>
      </c>
      <c r="E121" s="33" t="str">
        <f t="shared" si="60"/>
        <v/>
      </c>
      <c r="F121" s="33" t="str">
        <f t="shared" si="61"/>
        <v/>
      </c>
      <c r="G121" s="69">
        <f t="shared" si="62"/>
        <v>4.5999999999999996</v>
      </c>
      <c r="H121" s="79" t="str">
        <f t="shared" si="63"/>
        <v/>
      </c>
      <c r="I121" s="33" t="str">
        <f t="shared" si="64"/>
        <v/>
      </c>
      <c r="J121" s="33" t="str">
        <f t="shared" si="34"/>
        <v/>
      </c>
      <c r="K121" s="420" t="str">
        <f t="shared" si="35"/>
        <v/>
      </c>
      <c r="L121" s="82" t="str">
        <f t="shared" si="36"/>
        <v/>
      </c>
      <c r="M121" s="33" t="str">
        <f t="shared" si="37"/>
        <v/>
      </c>
      <c r="N121" s="33" t="str">
        <f t="shared" si="38"/>
        <v/>
      </c>
      <c r="O121" s="69" t="str">
        <f t="shared" si="39"/>
        <v/>
      </c>
      <c r="P121" s="79" t="str">
        <f t="shared" si="40"/>
        <v/>
      </c>
      <c r="Q121" s="33" t="str">
        <f t="shared" si="41"/>
        <v/>
      </c>
      <c r="R121" s="33" t="str">
        <f t="shared" si="42"/>
        <v/>
      </c>
      <c r="S121" s="420" t="str">
        <f t="shared" si="43"/>
        <v/>
      </c>
      <c r="T121" s="82" t="str">
        <f t="shared" si="44"/>
        <v/>
      </c>
      <c r="U121" s="33" t="str">
        <f t="shared" si="45"/>
        <v/>
      </c>
      <c r="V121" s="33" t="str">
        <f t="shared" si="46"/>
        <v/>
      </c>
      <c r="W121" s="69" t="str">
        <f t="shared" si="47"/>
        <v/>
      </c>
      <c r="X121" s="79">
        <f t="shared" si="48"/>
        <v>4.5999999999999996</v>
      </c>
      <c r="Y121" s="33" t="str">
        <f t="shared" si="49"/>
        <v/>
      </c>
      <c r="Z121" s="33" t="str">
        <f t="shared" si="50"/>
        <v/>
      </c>
      <c r="AA121" s="420">
        <f t="shared" si="51"/>
        <v>4.5999999999999996</v>
      </c>
      <c r="AB121" s="59" t="str">
        <f t="shared" si="52"/>
        <v/>
      </c>
      <c r="AC121" s="60" t="str">
        <f t="shared" si="53"/>
        <v/>
      </c>
      <c r="AD121" s="102" t="str">
        <f t="shared" si="54"/>
        <v/>
      </c>
      <c r="AE121" s="31" t="str">
        <f t="shared" si="55"/>
        <v/>
      </c>
      <c r="AF121" s="86" t="str">
        <f t="shared" si="56"/>
        <v/>
      </c>
      <c r="AG121" s="5" t="str">
        <f t="shared" si="57"/>
        <v/>
      </c>
      <c r="AJ121" s="16"/>
      <c r="AN121" s="28">
        <v>194</v>
      </c>
      <c r="AO121" s="28" t="s">
        <v>458</v>
      </c>
      <c r="AP121" s="28" t="s">
        <v>1</v>
      </c>
      <c r="AQ121" s="28">
        <v>4.5999999999999996</v>
      </c>
      <c r="AR121" s="28"/>
      <c r="AS121" s="28"/>
      <c r="AT121" s="28">
        <v>4.5999999999999996</v>
      </c>
      <c r="AU121" s="28"/>
      <c r="AV121" s="28"/>
      <c r="AW121" s="28"/>
      <c r="AX121" s="28"/>
      <c r="AY121" s="28"/>
      <c r="AZ121" s="28"/>
      <c r="BA121" s="28"/>
      <c r="BB121" s="28"/>
      <c r="BC121" s="28"/>
      <c r="BD121" s="28"/>
      <c r="BE121" s="28"/>
      <c r="BF121" s="28"/>
      <c r="BG121" s="28"/>
      <c r="BH121" s="28"/>
      <c r="BI121" s="28"/>
      <c r="BJ121" s="28"/>
      <c r="BK121" s="28">
        <v>4.5999999999999996</v>
      </c>
      <c r="BL121" s="28"/>
      <c r="BM121" s="28"/>
      <c r="BN121" s="28">
        <v>4.5999999999999996</v>
      </c>
      <c r="BO121" s="28"/>
      <c r="BP121" s="28"/>
      <c r="BQ121" s="28"/>
      <c r="BR121" s="28" t="s">
        <v>509</v>
      </c>
      <c r="BS121" s="28"/>
      <c r="BT121" s="28" t="s">
        <v>509</v>
      </c>
      <c r="BU121" s="28"/>
    </row>
    <row r="122" spans="2:73" x14ac:dyDescent="0.25">
      <c r="B122" s="59" t="str">
        <f t="shared" si="33"/>
        <v>Saint Joe</v>
      </c>
      <c r="C122" s="100" t="str">
        <f t="shared" si="58"/>
        <v>USFS</v>
      </c>
      <c r="D122" s="82" t="str">
        <f t="shared" si="59"/>
        <v/>
      </c>
      <c r="E122" s="33" t="str">
        <f t="shared" si="60"/>
        <v/>
      </c>
      <c r="F122" s="33" t="str">
        <f t="shared" si="61"/>
        <v/>
      </c>
      <c r="G122" s="69" t="str">
        <f t="shared" si="62"/>
        <v/>
      </c>
      <c r="H122" s="79" t="str">
        <f t="shared" si="63"/>
        <v/>
      </c>
      <c r="I122" s="33" t="str">
        <f t="shared" si="64"/>
        <v/>
      </c>
      <c r="J122" s="33" t="str">
        <f t="shared" si="34"/>
        <v/>
      </c>
      <c r="K122" s="420" t="str">
        <f t="shared" si="35"/>
        <v/>
      </c>
      <c r="L122" s="82" t="str">
        <f t="shared" si="36"/>
        <v/>
      </c>
      <c r="M122" s="33" t="str">
        <f t="shared" si="37"/>
        <v/>
      </c>
      <c r="N122" s="33" t="str">
        <f t="shared" si="38"/>
        <v/>
      </c>
      <c r="O122" s="69" t="str">
        <f t="shared" si="39"/>
        <v/>
      </c>
      <c r="P122" s="79">
        <f t="shared" si="40"/>
        <v>26.6</v>
      </c>
      <c r="Q122" s="33" t="str">
        <f t="shared" si="41"/>
        <v/>
      </c>
      <c r="R122" s="33">
        <f t="shared" si="42"/>
        <v>39.700000000000003</v>
      </c>
      <c r="S122" s="420">
        <f t="shared" si="43"/>
        <v>66.300000000000011</v>
      </c>
      <c r="T122" s="82" t="str">
        <f t="shared" si="44"/>
        <v/>
      </c>
      <c r="U122" s="33" t="str">
        <f t="shared" si="45"/>
        <v/>
      </c>
      <c r="V122" s="33" t="str">
        <f t="shared" si="46"/>
        <v/>
      </c>
      <c r="W122" s="69" t="str">
        <f t="shared" si="47"/>
        <v/>
      </c>
      <c r="X122" s="79">
        <f t="shared" si="48"/>
        <v>26.6</v>
      </c>
      <c r="Y122" s="33" t="str">
        <f t="shared" si="49"/>
        <v/>
      </c>
      <c r="Z122" s="33">
        <f t="shared" si="50"/>
        <v>39.700000000000003</v>
      </c>
      <c r="AA122" s="420">
        <f t="shared" si="51"/>
        <v>66.300000000000011</v>
      </c>
      <c r="AB122" s="59" t="str">
        <f t="shared" si="52"/>
        <v/>
      </c>
      <c r="AC122" s="60" t="str">
        <f t="shared" si="53"/>
        <v/>
      </c>
      <c r="AD122" s="102" t="str">
        <f t="shared" si="54"/>
        <v/>
      </c>
      <c r="AE122" s="31" t="str">
        <f t="shared" si="55"/>
        <v/>
      </c>
      <c r="AF122" s="86" t="str">
        <f t="shared" si="56"/>
        <v/>
      </c>
      <c r="AG122" s="5" t="str">
        <f t="shared" si="57"/>
        <v/>
      </c>
      <c r="AJ122" s="16"/>
      <c r="AN122" s="28">
        <v>195</v>
      </c>
      <c r="AO122" s="28" t="s">
        <v>345</v>
      </c>
      <c r="AP122" s="28" t="s">
        <v>3</v>
      </c>
      <c r="AQ122" s="28"/>
      <c r="AR122" s="28"/>
      <c r="AS122" s="28"/>
      <c r="AT122" s="28"/>
      <c r="AU122" s="28"/>
      <c r="AV122" s="28"/>
      <c r="AW122" s="28"/>
      <c r="AX122" s="28"/>
      <c r="AY122" s="28"/>
      <c r="AZ122" s="28"/>
      <c r="BA122" s="28"/>
      <c r="BB122" s="28"/>
      <c r="BC122" s="28">
        <v>26.6</v>
      </c>
      <c r="BD122" s="28"/>
      <c r="BE122" s="28">
        <v>39.700000000000003</v>
      </c>
      <c r="BF122" s="28">
        <v>66.300000000000011</v>
      </c>
      <c r="BG122" s="28"/>
      <c r="BH122" s="28"/>
      <c r="BI122" s="28"/>
      <c r="BJ122" s="28"/>
      <c r="BK122" s="28">
        <v>26.6</v>
      </c>
      <c r="BL122" s="28"/>
      <c r="BM122" s="28">
        <v>39.700000000000003</v>
      </c>
      <c r="BN122" s="28">
        <v>66.300000000000011</v>
      </c>
      <c r="BO122" s="28"/>
      <c r="BP122" s="28"/>
      <c r="BQ122" s="28"/>
      <c r="BR122" s="28" t="s">
        <v>509</v>
      </c>
      <c r="BS122" s="28"/>
      <c r="BT122" s="28" t="s">
        <v>509</v>
      </c>
      <c r="BU122" s="28">
        <v>1</v>
      </c>
    </row>
    <row r="123" spans="2:73" x14ac:dyDescent="0.25">
      <c r="B123" s="59" t="str">
        <f t="shared" si="33"/>
        <v>Salmon</v>
      </c>
      <c r="C123" s="100" t="str">
        <f t="shared" si="58"/>
        <v>USFS</v>
      </c>
      <c r="D123" s="82" t="str">
        <f t="shared" si="59"/>
        <v/>
      </c>
      <c r="E123" s="33" t="str">
        <f t="shared" si="60"/>
        <v/>
      </c>
      <c r="F123" s="33" t="str">
        <f t="shared" si="61"/>
        <v/>
      </c>
      <c r="G123" s="69" t="str">
        <f t="shared" si="62"/>
        <v/>
      </c>
      <c r="H123" s="79" t="str">
        <f t="shared" si="63"/>
        <v/>
      </c>
      <c r="I123" s="33" t="str">
        <f t="shared" si="64"/>
        <v/>
      </c>
      <c r="J123" s="33" t="str">
        <f t="shared" si="34"/>
        <v/>
      </c>
      <c r="K123" s="420" t="str">
        <f t="shared" si="35"/>
        <v/>
      </c>
      <c r="L123" s="82" t="str">
        <f t="shared" si="36"/>
        <v/>
      </c>
      <c r="M123" s="33" t="str">
        <f t="shared" si="37"/>
        <v/>
      </c>
      <c r="N123" s="33" t="str">
        <f t="shared" si="38"/>
        <v/>
      </c>
      <c r="O123" s="69" t="str">
        <f t="shared" si="39"/>
        <v/>
      </c>
      <c r="P123" s="79">
        <f t="shared" si="40"/>
        <v>79</v>
      </c>
      <c r="Q123" s="33" t="str">
        <f t="shared" si="41"/>
        <v/>
      </c>
      <c r="R123" s="33">
        <f t="shared" si="42"/>
        <v>46</v>
      </c>
      <c r="S123" s="420">
        <f t="shared" si="43"/>
        <v>125</v>
      </c>
      <c r="T123" s="82" t="str">
        <f t="shared" si="44"/>
        <v/>
      </c>
      <c r="U123" s="33" t="str">
        <f t="shared" si="45"/>
        <v/>
      </c>
      <c r="V123" s="33" t="str">
        <f t="shared" si="46"/>
        <v/>
      </c>
      <c r="W123" s="69" t="str">
        <f t="shared" si="47"/>
        <v/>
      </c>
      <c r="X123" s="79">
        <f t="shared" si="48"/>
        <v>79</v>
      </c>
      <c r="Y123" s="33" t="str">
        <f t="shared" si="49"/>
        <v/>
      </c>
      <c r="Z123" s="33">
        <f t="shared" si="50"/>
        <v>46</v>
      </c>
      <c r="AA123" s="420">
        <f t="shared" si="51"/>
        <v>125</v>
      </c>
      <c r="AB123" s="59" t="str">
        <f t="shared" si="52"/>
        <v/>
      </c>
      <c r="AC123" s="60" t="str">
        <f t="shared" si="53"/>
        <v/>
      </c>
      <c r="AD123" s="102" t="str">
        <f t="shared" si="54"/>
        <v/>
      </c>
      <c r="AE123" s="31" t="str">
        <f t="shared" si="55"/>
        <v/>
      </c>
      <c r="AF123" s="86" t="str">
        <f t="shared" si="56"/>
        <v/>
      </c>
      <c r="AG123" s="5" t="str">
        <f t="shared" si="57"/>
        <v/>
      </c>
      <c r="AJ123" s="16"/>
      <c r="AN123" s="28">
        <v>196</v>
      </c>
      <c r="AO123" s="28" t="s">
        <v>190</v>
      </c>
      <c r="AP123" s="28" t="s">
        <v>3</v>
      </c>
      <c r="AQ123" s="28"/>
      <c r="AR123" s="28"/>
      <c r="AS123" s="28"/>
      <c r="AT123" s="28"/>
      <c r="AU123" s="28"/>
      <c r="AV123" s="28"/>
      <c r="AW123" s="28"/>
      <c r="AX123" s="28"/>
      <c r="AY123" s="28"/>
      <c r="AZ123" s="28"/>
      <c r="BA123" s="28"/>
      <c r="BB123" s="28"/>
      <c r="BC123" s="28">
        <v>79</v>
      </c>
      <c r="BD123" s="28"/>
      <c r="BE123" s="28">
        <v>46</v>
      </c>
      <c r="BF123" s="28">
        <v>125</v>
      </c>
      <c r="BG123" s="28"/>
      <c r="BH123" s="28"/>
      <c r="BI123" s="28"/>
      <c r="BJ123" s="28"/>
      <c r="BK123" s="28">
        <v>79</v>
      </c>
      <c r="BL123" s="28"/>
      <c r="BM123" s="28">
        <v>46</v>
      </c>
      <c r="BN123" s="28">
        <v>125</v>
      </c>
      <c r="BO123" s="28"/>
      <c r="BP123" s="28"/>
      <c r="BQ123" s="28"/>
      <c r="BR123" s="28" t="s">
        <v>509</v>
      </c>
      <c r="BS123" s="28"/>
      <c r="BT123" s="28" t="s">
        <v>509</v>
      </c>
      <c r="BU123" s="28">
        <v>1</v>
      </c>
    </row>
    <row r="124" spans="2:73" x14ac:dyDescent="0.25">
      <c r="B124" s="59" t="str">
        <f t="shared" si="33"/>
        <v>Middle Fork Salmon</v>
      </c>
      <c r="C124" s="100" t="str">
        <f t="shared" si="58"/>
        <v>USFS</v>
      </c>
      <c r="D124" s="82" t="str">
        <f t="shared" si="59"/>
        <v/>
      </c>
      <c r="E124" s="33" t="str">
        <f t="shared" si="60"/>
        <v/>
      </c>
      <c r="F124" s="33" t="str">
        <f t="shared" si="61"/>
        <v/>
      </c>
      <c r="G124" s="69" t="str">
        <f t="shared" si="62"/>
        <v/>
      </c>
      <c r="H124" s="79" t="str">
        <f t="shared" si="63"/>
        <v/>
      </c>
      <c r="I124" s="33" t="str">
        <f t="shared" si="64"/>
        <v/>
      </c>
      <c r="J124" s="33" t="str">
        <f t="shared" si="34"/>
        <v/>
      </c>
      <c r="K124" s="420" t="str">
        <f t="shared" si="35"/>
        <v/>
      </c>
      <c r="L124" s="82" t="str">
        <f t="shared" si="36"/>
        <v/>
      </c>
      <c r="M124" s="33" t="str">
        <f t="shared" si="37"/>
        <v/>
      </c>
      <c r="N124" s="33" t="str">
        <f t="shared" si="38"/>
        <v/>
      </c>
      <c r="O124" s="69" t="str">
        <f t="shared" si="39"/>
        <v/>
      </c>
      <c r="P124" s="79">
        <f t="shared" si="40"/>
        <v>103</v>
      </c>
      <c r="Q124" s="33">
        <f t="shared" si="41"/>
        <v>1</v>
      </c>
      <c r="R124" s="33" t="str">
        <f t="shared" si="42"/>
        <v/>
      </c>
      <c r="S124" s="420">
        <f t="shared" si="43"/>
        <v>104</v>
      </c>
      <c r="T124" s="82" t="str">
        <f t="shared" si="44"/>
        <v/>
      </c>
      <c r="U124" s="33" t="str">
        <f t="shared" si="45"/>
        <v/>
      </c>
      <c r="V124" s="33" t="str">
        <f t="shared" si="46"/>
        <v/>
      </c>
      <c r="W124" s="69" t="str">
        <f t="shared" si="47"/>
        <v/>
      </c>
      <c r="X124" s="79">
        <f t="shared" si="48"/>
        <v>103</v>
      </c>
      <c r="Y124" s="33">
        <f t="shared" si="49"/>
        <v>1</v>
      </c>
      <c r="Z124" s="33" t="str">
        <f t="shared" si="50"/>
        <v/>
      </c>
      <c r="AA124" s="420">
        <f t="shared" si="51"/>
        <v>104</v>
      </c>
      <c r="AB124" s="59" t="str">
        <f t="shared" si="52"/>
        <v/>
      </c>
      <c r="AC124" s="60" t="str">
        <f t="shared" si="53"/>
        <v/>
      </c>
      <c r="AD124" s="102" t="str">
        <f t="shared" si="54"/>
        <v/>
      </c>
      <c r="AE124" s="31" t="str">
        <f t="shared" si="55"/>
        <v/>
      </c>
      <c r="AF124" s="86" t="str">
        <f t="shared" si="56"/>
        <v/>
      </c>
      <c r="AG124" s="5" t="str">
        <f t="shared" si="57"/>
        <v/>
      </c>
      <c r="AJ124" s="16"/>
      <c r="AN124" s="28">
        <v>197</v>
      </c>
      <c r="AO124" s="28" t="s">
        <v>331</v>
      </c>
      <c r="AP124" s="28" t="s">
        <v>3</v>
      </c>
      <c r="AQ124" s="28"/>
      <c r="AR124" s="28"/>
      <c r="AS124" s="28"/>
      <c r="AT124" s="28"/>
      <c r="AU124" s="28"/>
      <c r="AV124" s="28"/>
      <c r="AW124" s="28"/>
      <c r="AX124" s="28"/>
      <c r="AY124" s="28"/>
      <c r="AZ124" s="28"/>
      <c r="BA124" s="28"/>
      <c r="BB124" s="28"/>
      <c r="BC124" s="28">
        <v>103</v>
      </c>
      <c r="BD124" s="28">
        <v>1</v>
      </c>
      <c r="BE124" s="28"/>
      <c r="BF124" s="28">
        <v>104</v>
      </c>
      <c r="BG124" s="28"/>
      <c r="BH124" s="28"/>
      <c r="BI124" s="28"/>
      <c r="BJ124" s="28"/>
      <c r="BK124" s="28">
        <v>103</v>
      </c>
      <c r="BL124" s="28">
        <v>1</v>
      </c>
      <c r="BM124" s="28"/>
      <c r="BN124" s="28">
        <v>104</v>
      </c>
      <c r="BO124" s="28"/>
      <c r="BP124" s="28"/>
      <c r="BQ124" s="28"/>
      <c r="BR124" s="28" t="s">
        <v>509</v>
      </c>
      <c r="BS124" s="28"/>
      <c r="BT124" s="28" t="s">
        <v>509</v>
      </c>
      <c r="BU124" s="28"/>
    </row>
    <row r="125" spans="2:73" x14ac:dyDescent="0.25">
      <c r="B125" s="59" t="str">
        <f t="shared" si="33"/>
        <v>Sheep Creek</v>
      </c>
      <c r="C125" s="100" t="str">
        <f t="shared" si="58"/>
        <v>BLM</v>
      </c>
      <c r="D125" s="82">
        <f t="shared" si="59"/>
        <v>25.6</v>
      </c>
      <c r="E125" s="33" t="str">
        <f t="shared" si="60"/>
        <v/>
      </c>
      <c r="F125" s="33" t="str">
        <f t="shared" si="61"/>
        <v/>
      </c>
      <c r="G125" s="69">
        <f t="shared" si="62"/>
        <v>25.6</v>
      </c>
      <c r="H125" s="79" t="str">
        <f t="shared" si="63"/>
        <v/>
      </c>
      <c r="I125" s="33" t="str">
        <f t="shared" si="64"/>
        <v/>
      </c>
      <c r="J125" s="33" t="str">
        <f t="shared" si="34"/>
        <v/>
      </c>
      <c r="K125" s="420" t="str">
        <f t="shared" si="35"/>
        <v/>
      </c>
      <c r="L125" s="82" t="str">
        <f t="shared" si="36"/>
        <v/>
      </c>
      <c r="M125" s="33" t="str">
        <f t="shared" si="37"/>
        <v/>
      </c>
      <c r="N125" s="33" t="str">
        <f t="shared" si="38"/>
        <v/>
      </c>
      <c r="O125" s="69" t="str">
        <f t="shared" si="39"/>
        <v/>
      </c>
      <c r="P125" s="79" t="str">
        <f t="shared" si="40"/>
        <v/>
      </c>
      <c r="Q125" s="33" t="str">
        <f t="shared" si="41"/>
        <v/>
      </c>
      <c r="R125" s="33" t="str">
        <f t="shared" si="42"/>
        <v/>
      </c>
      <c r="S125" s="420" t="str">
        <f t="shared" si="43"/>
        <v/>
      </c>
      <c r="T125" s="82" t="str">
        <f t="shared" si="44"/>
        <v/>
      </c>
      <c r="U125" s="33" t="str">
        <f t="shared" si="45"/>
        <v/>
      </c>
      <c r="V125" s="33" t="str">
        <f t="shared" si="46"/>
        <v/>
      </c>
      <c r="W125" s="69" t="str">
        <f t="shared" si="47"/>
        <v/>
      </c>
      <c r="X125" s="79">
        <f t="shared" si="48"/>
        <v>25.6</v>
      </c>
      <c r="Y125" s="33" t="str">
        <f t="shared" si="49"/>
        <v/>
      </c>
      <c r="Z125" s="33" t="str">
        <f t="shared" si="50"/>
        <v/>
      </c>
      <c r="AA125" s="420">
        <f t="shared" si="51"/>
        <v>25.6</v>
      </c>
      <c r="AB125" s="59" t="str">
        <f t="shared" si="52"/>
        <v/>
      </c>
      <c r="AC125" s="60" t="str">
        <f t="shared" si="53"/>
        <v/>
      </c>
      <c r="AD125" s="102" t="str">
        <f t="shared" si="54"/>
        <v/>
      </c>
      <c r="AE125" s="31" t="str">
        <f t="shared" si="55"/>
        <v/>
      </c>
      <c r="AF125" s="86" t="str">
        <f t="shared" si="56"/>
        <v/>
      </c>
      <c r="AG125" s="5" t="str">
        <f t="shared" si="57"/>
        <v/>
      </c>
      <c r="AJ125" s="16"/>
      <c r="AN125" s="28">
        <v>198</v>
      </c>
      <c r="AO125" s="28" t="s">
        <v>104</v>
      </c>
      <c r="AP125" s="28" t="s">
        <v>1</v>
      </c>
      <c r="AQ125" s="28">
        <v>25.6</v>
      </c>
      <c r="AR125" s="28"/>
      <c r="AS125" s="28"/>
      <c r="AT125" s="28">
        <v>25.6</v>
      </c>
      <c r="AU125" s="28"/>
      <c r="AV125" s="28"/>
      <c r="AW125" s="28"/>
      <c r="AX125" s="28"/>
      <c r="AY125" s="28"/>
      <c r="AZ125" s="28"/>
      <c r="BA125" s="28"/>
      <c r="BB125" s="28"/>
      <c r="BC125" s="28"/>
      <c r="BD125" s="28"/>
      <c r="BE125" s="28"/>
      <c r="BF125" s="28"/>
      <c r="BG125" s="28"/>
      <c r="BH125" s="28"/>
      <c r="BI125" s="28"/>
      <c r="BJ125" s="28"/>
      <c r="BK125" s="28">
        <v>25.6</v>
      </c>
      <c r="BL125" s="28"/>
      <c r="BM125" s="28"/>
      <c r="BN125" s="28">
        <v>25.6</v>
      </c>
      <c r="BO125" s="28"/>
      <c r="BP125" s="28"/>
      <c r="BQ125" s="28"/>
      <c r="BR125" s="28" t="s">
        <v>509</v>
      </c>
      <c r="BS125" s="28"/>
      <c r="BT125" s="28" t="s">
        <v>509</v>
      </c>
      <c r="BU125" s="28"/>
    </row>
    <row r="126" spans="2:73" x14ac:dyDescent="0.25">
      <c r="B126" s="59" t="str">
        <f t="shared" si="33"/>
        <v>Wickahoney Creek</v>
      </c>
      <c r="C126" s="100" t="str">
        <f t="shared" si="58"/>
        <v>BLM</v>
      </c>
      <c r="D126" s="82">
        <f t="shared" si="59"/>
        <v>1.5</v>
      </c>
      <c r="E126" s="33" t="str">
        <f t="shared" si="60"/>
        <v/>
      </c>
      <c r="F126" s="33" t="str">
        <f t="shared" si="61"/>
        <v/>
      </c>
      <c r="G126" s="69">
        <f t="shared" si="62"/>
        <v>1.5</v>
      </c>
      <c r="H126" s="79" t="str">
        <f t="shared" si="63"/>
        <v/>
      </c>
      <c r="I126" s="33" t="str">
        <f t="shared" si="64"/>
        <v/>
      </c>
      <c r="J126" s="33" t="str">
        <f t="shared" si="34"/>
        <v/>
      </c>
      <c r="K126" s="420" t="str">
        <f t="shared" si="35"/>
        <v/>
      </c>
      <c r="L126" s="82" t="str">
        <f t="shared" si="36"/>
        <v/>
      </c>
      <c r="M126" s="422" t="str">
        <f t="shared" si="37"/>
        <v/>
      </c>
      <c r="N126" s="422" t="str">
        <f t="shared" si="38"/>
        <v/>
      </c>
      <c r="O126" s="423" t="str">
        <f t="shared" si="39"/>
        <v/>
      </c>
      <c r="P126" s="424" t="str">
        <f t="shared" si="40"/>
        <v/>
      </c>
      <c r="Q126" s="422" t="str">
        <f t="shared" si="41"/>
        <v/>
      </c>
      <c r="R126" s="422" t="str">
        <f t="shared" si="42"/>
        <v/>
      </c>
      <c r="S126" s="425" t="str">
        <f t="shared" si="43"/>
        <v/>
      </c>
      <c r="T126" s="421" t="str">
        <f t="shared" si="44"/>
        <v/>
      </c>
      <c r="U126" s="422" t="str">
        <f t="shared" si="45"/>
        <v/>
      </c>
      <c r="V126" s="422" t="str">
        <f t="shared" si="46"/>
        <v/>
      </c>
      <c r="W126" s="423" t="str">
        <f t="shared" si="47"/>
        <v/>
      </c>
      <c r="X126" s="424">
        <f t="shared" si="48"/>
        <v>1.5</v>
      </c>
      <c r="Y126" s="422" t="str">
        <f t="shared" si="49"/>
        <v/>
      </c>
      <c r="Z126" s="422" t="str">
        <f t="shared" si="50"/>
        <v/>
      </c>
      <c r="AA126" s="425">
        <f t="shared" si="51"/>
        <v>1.5</v>
      </c>
      <c r="AB126" s="97" t="str">
        <f t="shared" si="52"/>
        <v/>
      </c>
      <c r="AC126" s="103" t="str">
        <f t="shared" si="53"/>
        <v/>
      </c>
      <c r="AD126" s="323" t="str">
        <f t="shared" si="54"/>
        <v/>
      </c>
      <c r="AE126" s="34" t="str">
        <f t="shared" si="55"/>
        <v/>
      </c>
      <c r="AF126" s="98" t="str">
        <f t="shared" si="56"/>
        <v/>
      </c>
      <c r="AG126" s="5" t="str">
        <f t="shared" si="57"/>
        <v/>
      </c>
      <c r="AJ126" s="16"/>
      <c r="AN126" s="28">
        <v>199</v>
      </c>
      <c r="AO126" s="28" t="s">
        <v>105</v>
      </c>
      <c r="AP126" s="28" t="s">
        <v>1</v>
      </c>
      <c r="AQ126" s="28">
        <v>1.5</v>
      </c>
      <c r="AR126" s="28"/>
      <c r="AS126" s="28"/>
      <c r="AT126" s="28">
        <v>1.5</v>
      </c>
      <c r="AU126" s="28"/>
      <c r="AV126" s="28"/>
      <c r="AW126" s="28"/>
      <c r="AX126" s="28"/>
      <c r="AY126" s="28"/>
      <c r="AZ126" s="28"/>
      <c r="BA126" s="28"/>
      <c r="BB126" s="28"/>
      <c r="BC126" s="28"/>
      <c r="BD126" s="28"/>
      <c r="BE126" s="28"/>
      <c r="BF126" s="28"/>
      <c r="BG126" s="28"/>
      <c r="BH126" s="28"/>
      <c r="BI126" s="28"/>
      <c r="BJ126" s="28"/>
      <c r="BK126" s="28">
        <v>1.5</v>
      </c>
      <c r="BL126" s="28"/>
      <c r="BM126" s="28"/>
      <c r="BN126" s="28">
        <v>1.5</v>
      </c>
      <c r="BO126" s="28"/>
      <c r="BP126" s="28"/>
      <c r="BQ126" s="28"/>
      <c r="BR126" s="28" t="s">
        <v>509</v>
      </c>
      <c r="BS126" s="28"/>
      <c r="BT126" s="28" t="s">
        <v>509</v>
      </c>
      <c r="BU126" s="28"/>
    </row>
    <row r="127" spans="2:73" ht="30.75" thickBot="1" x14ac:dyDescent="0.3">
      <c r="B127" s="146" t="str">
        <f t="shared" si="33"/>
        <v>TOTALS</v>
      </c>
      <c r="C127" s="101" t="str">
        <f t="shared" si="58"/>
        <v/>
      </c>
      <c r="D127" s="421" t="str">
        <f t="shared" si="59"/>
        <v/>
      </c>
      <c r="E127" s="422" t="str">
        <f t="shared" si="60"/>
        <v/>
      </c>
      <c r="F127" s="422" t="str">
        <f t="shared" si="61"/>
        <v/>
      </c>
      <c r="G127" s="423" t="str">
        <f t="shared" si="62"/>
        <v/>
      </c>
      <c r="H127" s="424" t="str">
        <f t="shared" si="63"/>
        <v/>
      </c>
      <c r="I127" s="422" t="str">
        <f t="shared" si="64"/>
        <v/>
      </c>
      <c r="J127" s="422" t="str">
        <f t="shared" si="34"/>
        <v/>
      </c>
      <c r="K127" s="425" t="str">
        <f t="shared" si="35"/>
        <v/>
      </c>
      <c r="L127" s="421" t="str">
        <f t="shared" si="36"/>
        <v/>
      </c>
      <c r="M127" s="67" t="str">
        <f t="shared" si="37"/>
        <v/>
      </c>
      <c r="N127" s="67" t="str">
        <f t="shared" si="38"/>
        <v/>
      </c>
      <c r="O127" s="70" t="str">
        <f t="shared" si="39"/>
        <v/>
      </c>
      <c r="P127" s="80" t="str">
        <f t="shared" si="40"/>
        <v/>
      </c>
      <c r="Q127" s="67" t="str">
        <f t="shared" si="41"/>
        <v/>
      </c>
      <c r="R127" s="67" t="str">
        <f t="shared" si="42"/>
        <v/>
      </c>
      <c r="S127" s="430" t="str">
        <f t="shared" si="43"/>
        <v/>
      </c>
      <c r="T127" s="83" t="str">
        <f t="shared" si="44"/>
        <v/>
      </c>
      <c r="U127" s="67" t="str">
        <f t="shared" si="45"/>
        <v/>
      </c>
      <c r="V127" s="67" t="str">
        <f t="shared" si="46"/>
        <v/>
      </c>
      <c r="W127" s="70" t="str">
        <f t="shared" si="47"/>
        <v/>
      </c>
      <c r="X127" s="80">
        <f t="shared" si="48"/>
        <v>598.30000000000007</v>
      </c>
      <c r="Y127" s="67">
        <f t="shared" si="49"/>
        <v>1</v>
      </c>
      <c r="Z127" s="67">
        <f t="shared" si="50"/>
        <v>224.2</v>
      </c>
      <c r="AA127" s="430">
        <f t="shared" si="51"/>
        <v>823.5</v>
      </c>
      <c r="AB127" s="61">
        <f t="shared" si="52"/>
        <v>21</v>
      </c>
      <c r="AC127" s="63" t="str">
        <f t="shared" si="53"/>
        <v>Idaho</v>
      </c>
      <c r="AD127" s="324" t="str">
        <f t="shared" si="54"/>
        <v/>
      </c>
      <c r="AE127" s="62" t="str">
        <f t="shared" si="55"/>
        <v/>
      </c>
      <c r="AF127" s="87" t="str">
        <f t="shared" si="56"/>
        <v>There are also 67.3 miles of the Snake River designated that form the Idaho-Oregon border.</v>
      </c>
      <c r="AG127" s="5" t="str">
        <f t="shared" si="57"/>
        <v/>
      </c>
      <c r="AJ127" s="16"/>
      <c r="AN127" s="28">
        <v>200</v>
      </c>
      <c r="AO127" s="28" t="s">
        <v>5</v>
      </c>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v>598.30000000000007</v>
      </c>
      <c r="BL127" s="28">
        <v>1</v>
      </c>
      <c r="BM127" s="28">
        <v>224.2</v>
      </c>
      <c r="BN127" s="28">
        <v>823.5</v>
      </c>
      <c r="BO127" s="28">
        <v>21</v>
      </c>
      <c r="BP127" s="28" t="s">
        <v>98</v>
      </c>
      <c r="BQ127" s="28"/>
      <c r="BR127" s="28"/>
      <c r="BS127" s="28" t="s">
        <v>106</v>
      </c>
      <c r="BT127" s="28" t="s">
        <v>509</v>
      </c>
      <c r="BU127" s="28"/>
    </row>
    <row r="128" spans="2:73" x14ac:dyDescent="0.25">
      <c r="B128" s="95" t="str">
        <f t="shared" si="33"/>
        <v>Idaho/Oregon</v>
      </c>
      <c r="C128" s="113" t="str">
        <f t="shared" si="58"/>
        <v/>
      </c>
      <c r="D128" s="426" t="str">
        <f t="shared" si="59"/>
        <v/>
      </c>
      <c r="E128" s="94" t="str">
        <f t="shared" si="60"/>
        <v/>
      </c>
      <c r="F128" s="94" t="str">
        <f t="shared" si="61"/>
        <v/>
      </c>
      <c r="G128" s="427" t="str">
        <f t="shared" si="62"/>
        <v/>
      </c>
      <c r="H128" s="428" t="str">
        <f t="shared" si="63"/>
        <v/>
      </c>
      <c r="I128" s="94" t="str">
        <f t="shared" si="64"/>
        <v/>
      </c>
      <c r="J128" s="94" t="str">
        <f t="shared" si="34"/>
        <v/>
      </c>
      <c r="K128" s="429" t="str">
        <f t="shared" si="35"/>
        <v/>
      </c>
      <c r="L128" s="426" t="str">
        <f t="shared" si="36"/>
        <v/>
      </c>
      <c r="M128" s="94" t="str">
        <f t="shared" si="37"/>
        <v/>
      </c>
      <c r="N128" s="94" t="str">
        <f t="shared" si="38"/>
        <v/>
      </c>
      <c r="O128" s="427" t="str">
        <f t="shared" si="39"/>
        <v/>
      </c>
      <c r="P128" s="428" t="str">
        <f t="shared" si="40"/>
        <v/>
      </c>
      <c r="Q128" s="94" t="str">
        <f t="shared" si="41"/>
        <v/>
      </c>
      <c r="R128" s="94" t="str">
        <f t="shared" si="42"/>
        <v/>
      </c>
      <c r="S128" s="429" t="str">
        <f t="shared" si="43"/>
        <v/>
      </c>
      <c r="T128" s="426" t="str">
        <f t="shared" si="44"/>
        <v/>
      </c>
      <c r="U128" s="94" t="str">
        <f t="shared" si="45"/>
        <v/>
      </c>
      <c r="V128" s="94" t="str">
        <f t="shared" si="46"/>
        <v/>
      </c>
      <c r="W128" s="427" t="str">
        <f t="shared" si="47"/>
        <v/>
      </c>
      <c r="X128" s="428" t="str">
        <f t="shared" si="48"/>
        <v/>
      </c>
      <c r="Y128" s="94" t="str">
        <f t="shared" si="49"/>
        <v/>
      </c>
      <c r="Z128" s="94" t="str">
        <f t="shared" si="50"/>
        <v/>
      </c>
      <c r="AA128" s="429" t="str">
        <f t="shared" si="51"/>
        <v/>
      </c>
      <c r="AB128" s="57" t="str">
        <f t="shared" si="52"/>
        <v/>
      </c>
      <c r="AC128" s="58" t="str">
        <f t="shared" si="53"/>
        <v>Idaho/Oregon</v>
      </c>
      <c r="AD128" s="115" t="str">
        <f t="shared" si="54"/>
        <v/>
      </c>
      <c r="AE128" s="53" t="str">
        <f t="shared" si="55"/>
        <v/>
      </c>
      <c r="AF128" s="85" t="str">
        <f t="shared" si="56"/>
        <v/>
      </c>
      <c r="AG128" s="5" t="str">
        <f t="shared" si="57"/>
        <v/>
      </c>
      <c r="AJ128" s="16"/>
      <c r="AN128" s="28">
        <v>201</v>
      </c>
      <c r="AO128" s="28" t="s">
        <v>107</v>
      </c>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t="s">
        <v>107</v>
      </c>
      <c r="BQ128" s="28"/>
      <c r="BR128" s="28"/>
      <c r="BS128" s="28"/>
      <c r="BT128" s="28" t="s">
        <v>509</v>
      </c>
      <c r="BU128" s="28"/>
    </row>
    <row r="129" spans="2:73" x14ac:dyDescent="0.25">
      <c r="B129" s="59" t="str">
        <f t="shared" si="33"/>
        <v>Snake</v>
      </c>
      <c r="C129" s="100" t="str">
        <f t="shared" si="58"/>
        <v>USFS</v>
      </c>
      <c r="D129" s="82" t="str">
        <f t="shared" si="59"/>
        <v/>
      </c>
      <c r="E129" s="33" t="str">
        <f t="shared" si="60"/>
        <v/>
      </c>
      <c r="F129" s="33" t="str">
        <f t="shared" si="61"/>
        <v/>
      </c>
      <c r="G129" s="69" t="str">
        <f t="shared" si="62"/>
        <v/>
      </c>
      <c r="H129" s="79" t="str">
        <f t="shared" si="63"/>
        <v/>
      </c>
      <c r="I129" s="33" t="str">
        <f t="shared" si="64"/>
        <v/>
      </c>
      <c r="J129" s="33" t="str">
        <f t="shared" si="34"/>
        <v/>
      </c>
      <c r="K129" s="420" t="str">
        <f t="shared" si="35"/>
        <v/>
      </c>
      <c r="L129" s="82" t="str">
        <f t="shared" si="36"/>
        <v/>
      </c>
      <c r="M129" s="33" t="str">
        <f t="shared" si="37"/>
        <v/>
      </c>
      <c r="N129" s="33" t="str">
        <f t="shared" si="38"/>
        <v/>
      </c>
      <c r="O129" s="69" t="str">
        <f t="shared" si="39"/>
        <v/>
      </c>
      <c r="P129" s="79">
        <f t="shared" si="40"/>
        <v>31.5</v>
      </c>
      <c r="Q129" s="33">
        <f t="shared" si="41"/>
        <v>36</v>
      </c>
      <c r="R129" s="33" t="str">
        <f t="shared" si="42"/>
        <v/>
      </c>
      <c r="S129" s="420">
        <f t="shared" si="43"/>
        <v>67.5</v>
      </c>
      <c r="T129" s="82" t="str">
        <f t="shared" si="44"/>
        <v/>
      </c>
      <c r="U129" s="33" t="str">
        <f t="shared" si="45"/>
        <v/>
      </c>
      <c r="V129" s="33" t="str">
        <f t="shared" si="46"/>
        <v/>
      </c>
      <c r="W129" s="69" t="str">
        <f t="shared" si="47"/>
        <v/>
      </c>
      <c r="X129" s="79">
        <f t="shared" si="48"/>
        <v>31.5</v>
      </c>
      <c r="Y129" s="33">
        <f t="shared" si="49"/>
        <v>36</v>
      </c>
      <c r="Z129" s="33" t="str">
        <f t="shared" si="50"/>
        <v/>
      </c>
      <c r="AA129" s="420">
        <f t="shared" si="51"/>
        <v>67.5</v>
      </c>
      <c r="AB129" s="59" t="str">
        <f t="shared" si="52"/>
        <v/>
      </c>
      <c r="AC129" s="60" t="str">
        <f t="shared" si="53"/>
        <v/>
      </c>
      <c r="AD129" s="102" t="str">
        <f t="shared" si="54"/>
        <v/>
      </c>
      <c r="AE129" s="31" t="str">
        <f t="shared" si="55"/>
        <v/>
      </c>
      <c r="AF129" s="98" t="str">
        <f t="shared" si="56"/>
        <v/>
      </c>
      <c r="AG129" s="5" t="str">
        <f t="shared" si="57"/>
        <v/>
      </c>
      <c r="AJ129" s="16"/>
      <c r="AN129" s="28">
        <v>202</v>
      </c>
      <c r="AO129" s="28" t="s">
        <v>211</v>
      </c>
      <c r="AP129" s="28" t="s">
        <v>3</v>
      </c>
      <c r="AQ129" s="28"/>
      <c r="AR129" s="28"/>
      <c r="AS129" s="28"/>
      <c r="AT129" s="28"/>
      <c r="AU129" s="28"/>
      <c r="AV129" s="28"/>
      <c r="AW129" s="28"/>
      <c r="AX129" s="28"/>
      <c r="AY129" s="28"/>
      <c r="AZ129" s="28"/>
      <c r="BA129" s="28"/>
      <c r="BB129" s="28"/>
      <c r="BC129" s="28">
        <v>31.5</v>
      </c>
      <c r="BD129" s="28">
        <v>36</v>
      </c>
      <c r="BE129" s="28"/>
      <c r="BF129" s="28">
        <v>67.5</v>
      </c>
      <c r="BG129" s="28"/>
      <c r="BH129" s="28"/>
      <c r="BI129" s="28"/>
      <c r="BJ129" s="28"/>
      <c r="BK129" s="28">
        <v>31.5</v>
      </c>
      <c r="BL129" s="28">
        <v>36</v>
      </c>
      <c r="BM129" s="28"/>
      <c r="BN129" s="28">
        <v>67.5</v>
      </c>
      <c r="BO129" s="28"/>
      <c r="BP129" s="28"/>
      <c r="BQ129" s="28"/>
      <c r="BR129" s="28" t="s">
        <v>509</v>
      </c>
      <c r="BS129" s="28"/>
      <c r="BT129" s="28" t="s">
        <v>509</v>
      </c>
      <c r="BU129" s="28"/>
    </row>
    <row r="130" spans="2:73" ht="15.75" thickBot="1" x14ac:dyDescent="0.3">
      <c r="B130" s="146" t="str">
        <f t="shared" si="33"/>
        <v>TOTALS</v>
      </c>
      <c r="C130" s="101" t="str">
        <f t="shared" si="58"/>
        <v/>
      </c>
      <c r="D130" s="421" t="str">
        <f t="shared" si="59"/>
        <v/>
      </c>
      <c r="E130" s="422" t="str">
        <f t="shared" si="60"/>
        <v/>
      </c>
      <c r="F130" s="422" t="str">
        <f t="shared" si="61"/>
        <v/>
      </c>
      <c r="G130" s="423" t="str">
        <f t="shared" si="62"/>
        <v/>
      </c>
      <c r="H130" s="424" t="str">
        <f t="shared" si="63"/>
        <v/>
      </c>
      <c r="I130" s="422" t="str">
        <f t="shared" si="64"/>
        <v/>
      </c>
      <c r="J130" s="422" t="str">
        <f t="shared" si="34"/>
        <v/>
      </c>
      <c r="K130" s="425" t="str">
        <f t="shared" si="35"/>
        <v/>
      </c>
      <c r="L130" s="421" t="str">
        <f t="shared" si="36"/>
        <v/>
      </c>
      <c r="M130" s="422" t="str">
        <f t="shared" si="37"/>
        <v/>
      </c>
      <c r="N130" s="422" t="str">
        <f t="shared" si="38"/>
        <v/>
      </c>
      <c r="O130" s="423" t="str">
        <f t="shared" si="39"/>
        <v/>
      </c>
      <c r="P130" s="424" t="str">
        <f t="shared" si="40"/>
        <v/>
      </c>
      <c r="Q130" s="422" t="str">
        <f t="shared" si="41"/>
        <v/>
      </c>
      <c r="R130" s="422" t="str">
        <f t="shared" si="42"/>
        <v/>
      </c>
      <c r="S130" s="425" t="str">
        <f t="shared" si="43"/>
        <v/>
      </c>
      <c r="T130" s="421" t="str">
        <f t="shared" si="44"/>
        <v/>
      </c>
      <c r="U130" s="422" t="str">
        <f t="shared" si="45"/>
        <v/>
      </c>
      <c r="V130" s="422" t="str">
        <f t="shared" si="46"/>
        <v/>
      </c>
      <c r="W130" s="423" t="str">
        <f t="shared" si="47"/>
        <v/>
      </c>
      <c r="X130" s="424">
        <f t="shared" si="48"/>
        <v>31.5</v>
      </c>
      <c r="Y130" s="422">
        <f t="shared" si="49"/>
        <v>36</v>
      </c>
      <c r="Z130" s="422" t="str">
        <f t="shared" si="50"/>
        <v/>
      </c>
      <c r="AA130" s="425">
        <f t="shared" si="51"/>
        <v>67.5</v>
      </c>
      <c r="AB130" s="97">
        <f t="shared" si="52"/>
        <v>1</v>
      </c>
      <c r="AC130" s="103" t="str">
        <f t="shared" si="53"/>
        <v>Idaho/Oregon</v>
      </c>
      <c r="AD130" s="323" t="str">
        <f t="shared" si="54"/>
        <v/>
      </c>
      <c r="AE130" s="34" t="str">
        <f t="shared" si="55"/>
        <v/>
      </c>
      <c r="AF130" s="87" t="str">
        <f t="shared" si="56"/>
        <v>All 67.5 miles form the Idaho-Oregon border.</v>
      </c>
      <c r="AG130" s="5" t="str">
        <f t="shared" si="57"/>
        <v/>
      </c>
      <c r="AJ130" s="16"/>
      <c r="AN130" s="28">
        <v>203</v>
      </c>
      <c r="AO130" s="28" t="s">
        <v>5</v>
      </c>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v>31.5</v>
      </c>
      <c r="BL130" s="28">
        <v>36</v>
      </c>
      <c r="BM130" s="28"/>
      <c r="BN130" s="28">
        <v>67.5</v>
      </c>
      <c r="BO130" s="28">
        <v>1</v>
      </c>
      <c r="BP130" s="28" t="s">
        <v>107</v>
      </c>
      <c r="BQ130" s="28"/>
      <c r="BR130" s="28"/>
      <c r="BS130" s="28" t="s">
        <v>108</v>
      </c>
      <c r="BT130" s="28" t="s">
        <v>509</v>
      </c>
      <c r="BU130" s="28"/>
    </row>
    <row r="131" spans="2:73" x14ac:dyDescent="0.25">
      <c r="B131" s="95" t="str">
        <f t="shared" si="33"/>
        <v>Illinois</v>
      </c>
      <c r="C131" s="113" t="str">
        <f t="shared" si="58"/>
        <v/>
      </c>
      <c r="D131" s="426" t="str">
        <f t="shared" si="59"/>
        <v/>
      </c>
      <c r="E131" s="94" t="str">
        <f t="shared" si="60"/>
        <v/>
      </c>
      <c r="F131" s="94" t="str">
        <f t="shared" si="61"/>
        <v/>
      </c>
      <c r="G131" s="427" t="str">
        <f t="shared" si="62"/>
        <v/>
      </c>
      <c r="H131" s="428" t="str">
        <f t="shared" si="63"/>
        <v/>
      </c>
      <c r="I131" s="94" t="str">
        <f t="shared" si="64"/>
        <v/>
      </c>
      <c r="J131" s="94" t="str">
        <f t="shared" si="34"/>
        <v/>
      </c>
      <c r="K131" s="429" t="str">
        <f t="shared" si="35"/>
        <v/>
      </c>
      <c r="L131" s="426" t="str">
        <f t="shared" si="36"/>
        <v/>
      </c>
      <c r="M131" s="94" t="str">
        <f t="shared" si="37"/>
        <v/>
      </c>
      <c r="N131" s="94" t="str">
        <f t="shared" si="38"/>
        <v/>
      </c>
      <c r="O131" s="427" t="str">
        <f t="shared" si="39"/>
        <v/>
      </c>
      <c r="P131" s="428" t="str">
        <f t="shared" si="40"/>
        <v/>
      </c>
      <c r="Q131" s="94" t="str">
        <f t="shared" si="41"/>
        <v/>
      </c>
      <c r="R131" s="94" t="str">
        <f t="shared" si="42"/>
        <v/>
      </c>
      <c r="S131" s="429" t="str">
        <f t="shared" si="43"/>
        <v/>
      </c>
      <c r="T131" s="426" t="str">
        <f t="shared" si="44"/>
        <v/>
      </c>
      <c r="U131" s="94" t="str">
        <f t="shared" si="45"/>
        <v/>
      </c>
      <c r="V131" s="94" t="str">
        <f t="shared" si="46"/>
        <v/>
      </c>
      <c r="W131" s="427" t="str">
        <f t="shared" si="47"/>
        <v/>
      </c>
      <c r="X131" s="428" t="str">
        <f t="shared" si="48"/>
        <v/>
      </c>
      <c r="Y131" s="94" t="str">
        <f t="shared" si="49"/>
        <v/>
      </c>
      <c r="Z131" s="94" t="str">
        <f t="shared" si="50"/>
        <v/>
      </c>
      <c r="AA131" s="429" t="str">
        <f t="shared" si="51"/>
        <v/>
      </c>
      <c r="AB131" s="57" t="str">
        <f t="shared" si="52"/>
        <v/>
      </c>
      <c r="AC131" s="58" t="str">
        <f t="shared" si="53"/>
        <v>Illinois</v>
      </c>
      <c r="AD131" s="115" t="str">
        <f t="shared" si="54"/>
        <v/>
      </c>
      <c r="AE131" s="53" t="str">
        <f t="shared" si="55"/>
        <v/>
      </c>
      <c r="AF131" s="85" t="str">
        <f t="shared" si="56"/>
        <v/>
      </c>
      <c r="AG131" s="5" t="str">
        <f t="shared" si="57"/>
        <v/>
      </c>
      <c r="AJ131" s="16"/>
      <c r="AN131" s="28">
        <v>207</v>
      </c>
      <c r="AO131" s="28" t="s">
        <v>109</v>
      </c>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t="s">
        <v>109</v>
      </c>
      <c r="BQ131" s="28"/>
      <c r="BR131" s="28"/>
      <c r="BS131" s="28"/>
      <c r="BT131" s="28" t="s">
        <v>509</v>
      </c>
      <c r="BU131" s="28"/>
    </row>
    <row r="132" spans="2:73" x14ac:dyDescent="0.25">
      <c r="B132" s="59" t="str">
        <f t="shared" si="33"/>
        <v>Middle Fork Vermilion</v>
      </c>
      <c r="C132" s="100" t="str">
        <f t="shared" si="58"/>
        <v>State</v>
      </c>
      <c r="D132" s="82" t="str">
        <f t="shared" si="59"/>
        <v/>
      </c>
      <c r="E132" s="33" t="str">
        <f t="shared" si="60"/>
        <v/>
      </c>
      <c r="F132" s="33" t="str">
        <f t="shared" si="61"/>
        <v/>
      </c>
      <c r="G132" s="69" t="str">
        <f t="shared" si="62"/>
        <v/>
      </c>
      <c r="H132" s="79" t="str">
        <f t="shared" si="63"/>
        <v/>
      </c>
      <c r="I132" s="33" t="str">
        <f t="shared" si="64"/>
        <v/>
      </c>
      <c r="J132" s="33" t="str">
        <f t="shared" si="34"/>
        <v/>
      </c>
      <c r="K132" s="420" t="str">
        <f t="shared" si="35"/>
        <v/>
      </c>
      <c r="L132" s="82" t="str">
        <f t="shared" si="36"/>
        <v/>
      </c>
      <c r="M132" s="33" t="str">
        <f t="shared" si="37"/>
        <v/>
      </c>
      <c r="N132" s="33" t="str">
        <f t="shared" si="38"/>
        <v/>
      </c>
      <c r="O132" s="69" t="str">
        <f t="shared" si="39"/>
        <v/>
      </c>
      <c r="P132" s="79" t="str">
        <f t="shared" si="40"/>
        <v/>
      </c>
      <c r="Q132" s="33" t="str">
        <f t="shared" si="41"/>
        <v/>
      </c>
      <c r="R132" s="33" t="str">
        <f t="shared" si="42"/>
        <v/>
      </c>
      <c r="S132" s="420" t="str">
        <f t="shared" si="43"/>
        <v/>
      </c>
      <c r="T132" s="82" t="str">
        <f t="shared" si="44"/>
        <v/>
      </c>
      <c r="U132" s="33">
        <f t="shared" si="45"/>
        <v>17.100000000000001</v>
      </c>
      <c r="V132" s="33" t="str">
        <f t="shared" si="46"/>
        <v/>
      </c>
      <c r="W132" s="69">
        <f t="shared" si="47"/>
        <v>17.100000000000001</v>
      </c>
      <c r="X132" s="79" t="str">
        <f t="shared" si="48"/>
        <v/>
      </c>
      <c r="Y132" s="33">
        <f t="shared" si="49"/>
        <v>17.100000000000001</v>
      </c>
      <c r="Z132" s="33" t="str">
        <f t="shared" si="50"/>
        <v/>
      </c>
      <c r="AA132" s="420">
        <f t="shared" si="51"/>
        <v>17.100000000000001</v>
      </c>
      <c r="AB132" s="59" t="str">
        <f t="shared" si="52"/>
        <v/>
      </c>
      <c r="AC132" s="60" t="str">
        <f t="shared" si="53"/>
        <v/>
      </c>
      <c r="AD132" s="102" t="str">
        <f t="shared" si="54"/>
        <v>Yes</v>
      </c>
      <c r="AE132" s="31" t="str">
        <f t="shared" si="55"/>
        <v>None</v>
      </c>
      <c r="AF132" s="86" t="str">
        <f t="shared" si="56"/>
        <v/>
      </c>
      <c r="AG132" s="5" t="str">
        <f t="shared" si="57"/>
        <v/>
      </c>
      <c r="AJ132" s="16"/>
      <c r="AN132" s="28">
        <v>208</v>
      </c>
      <c r="AO132" s="28" t="s">
        <v>410</v>
      </c>
      <c r="AP132" s="28" t="s">
        <v>4</v>
      </c>
      <c r="AQ132" s="28"/>
      <c r="AR132" s="28"/>
      <c r="AS132" s="28"/>
      <c r="AT132" s="28"/>
      <c r="AU132" s="28"/>
      <c r="AV132" s="28"/>
      <c r="AW132" s="28"/>
      <c r="AX132" s="28"/>
      <c r="AY132" s="28"/>
      <c r="AZ132" s="28"/>
      <c r="BA132" s="28"/>
      <c r="BB132" s="28"/>
      <c r="BC132" s="28"/>
      <c r="BD132" s="28"/>
      <c r="BE132" s="28"/>
      <c r="BF132" s="28"/>
      <c r="BG132" s="28"/>
      <c r="BH132" s="28">
        <v>17.100000000000001</v>
      </c>
      <c r="BI132" s="28"/>
      <c r="BJ132" s="28">
        <v>17.100000000000001</v>
      </c>
      <c r="BK132" s="28"/>
      <c r="BL132" s="28">
        <v>17.100000000000001</v>
      </c>
      <c r="BM132" s="28"/>
      <c r="BN132" s="28">
        <v>17.100000000000001</v>
      </c>
      <c r="BO132" s="28"/>
      <c r="BP132" s="28"/>
      <c r="BQ132" s="28" t="s">
        <v>510</v>
      </c>
      <c r="BR132" s="28" t="s">
        <v>496</v>
      </c>
      <c r="BS132" s="28"/>
      <c r="BT132" s="28" t="s">
        <v>509</v>
      </c>
      <c r="BU132" s="28"/>
    </row>
    <row r="133" spans="2:73" ht="15.75" thickBot="1" x14ac:dyDescent="0.3">
      <c r="B133" s="146" t="str">
        <f t="shared" si="33"/>
        <v>TOTALS</v>
      </c>
      <c r="C133" s="101" t="str">
        <f t="shared" si="58"/>
        <v/>
      </c>
      <c r="D133" s="421" t="str">
        <f t="shared" si="59"/>
        <v/>
      </c>
      <c r="E133" s="422" t="str">
        <f t="shared" si="60"/>
        <v/>
      </c>
      <c r="F133" s="422" t="str">
        <f t="shared" si="61"/>
        <v/>
      </c>
      <c r="G133" s="423" t="str">
        <f t="shared" si="62"/>
        <v/>
      </c>
      <c r="H133" s="424" t="str">
        <f t="shared" si="63"/>
        <v/>
      </c>
      <c r="I133" s="422" t="str">
        <f t="shared" si="64"/>
        <v/>
      </c>
      <c r="J133" s="422" t="str">
        <f t="shared" si="34"/>
        <v/>
      </c>
      <c r="K133" s="425" t="str">
        <f t="shared" si="35"/>
        <v/>
      </c>
      <c r="L133" s="421" t="str">
        <f t="shared" si="36"/>
        <v/>
      </c>
      <c r="M133" s="422" t="str">
        <f t="shared" si="37"/>
        <v/>
      </c>
      <c r="N133" s="422" t="str">
        <f t="shared" si="38"/>
        <v/>
      </c>
      <c r="O133" s="423" t="str">
        <f t="shared" si="39"/>
        <v/>
      </c>
      <c r="P133" s="424" t="str">
        <f t="shared" si="40"/>
        <v/>
      </c>
      <c r="Q133" s="422" t="str">
        <f t="shared" si="41"/>
        <v/>
      </c>
      <c r="R133" s="422" t="str">
        <f t="shared" si="42"/>
        <v/>
      </c>
      <c r="S133" s="425" t="str">
        <f t="shared" si="43"/>
        <v/>
      </c>
      <c r="T133" s="421" t="str">
        <f t="shared" si="44"/>
        <v/>
      </c>
      <c r="U133" s="422" t="str">
        <f t="shared" si="45"/>
        <v/>
      </c>
      <c r="V133" s="422" t="str">
        <f t="shared" si="46"/>
        <v/>
      </c>
      <c r="W133" s="423" t="str">
        <f t="shared" si="47"/>
        <v/>
      </c>
      <c r="X133" s="424" t="str">
        <f t="shared" si="48"/>
        <v/>
      </c>
      <c r="Y133" s="422">
        <f t="shared" si="49"/>
        <v>17.100000000000001</v>
      </c>
      <c r="Z133" s="422" t="str">
        <f t="shared" si="50"/>
        <v/>
      </c>
      <c r="AA133" s="425">
        <f t="shared" si="51"/>
        <v>17.100000000000001</v>
      </c>
      <c r="AB133" s="97">
        <f t="shared" si="52"/>
        <v>1</v>
      </c>
      <c r="AC133" s="103" t="str">
        <f t="shared" si="53"/>
        <v>Illinois</v>
      </c>
      <c r="AD133" s="323" t="str">
        <f t="shared" si="54"/>
        <v/>
      </c>
      <c r="AE133" s="34" t="str">
        <f t="shared" si="55"/>
        <v/>
      </c>
      <c r="AF133" s="98" t="str">
        <f t="shared" si="56"/>
        <v/>
      </c>
      <c r="AG133" s="5" t="str">
        <f t="shared" si="57"/>
        <v/>
      </c>
      <c r="AJ133" s="16"/>
      <c r="AN133" s="28">
        <v>209</v>
      </c>
      <c r="AO133" s="28" t="s">
        <v>5</v>
      </c>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v>17.100000000000001</v>
      </c>
      <c r="BM133" s="28"/>
      <c r="BN133" s="28">
        <v>17.100000000000001</v>
      </c>
      <c r="BO133" s="28">
        <v>1</v>
      </c>
      <c r="BP133" s="28" t="s">
        <v>109</v>
      </c>
      <c r="BQ133" s="28"/>
      <c r="BR133" s="28"/>
      <c r="BS133" s="28"/>
      <c r="BT133" s="28" t="s">
        <v>509</v>
      </c>
      <c r="BU133" s="28"/>
    </row>
    <row r="134" spans="2:73" x14ac:dyDescent="0.25">
      <c r="B134" s="95" t="str">
        <f t="shared" si="33"/>
        <v>Kentucky</v>
      </c>
      <c r="C134" s="113" t="str">
        <f t="shared" si="58"/>
        <v/>
      </c>
      <c r="D134" s="426" t="str">
        <f t="shared" si="59"/>
        <v/>
      </c>
      <c r="E134" s="94" t="str">
        <f t="shared" si="60"/>
        <v/>
      </c>
      <c r="F134" s="94" t="str">
        <f t="shared" si="61"/>
        <v/>
      </c>
      <c r="G134" s="427" t="str">
        <f t="shared" si="62"/>
        <v/>
      </c>
      <c r="H134" s="428" t="str">
        <f t="shared" si="63"/>
        <v/>
      </c>
      <c r="I134" s="94" t="str">
        <f t="shared" si="64"/>
        <v/>
      </c>
      <c r="J134" s="94" t="str">
        <f t="shared" si="34"/>
        <v/>
      </c>
      <c r="K134" s="429" t="str">
        <f t="shared" si="35"/>
        <v/>
      </c>
      <c r="L134" s="426" t="str">
        <f t="shared" si="36"/>
        <v/>
      </c>
      <c r="M134" s="94" t="str">
        <f t="shared" si="37"/>
        <v/>
      </c>
      <c r="N134" s="94" t="str">
        <f t="shared" si="38"/>
        <v/>
      </c>
      <c r="O134" s="427" t="str">
        <f t="shared" si="39"/>
        <v/>
      </c>
      <c r="P134" s="428" t="str">
        <f t="shared" si="40"/>
        <v/>
      </c>
      <c r="Q134" s="94" t="str">
        <f t="shared" si="41"/>
        <v/>
      </c>
      <c r="R134" s="94" t="str">
        <f t="shared" si="42"/>
        <v/>
      </c>
      <c r="S134" s="429" t="str">
        <f t="shared" si="43"/>
        <v/>
      </c>
      <c r="T134" s="426" t="str">
        <f t="shared" si="44"/>
        <v/>
      </c>
      <c r="U134" s="94" t="str">
        <f t="shared" si="45"/>
        <v/>
      </c>
      <c r="V134" s="94" t="str">
        <f t="shared" si="46"/>
        <v/>
      </c>
      <c r="W134" s="427" t="str">
        <f t="shared" si="47"/>
        <v/>
      </c>
      <c r="X134" s="428" t="str">
        <f t="shared" si="48"/>
        <v/>
      </c>
      <c r="Y134" s="94" t="str">
        <f t="shared" si="49"/>
        <v/>
      </c>
      <c r="Z134" s="94" t="str">
        <f t="shared" si="50"/>
        <v/>
      </c>
      <c r="AA134" s="429" t="str">
        <f t="shared" si="51"/>
        <v/>
      </c>
      <c r="AB134" s="57" t="str">
        <f t="shared" si="52"/>
        <v/>
      </c>
      <c r="AC134" s="58" t="str">
        <f t="shared" si="53"/>
        <v>Kentucky</v>
      </c>
      <c r="AD134" s="115" t="str">
        <f t="shared" si="54"/>
        <v/>
      </c>
      <c r="AE134" s="53" t="str">
        <f t="shared" si="55"/>
        <v/>
      </c>
      <c r="AF134" s="85" t="str">
        <f t="shared" si="56"/>
        <v/>
      </c>
      <c r="AG134" s="5" t="str">
        <f t="shared" si="57"/>
        <v/>
      </c>
      <c r="AJ134" s="16"/>
      <c r="AN134" s="28">
        <v>216</v>
      </c>
      <c r="AO134" s="28" t="s">
        <v>110</v>
      </c>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t="s">
        <v>110</v>
      </c>
      <c r="BQ134" s="28"/>
      <c r="BR134" s="28"/>
      <c r="BS134" s="28"/>
      <c r="BT134" s="28" t="s">
        <v>509</v>
      </c>
      <c r="BU134" s="28"/>
    </row>
    <row r="135" spans="2:73" x14ac:dyDescent="0.25">
      <c r="B135" s="59" t="str">
        <f t="shared" si="33"/>
        <v>Red</v>
      </c>
      <c r="C135" s="100" t="str">
        <f t="shared" si="58"/>
        <v>USFS</v>
      </c>
      <c r="D135" s="82" t="str">
        <f t="shared" si="59"/>
        <v/>
      </c>
      <c r="E135" s="33" t="str">
        <f t="shared" si="60"/>
        <v/>
      </c>
      <c r="F135" s="33" t="str">
        <f t="shared" si="61"/>
        <v/>
      </c>
      <c r="G135" s="69" t="str">
        <f t="shared" si="62"/>
        <v/>
      </c>
      <c r="H135" s="79" t="str">
        <f t="shared" si="63"/>
        <v/>
      </c>
      <c r="I135" s="33" t="str">
        <f t="shared" si="64"/>
        <v/>
      </c>
      <c r="J135" s="33" t="str">
        <f t="shared" si="34"/>
        <v/>
      </c>
      <c r="K135" s="420" t="str">
        <f t="shared" si="35"/>
        <v/>
      </c>
      <c r="L135" s="82" t="str">
        <f t="shared" si="36"/>
        <v/>
      </c>
      <c r="M135" s="33" t="str">
        <f t="shared" si="37"/>
        <v/>
      </c>
      <c r="N135" s="33" t="str">
        <f t="shared" si="38"/>
        <v/>
      </c>
      <c r="O135" s="69" t="str">
        <f t="shared" si="39"/>
        <v/>
      </c>
      <c r="P135" s="79">
        <f t="shared" si="40"/>
        <v>9.1</v>
      </c>
      <c r="Q135" s="33" t="str">
        <f t="shared" si="41"/>
        <v/>
      </c>
      <c r="R135" s="33">
        <f t="shared" si="42"/>
        <v>10.3</v>
      </c>
      <c r="S135" s="420">
        <f t="shared" si="43"/>
        <v>19.399999999999999</v>
      </c>
      <c r="T135" s="82" t="str">
        <f t="shared" si="44"/>
        <v/>
      </c>
      <c r="U135" s="33" t="str">
        <f t="shared" si="45"/>
        <v/>
      </c>
      <c r="V135" s="33" t="str">
        <f t="shared" si="46"/>
        <v/>
      </c>
      <c r="W135" s="69" t="str">
        <f t="shared" si="47"/>
        <v/>
      </c>
      <c r="X135" s="79">
        <f t="shared" si="48"/>
        <v>9.1</v>
      </c>
      <c r="Y135" s="33" t="str">
        <f t="shared" si="49"/>
        <v/>
      </c>
      <c r="Z135" s="33">
        <f t="shared" si="50"/>
        <v>10.3</v>
      </c>
      <c r="AA135" s="420">
        <f t="shared" si="51"/>
        <v>19.399999999999999</v>
      </c>
      <c r="AB135" s="59" t="str">
        <f t="shared" si="52"/>
        <v/>
      </c>
      <c r="AC135" s="60" t="str">
        <f t="shared" si="53"/>
        <v/>
      </c>
      <c r="AD135" s="102" t="str">
        <f t="shared" si="54"/>
        <v/>
      </c>
      <c r="AE135" s="31" t="str">
        <f t="shared" si="55"/>
        <v/>
      </c>
      <c r="AF135" s="86" t="str">
        <f t="shared" si="56"/>
        <v/>
      </c>
      <c r="AG135" s="5" t="str">
        <f t="shared" si="57"/>
        <v/>
      </c>
      <c r="AJ135" s="16"/>
      <c r="AN135" s="28">
        <v>217</v>
      </c>
      <c r="AO135" s="28" t="s">
        <v>228</v>
      </c>
      <c r="AP135" s="28" t="s">
        <v>3</v>
      </c>
      <c r="AQ135" s="28"/>
      <c r="AR135" s="28"/>
      <c r="AS135" s="28"/>
      <c r="AT135" s="28"/>
      <c r="AU135" s="28"/>
      <c r="AV135" s="28"/>
      <c r="AW135" s="28"/>
      <c r="AX135" s="28"/>
      <c r="AY135" s="28"/>
      <c r="AZ135" s="28"/>
      <c r="BA135" s="28"/>
      <c r="BB135" s="28"/>
      <c r="BC135" s="28">
        <v>9.1</v>
      </c>
      <c r="BD135" s="28"/>
      <c r="BE135" s="28">
        <v>10.3</v>
      </c>
      <c r="BF135" s="28">
        <v>19.399999999999999</v>
      </c>
      <c r="BG135" s="28"/>
      <c r="BH135" s="28"/>
      <c r="BI135" s="28"/>
      <c r="BJ135" s="28"/>
      <c r="BK135" s="28">
        <v>9.1</v>
      </c>
      <c r="BL135" s="28"/>
      <c r="BM135" s="28">
        <v>10.3</v>
      </c>
      <c r="BN135" s="28">
        <v>19.399999999999999</v>
      </c>
      <c r="BO135" s="28"/>
      <c r="BP135" s="28"/>
      <c r="BQ135" s="28"/>
      <c r="BR135" s="28" t="s">
        <v>509</v>
      </c>
      <c r="BS135" s="28"/>
      <c r="BT135" s="28" t="s">
        <v>509</v>
      </c>
      <c r="BU135" s="28">
        <v>1</v>
      </c>
    </row>
    <row r="136" spans="2:73" ht="15.75" thickBot="1" x14ac:dyDescent="0.3">
      <c r="B136" s="146" t="str">
        <f t="shared" si="33"/>
        <v>TOTALS</v>
      </c>
      <c r="C136" s="101" t="str">
        <f t="shared" si="58"/>
        <v/>
      </c>
      <c r="D136" s="421" t="str">
        <f t="shared" si="59"/>
        <v/>
      </c>
      <c r="E136" s="422" t="str">
        <f t="shared" si="60"/>
        <v/>
      </c>
      <c r="F136" s="422" t="str">
        <f t="shared" si="61"/>
        <v/>
      </c>
      <c r="G136" s="423" t="str">
        <f t="shared" si="62"/>
        <v/>
      </c>
      <c r="H136" s="424" t="str">
        <f t="shared" si="63"/>
        <v/>
      </c>
      <c r="I136" s="422" t="str">
        <f t="shared" si="64"/>
        <v/>
      </c>
      <c r="J136" s="422" t="str">
        <f t="shared" si="34"/>
        <v/>
      </c>
      <c r="K136" s="425" t="str">
        <f t="shared" si="35"/>
        <v/>
      </c>
      <c r="L136" s="421" t="str">
        <f t="shared" si="36"/>
        <v/>
      </c>
      <c r="M136" s="422" t="str">
        <f t="shared" si="37"/>
        <v/>
      </c>
      <c r="N136" s="422" t="str">
        <f t="shared" si="38"/>
        <v/>
      </c>
      <c r="O136" s="423" t="str">
        <f t="shared" si="39"/>
        <v/>
      </c>
      <c r="P136" s="424" t="str">
        <f t="shared" si="40"/>
        <v/>
      </c>
      <c r="Q136" s="422" t="str">
        <f t="shared" si="41"/>
        <v/>
      </c>
      <c r="R136" s="422" t="str">
        <f t="shared" si="42"/>
        <v/>
      </c>
      <c r="S136" s="425" t="str">
        <f t="shared" si="43"/>
        <v/>
      </c>
      <c r="T136" s="421" t="str">
        <f t="shared" si="44"/>
        <v/>
      </c>
      <c r="U136" s="422" t="str">
        <f t="shared" si="45"/>
        <v/>
      </c>
      <c r="V136" s="422" t="str">
        <f t="shared" si="46"/>
        <v/>
      </c>
      <c r="W136" s="423" t="str">
        <f t="shared" si="47"/>
        <v/>
      </c>
      <c r="X136" s="424">
        <f t="shared" si="48"/>
        <v>9.1</v>
      </c>
      <c r="Y136" s="422" t="str">
        <f t="shared" si="49"/>
        <v/>
      </c>
      <c r="Z136" s="422">
        <f t="shared" si="50"/>
        <v>10.3</v>
      </c>
      <c r="AA136" s="425">
        <f t="shared" si="51"/>
        <v>19.399999999999999</v>
      </c>
      <c r="AB136" s="97">
        <f t="shared" si="52"/>
        <v>1</v>
      </c>
      <c r="AC136" s="103" t="str">
        <f t="shared" si="53"/>
        <v>Kentucky</v>
      </c>
      <c r="AD136" s="323" t="str">
        <f t="shared" si="54"/>
        <v/>
      </c>
      <c r="AE136" s="34" t="str">
        <f t="shared" si="55"/>
        <v/>
      </c>
      <c r="AF136" s="98" t="str">
        <f t="shared" si="56"/>
        <v/>
      </c>
      <c r="AG136" s="5" t="str">
        <f t="shared" si="57"/>
        <v/>
      </c>
      <c r="AJ136" s="16"/>
      <c r="AN136" s="28">
        <v>218</v>
      </c>
      <c r="AO136" s="28" t="s">
        <v>5</v>
      </c>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v>9.1</v>
      </c>
      <c r="BL136" s="28"/>
      <c r="BM136" s="28">
        <v>10.3</v>
      </c>
      <c r="BN136" s="28">
        <v>19.399999999999999</v>
      </c>
      <c r="BO136" s="28">
        <v>1</v>
      </c>
      <c r="BP136" s="28" t="s">
        <v>110</v>
      </c>
      <c r="BQ136" s="28"/>
      <c r="BR136" s="28"/>
      <c r="BS136" s="28"/>
      <c r="BT136" s="28" t="s">
        <v>509</v>
      </c>
      <c r="BU136" s="28"/>
    </row>
    <row r="137" spans="2:73" x14ac:dyDescent="0.25">
      <c r="B137" s="95" t="str">
        <f t="shared" si="33"/>
        <v>Louisiana</v>
      </c>
      <c r="C137" s="113" t="str">
        <f t="shared" si="58"/>
        <v/>
      </c>
      <c r="D137" s="426" t="str">
        <f t="shared" si="59"/>
        <v/>
      </c>
      <c r="E137" s="94" t="str">
        <f t="shared" si="60"/>
        <v/>
      </c>
      <c r="F137" s="94" t="str">
        <f t="shared" si="61"/>
        <v/>
      </c>
      <c r="G137" s="427" t="str">
        <f t="shared" si="62"/>
        <v/>
      </c>
      <c r="H137" s="428" t="str">
        <f t="shared" si="63"/>
        <v/>
      </c>
      <c r="I137" s="94" t="str">
        <f t="shared" si="64"/>
        <v/>
      </c>
      <c r="J137" s="94" t="str">
        <f t="shared" si="34"/>
        <v/>
      </c>
      <c r="K137" s="429" t="str">
        <f t="shared" si="35"/>
        <v/>
      </c>
      <c r="L137" s="426" t="str">
        <f t="shared" si="36"/>
        <v/>
      </c>
      <c r="M137" s="94" t="str">
        <f t="shared" si="37"/>
        <v/>
      </c>
      <c r="N137" s="94" t="str">
        <f t="shared" si="38"/>
        <v/>
      </c>
      <c r="O137" s="427" t="str">
        <f t="shared" si="39"/>
        <v/>
      </c>
      <c r="P137" s="428" t="str">
        <f t="shared" si="40"/>
        <v/>
      </c>
      <c r="Q137" s="94" t="str">
        <f t="shared" si="41"/>
        <v/>
      </c>
      <c r="R137" s="94" t="str">
        <f t="shared" si="42"/>
        <v/>
      </c>
      <c r="S137" s="429" t="str">
        <f t="shared" si="43"/>
        <v/>
      </c>
      <c r="T137" s="426" t="str">
        <f t="shared" si="44"/>
        <v/>
      </c>
      <c r="U137" s="94" t="str">
        <f t="shared" si="45"/>
        <v/>
      </c>
      <c r="V137" s="94" t="str">
        <f t="shared" si="46"/>
        <v/>
      </c>
      <c r="W137" s="427" t="str">
        <f t="shared" si="47"/>
        <v/>
      </c>
      <c r="X137" s="428" t="str">
        <f t="shared" si="48"/>
        <v/>
      </c>
      <c r="Y137" s="94" t="str">
        <f t="shared" si="49"/>
        <v/>
      </c>
      <c r="Z137" s="94" t="str">
        <f t="shared" si="50"/>
        <v/>
      </c>
      <c r="AA137" s="429" t="str">
        <f t="shared" si="51"/>
        <v/>
      </c>
      <c r="AB137" s="57" t="str">
        <f t="shared" si="52"/>
        <v/>
      </c>
      <c r="AC137" s="58" t="str">
        <f t="shared" si="53"/>
        <v>Louisiana</v>
      </c>
      <c r="AD137" s="115" t="str">
        <f t="shared" si="54"/>
        <v/>
      </c>
      <c r="AE137" s="53" t="str">
        <f t="shared" si="55"/>
        <v/>
      </c>
      <c r="AF137" s="85" t="str">
        <f t="shared" si="56"/>
        <v/>
      </c>
      <c r="AG137" s="5" t="str">
        <f t="shared" si="57"/>
        <v/>
      </c>
      <c r="AJ137" s="16"/>
      <c r="AN137" s="28">
        <v>219</v>
      </c>
      <c r="AO137" s="28" t="s">
        <v>111</v>
      </c>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t="s">
        <v>111</v>
      </c>
      <c r="BQ137" s="28"/>
      <c r="BR137" s="28"/>
      <c r="BS137" s="28"/>
      <c r="BT137" s="28" t="s">
        <v>509</v>
      </c>
      <c r="BU137" s="28"/>
    </row>
    <row r="138" spans="2:73" x14ac:dyDescent="0.25">
      <c r="B138" s="59" t="str">
        <f t="shared" si="33"/>
        <v>Saline Bayou</v>
      </c>
      <c r="C138" s="100" t="str">
        <f t="shared" si="58"/>
        <v>USFS</v>
      </c>
      <c r="D138" s="82" t="str">
        <f t="shared" si="59"/>
        <v/>
      </c>
      <c r="E138" s="33" t="str">
        <f t="shared" si="60"/>
        <v/>
      </c>
      <c r="F138" s="33" t="str">
        <f t="shared" si="61"/>
        <v/>
      </c>
      <c r="G138" s="69" t="str">
        <f t="shared" si="62"/>
        <v/>
      </c>
      <c r="H138" s="79" t="str">
        <f t="shared" si="63"/>
        <v/>
      </c>
      <c r="I138" s="33" t="str">
        <f t="shared" si="64"/>
        <v/>
      </c>
      <c r="J138" s="33" t="str">
        <f t="shared" si="34"/>
        <v/>
      </c>
      <c r="K138" s="420" t="str">
        <f t="shared" si="35"/>
        <v/>
      </c>
      <c r="L138" s="82" t="str">
        <f t="shared" si="36"/>
        <v/>
      </c>
      <c r="M138" s="33" t="str">
        <f t="shared" si="37"/>
        <v/>
      </c>
      <c r="N138" s="33" t="str">
        <f t="shared" si="38"/>
        <v/>
      </c>
      <c r="O138" s="69" t="str">
        <f t="shared" si="39"/>
        <v/>
      </c>
      <c r="P138" s="79" t="str">
        <f t="shared" si="40"/>
        <v/>
      </c>
      <c r="Q138" s="33">
        <f t="shared" si="41"/>
        <v>19</v>
      </c>
      <c r="R138" s="33" t="str">
        <f t="shared" si="42"/>
        <v/>
      </c>
      <c r="S138" s="420">
        <f t="shared" si="43"/>
        <v>19</v>
      </c>
      <c r="T138" s="82" t="str">
        <f t="shared" si="44"/>
        <v/>
      </c>
      <c r="U138" s="33" t="str">
        <f t="shared" si="45"/>
        <v/>
      </c>
      <c r="V138" s="33" t="str">
        <f t="shared" si="46"/>
        <v/>
      </c>
      <c r="W138" s="69" t="str">
        <f t="shared" si="47"/>
        <v/>
      </c>
      <c r="X138" s="79" t="str">
        <f t="shared" si="48"/>
        <v/>
      </c>
      <c r="Y138" s="33">
        <f t="shared" si="49"/>
        <v>19</v>
      </c>
      <c r="Z138" s="33" t="str">
        <f t="shared" si="50"/>
        <v/>
      </c>
      <c r="AA138" s="420">
        <f t="shared" si="51"/>
        <v>19</v>
      </c>
      <c r="AB138" s="59" t="str">
        <f t="shared" si="52"/>
        <v/>
      </c>
      <c r="AC138" s="60" t="str">
        <f t="shared" si="53"/>
        <v/>
      </c>
      <c r="AD138" s="102" t="str">
        <f t="shared" si="54"/>
        <v/>
      </c>
      <c r="AE138" s="31" t="str">
        <f t="shared" si="55"/>
        <v/>
      </c>
      <c r="AF138" s="86" t="str">
        <f t="shared" si="56"/>
        <v/>
      </c>
      <c r="AG138" s="5" t="str">
        <f t="shared" si="57"/>
        <v/>
      </c>
      <c r="AJ138" s="16"/>
      <c r="AN138" s="28">
        <v>220</v>
      </c>
      <c r="AO138" s="28" t="s">
        <v>112</v>
      </c>
      <c r="AP138" s="28" t="s">
        <v>3</v>
      </c>
      <c r="AQ138" s="28"/>
      <c r="AR138" s="28"/>
      <c r="AS138" s="28"/>
      <c r="AT138" s="28"/>
      <c r="AU138" s="28"/>
      <c r="AV138" s="28"/>
      <c r="AW138" s="28"/>
      <c r="AX138" s="28"/>
      <c r="AY138" s="28"/>
      <c r="AZ138" s="28"/>
      <c r="BA138" s="28"/>
      <c r="BB138" s="28"/>
      <c r="BC138" s="28"/>
      <c r="BD138" s="28">
        <v>19</v>
      </c>
      <c r="BE138" s="28"/>
      <c r="BF138" s="28">
        <v>19</v>
      </c>
      <c r="BG138" s="28"/>
      <c r="BH138" s="28"/>
      <c r="BI138" s="28"/>
      <c r="BJ138" s="28"/>
      <c r="BK138" s="28"/>
      <c r="BL138" s="28">
        <v>19</v>
      </c>
      <c r="BM138" s="28"/>
      <c r="BN138" s="28">
        <v>19</v>
      </c>
      <c r="BO138" s="28"/>
      <c r="BP138" s="28"/>
      <c r="BQ138" s="28"/>
      <c r="BR138" s="28" t="s">
        <v>509</v>
      </c>
      <c r="BS138" s="28"/>
      <c r="BT138" s="28" t="s">
        <v>509</v>
      </c>
      <c r="BU138" s="28"/>
    </row>
    <row r="139" spans="2:73" ht="15.75" thickBot="1" x14ac:dyDescent="0.3">
      <c r="B139" s="146" t="str">
        <f t="shared" si="33"/>
        <v>TOTALS</v>
      </c>
      <c r="C139" s="101" t="str">
        <f t="shared" si="58"/>
        <v/>
      </c>
      <c r="D139" s="421" t="str">
        <f t="shared" si="59"/>
        <v/>
      </c>
      <c r="E139" s="422" t="str">
        <f t="shared" si="60"/>
        <v/>
      </c>
      <c r="F139" s="422" t="str">
        <f t="shared" si="61"/>
        <v/>
      </c>
      <c r="G139" s="423" t="str">
        <f t="shared" si="62"/>
        <v/>
      </c>
      <c r="H139" s="424" t="str">
        <f t="shared" si="63"/>
        <v/>
      </c>
      <c r="I139" s="422" t="str">
        <f t="shared" si="64"/>
        <v/>
      </c>
      <c r="J139" s="422" t="str">
        <f t="shared" si="34"/>
        <v/>
      </c>
      <c r="K139" s="425" t="str">
        <f t="shared" si="35"/>
        <v/>
      </c>
      <c r="L139" s="421" t="str">
        <f t="shared" si="36"/>
        <v/>
      </c>
      <c r="M139" s="422" t="str">
        <f t="shared" si="37"/>
        <v/>
      </c>
      <c r="N139" s="422" t="str">
        <f t="shared" si="38"/>
        <v/>
      </c>
      <c r="O139" s="423" t="str">
        <f t="shared" si="39"/>
        <v/>
      </c>
      <c r="P139" s="424" t="str">
        <f t="shared" si="40"/>
        <v/>
      </c>
      <c r="Q139" s="422" t="str">
        <f t="shared" si="41"/>
        <v/>
      </c>
      <c r="R139" s="422" t="str">
        <f t="shared" si="42"/>
        <v/>
      </c>
      <c r="S139" s="425" t="str">
        <f t="shared" si="43"/>
        <v/>
      </c>
      <c r="T139" s="421" t="str">
        <f t="shared" si="44"/>
        <v/>
      </c>
      <c r="U139" s="422" t="str">
        <f t="shared" si="45"/>
        <v/>
      </c>
      <c r="V139" s="422" t="str">
        <f t="shared" si="46"/>
        <v/>
      </c>
      <c r="W139" s="423" t="str">
        <f t="shared" si="47"/>
        <v/>
      </c>
      <c r="X139" s="424" t="str">
        <f t="shared" si="48"/>
        <v/>
      </c>
      <c r="Y139" s="422">
        <f t="shared" si="49"/>
        <v>19</v>
      </c>
      <c r="Z139" s="422" t="str">
        <f t="shared" si="50"/>
        <v/>
      </c>
      <c r="AA139" s="425">
        <f t="shared" si="51"/>
        <v>19</v>
      </c>
      <c r="AB139" s="97">
        <f t="shared" si="52"/>
        <v>1</v>
      </c>
      <c r="AC139" s="103" t="str">
        <f t="shared" si="53"/>
        <v>Louisiana</v>
      </c>
      <c r="AD139" s="323" t="str">
        <f t="shared" si="54"/>
        <v/>
      </c>
      <c r="AE139" s="34" t="str">
        <f t="shared" si="55"/>
        <v/>
      </c>
      <c r="AF139" s="98" t="str">
        <f t="shared" si="56"/>
        <v/>
      </c>
      <c r="AG139" s="5" t="str">
        <f t="shared" si="57"/>
        <v/>
      </c>
      <c r="AJ139" s="16"/>
      <c r="AN139" s="28">
        <v>221</v>
      </c>
      <c r="AO139" s="28" t="s">
        <v>5</v>
      </c>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v>19</v>
      </c>
      <c r="BM139" s="28"/>
      <c r="BN139" s="28">
        <v>19</v>
      </c>
      <c r="BO139" s="28">
        <v>1</v>
      </c>
      <c r="BP139" s="28" t="s">
        <v>111</v>
      </c>
      <c r="BQ139" s="28"/>
      <c r="BR139" s="28"/>
      <c r="BS139" s="28"/>
      <c r="BT139" s="28" t="s">
        <v>509</v>
      </c>
      <c r="BU139" s="28"/>
    </row>
    <row r="140" spans="2:73" x14ac:dyDescent="0.25">
      <c r="B140" s="95" t="str">
        <f t="shared" si="33"/>
        <v>Maine</v>
      </c>
      <c r="C140" s="113" t="str">
        <f t="shared" si="58"/>
        <v/>
      </c>
      <c r="D140" s="426" t="str">
        <f t="shared" si="59"/>
        <v/>
      </c>
      <c r="E140" s="94" t="str">
        <f t="shared" si="60"/>
        <v/>
      </c>
      <c r="F140" s="94" t="str">
        <f t="shared" si="61"/>
        <v/>
      </c>
      <c r="G140" s="427" t="str">
        <f t="shared" si="62"/>
        <v/>
      </c>
      <c r="H140" s="428" t="str">
        <f t="shared" si="63"/>
        <v/>
      </c>
      <c r="I140" s="94" t="str">
        <f t="shared" si="64"/>
        <v/>
      </c>
      <c r="J140" s="94" t="str">
        <f t="shared" si="34"/>
        <v/>
      </c>
      <c r="K140" s="429" t="str">
        <f t="shared" si="35"/>
        <v/>
      </c>
      <c r="L140" s="426" t="str">
        <f t="shared" si="36"/>
        <v/>
      </c>
      <c r="M140" s="94" t="str">
        <f t="shared" si="37"/>
        <v/>
      </c>
      <c r="N140" s="94" t="str">
        <f t="shared" si="38"/>
        <v/>
      </c>
      <c r="O140" s="427" t="str">
        <f t="shared" si="39"/>
        <v/>
      </c>
      <c r="P140" s="428" t="str">
        <f t="shared" si="40"/>
        <v/>
      </c>
      <c r="Q140" s="94" t="str">
        <f t="shared" si="41"/>
        <v/>
      </c>
      <c r="R140" s="94" t="str">
        <f t="shared" si="42"/>
        <v/>
      </c>
      <c r="S140" s="429" t="str">
        <f t="shared" si="43"/>
        <v/>
      </c>
      <c r="T140" s="426" t="str">
        <f t="shared" si="44"/>
        <v/>
      </c>
      <c r="U140" s="94" t="str">
        <f t="shared" si="45"/>
        <v/>
      </c>
      <c r="V140" s="94" t="str">
        <f t="shared" si="46"/>
        <v/>
      </c>
      <c r="W140" s="427" t="str">
        <f t="shared" si="47"/>
        <v/>
      </c>
      <c r="X140" s="428" t="str">
        <f t="shared" si="48"/>
        <v/>
      </c>
      <c r="Y140" s="94" t="str">
        <f t="shared" si="49"/>
        <v/>
      </c>
      <c r="Z140" s="94" t="str">
        <f t="shared" si="50"/>
        <v/>
      </c>
      <c r="AA140" s="429" t="str">
        <f t="shared" si="51"/>
        <v/>
      </c>
      <c r="AB140" s="57" t="str">
        <f t="shared" si="52"/>
        <v/>
      </c>
      <c r="AC140" s="58" t="str">
        <f t="shared" si="53"/>
        <v>Maine</v>
      </c>
      <c r="AD140" s="115" t="str">
        <f t="shared" si="54"/>
        <v/>
      </c>
      <c r="AE140" s="53" t="str">
        <f t="shared" si="55"/>
        <v/>
      </c>
      <c r="AF140" s="85" t="str">
        <f t="shared" si="56"/>
        <v/>
      </c>
      <c r="AG140" s="5" t="str">
        <f t="shared" si="57"/>
        <v/>
      </c>
      <c r="AJ140" s="16"/>
      <c r="AN140" s="28">
        <v>222</v>
      </c>
      <c r="AO140" s="28" t="s">
        <v>113</v>
      </c>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t="s">
        <v>113</v>
      </c>
      <c r="BQ140" s="28"/>
      <c r="BR140" s="28"/>
      <c r="BS140" s="28"/>
      <c r="BT140" s="28" t="s">
        <v>509</v>
      </c>
      <c r="BU140" s="28"/>
    </row>
    <row r="141" spans="2:73" x14ac:dyDescent="0.25">
      <c r="B141" s="59" t="str">
        <f t="shared" si="33"/>
        <v xml:space="preserve">Allagash </v>
      </c>
      <c r="C141" s="100" t="str">
        <f t="shared" si="58"/>
        <v>State</v>
      </c>
      <c r="D141" s="82" t="str">
        <f t="shared" si="59"/>
        <v/>
      </c>
      <c r="E141" s="33" t="str">
        <f t="shared" si="60"/>
        <v/>
      </c>
      <c r="F141" s="33" t="str">
        <f t="shared" si="61"/>
        <v/>
      </c>
      <c r="G141" s="69" t="str">
        <f t="shared" si="62"/>
        <v/>
      </c>
      <c r="H141" s="79" t="str">
        <f t="shared" si="63"/>
        <v/>
      </c>
      <c r="I141" s="33" t="str">
        <f t="shared" si="64"/>
        <v/>
      </c>
      <c r="J141" s="33" t="str">
        <f t="shared" si="34"/>
        <v/>
      </c>
      <c r="K141" s="420" t="str">
        <f t="shared" si="35"/>
        <v/>
      </c>
      <c r="L141" s="82" t="str">
        <f t="shared" si="36"/>
        <v/>
      </c>
      <c r="M141" s="33" t="str">
        <f t="shared" si="37"/>
        <v/>
      </c>
      <c r="N141" s="33" t="str">
        <f t="shared" si="38"/>
        <v/>
      </c>
      <c r="O141" s="69" t="str">
        <f t="shared" si="39"/>
        <v/>
      </c>
      <c r="P141" s="79" t="str">
        <f t="shared" si="40"/>
        <v/>
      </c>
      <c r="Q141" s="33" t="str">
        <f t="shared" si="41"/>
        <v/>
      </c>
      <c r="R141" s="33" t="str">
        <f t="shared" si="42"/>
        <v/>
      </c>
      <c r="S141" s="420" t="str">
        <f t="shared" si="43"/>
        <v/>
      </c>
      <c r="T141" s="82">
        <f t="shared" si="44"/>
        <v>92.5</v>
      </c>
      <c r="U141" s="33" t="str">
        <f t="shared" si="45"/>
        <v/>
      </c>
      <c r="V141" s="33" t="str">
        <f t="shared" si="46"/>
        <v/>
      </c>
      <c r="W141" s="69">
        <f t="shared" si="47"/>
        <v>92.5</v>
      </c>
      <c r="X141" s="79">
        <f t="shared" si="48"/>
        <v>92.5</v>
      </c>
      <c r="Y141" s="33" t="str">
        <f t="shared" si="49"/>
        <v/>
      </c>
      <c r="Z141" s="33" t="str">
        <f t="shared" si="50"/>
        <v/>
      </c>
      <c r="AA141" s="420">
        <f t="shared" si="51"/>
        <v>92.5</v>
      </c>
      <c r="AB141" s="59" t="str">
        <f t="shared" si="52"/>
        <v/>
      </c>
      <c r="AC141" s="60" t="str">
        <f t="shared" si="53"/>
        <v/>
      </c>
      <c r="AD141" s="102" t="str">
        <f t="shared" si="54"/>
        <v>Yes</v>
      </c>
      <c r="AE141" s="31" t="str">
        <f t="shared" si="55"/>
        <v>None</v>
      </c>
      <c r="AF141" s="86" t="str">
        <f t="shared" si="56"/>
        <v/>
      </c>
      <c r="AG141" s="5" t="str">
        <f t="shared" si="57"/>
        <v/>
      </c>
      <c r="AJ141" s="16"/>
      <c r="AN141" s="28">
        <v>223</v>
      </c>
      <c r="AO141" s="28" t="s">
        <v>588</v>
      </c>
      <c r="AP141" s="28" t="s">
        <v>4</v>
      </c>
      <c r="AQ141" s="28"/>
      <c r="AR141" s="28"/>
      <c r="AS141" s="28"/>
      <c r="AT141" s="28"/>
      <c r="AU141" s="28"/>
      <c r="AV141" s="28"/>
      <c r="AW141" s="28"/>
      <c r="AX141" s="28"/>
      <c r="AY141" s="28"/>
      <c r="AZ141" s="28"/>
      <c r="BA141" s="28"/>
      <c r="BB141" s="28"/>
      <c r="BC141" s="28"/>
      <c r="BD141" s="28"/>
      <c r="BE141" s="28"/>
      <c r="BF141" s="28"/>
      <c r="BG141" s="28">
        <v>92.5</v>
      </c>
      <c r="BH141" s="28"/>
      <c r="BI141" s="28"/>
      <c r="BJ141" s="28">
        <v>92.5</v>
      </c>
      <c r="BK141" s="28">
        <v>92.5</v>
      </c>
      <c r="BL141" s="28"/>
      <c r="BM141" s="28"/>
      <c r="BN141" s="28">
        <v>92.5</v>
      </c>
      <c r="BO141" s="28"/>
      <c r="BP141" s="28"/>
      <c r="BQ141" s="28" t="s">
        <v>510</v>
      </c>
      <c r="BR141" s="28" t="s">
        <v>496</v>
      </c>
      <c r="BS141" s="28"/>
      <c r="BT141" s="28" t="s">
        <v>509</v>
      </c>
      <c r="BU141" s="28"/>
    </row>
    <row r="142" spans="2:73" ht="15.75" thickBot="1" x14ac:dyDescent="0.3">
      <c r="B142" s="146" t="str">
        <f t="shared" si="33"/>
        <v>TOTALS</v>
      </c>
      <c r="C142" s="101" t="str">
        <f t="shared" si="58"/>
        <v/>
      </c>
      <c r="D142" s="421" t="str">
        <f t="shared" si="59"/>
        <v/>
      </c>
      <c r="E142" s="422" t="str">
        <f t="shared" si="60"/>
        <v/>
      </c>
      <c r="F142" s="422" t="str">
        <f t="shared" si="61"/>
        <v/>
      </c>
      <c r="G142" s="423" t="str">
        <f t="shared" si="62"/>
        <v/>
      </c>
      <c r="H142" s="424" t="str">
        <f t="shared" si="63"/>
        <v/>
      </c>
      <c r="I142" s="422" t="str">
        <f t="shared" si="64"/>
        <v/>
      </c>
      <c r="J142" s="422" t="str">
        <f t="shared" si="34"/>
        <v/>
      </c>
      <c r="K142" s="425" t="str">
        <f t="shared" si="35"/>
        <v/>
      </c>
      <c r="L142" s="421" t="str">
        <f t="shared" si="36"/>
        <v/>
      </c>
      <c r="M142" s="422" t="str">
        <f t="shared" si="37"/>
        <v/>
      </c>
      <c r="N142" s="422" t="str">
        <f t="shared" si="38"/>
        <v/>
      </c>
      <c r="O142" s="423" t="str">
        <f t="shared" si="39"/>
        <v/>
      </c>
      <c r="P142" s="424" t="str">
        <f t="shared" si="40"/>
        <v/>
      </c>
      <c r="Q142" s="422" t="str">
        <f t="shared" si="41"/>
        <v/>
      </c>
      <c r="R142" s="422" t="str">
        <f t="shared" si="42"/>
        <v/>
      </c>
      <c r="S142" s="425" t="str">
        <f t="shared" si="43"/>
        <v/>
      </c>
      <c r="T142" s="421" t="str">
        <f t="shared" si="44"/>
        <v/>
      </c>
      <c r="U142" s="422" t="str">
        <f t="shared" si="45"/>
        <v/>
      </c>
      <c r="V142" s="422" t="str">
        <f t="shared" si="46"/>
        <v/>
      </c>
      <c r="W142" s="423" t="str">
        <f t="shared" si="47"/>
        <v/>
      </c>
      <c r="X142" s="424">
        <f t="shared" si="48"/>
        <v>92.5</v>
      </c>
      <c r="Y142" s="422" t="str">
        <f t="shared" si="49"/>
        <v/>
      </c>
      <c r="Z142" s="422" t="str">
        <f t="shared" si="50"/>
        <v/>
      </c>
      <c r="AA142" s="425">
        <f t="shared" si="51"/>
        <v>92.5</v>
      </c>
      <c r="AB142" s="97">
        <f t="shared" si="52"/>
        <v>1</v>
      </c>
      <c r="AC142" s="103" t="str">
        <f t="shared" si="53"/>
        <v>Maine</v>
      </c>
      <c r="AD142" s="323" t="str">
        <f t="shared" si="54"/>
        <v/>
      </c>
      <c r="AE142" s="34" t="str">
        <f t="shared" si="55"/>
        <v/>
      </c>
      <c r="AF142" s="98" t="str">
        <f t="shared" si="56"/>
        <v/>
      </c>
      <c r="AG142" s="5" t="str">
        <f t="shared" si="57"/>
        <v/>
      </c>
      <c r="AJ142" s="16"/>
      <c r="AN142" s="28">
        <v>226</v>
      </c>
      <c r="AO142" s="28" t="s">
        <v>5</v>
      </c>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v>92.5</v>
      </c>
      <c r="BL142" s="28"/>
      <c r="BM142" s="28"/>
      <c r="BN142" s="28">
        <v>92.5</v>
      </c>
      <c r="BO142" s="28">
        <v>1</v>
      </c>
      <c r="BP142" s="28" t="s">
        <v>113</v>
      </c>
      <c r="BQ142" s="28"/>
      <c r="BR142" s="28"/>
      <c r="BS142" s="28"/>
      <c r="BT142" s="28" t="s">
        <v>509</v>
      </c>
      <c r="BU142" s="28"/>
    </row>
    <row r="143" spans="2:73" x14ac:dyDescent="0.25">
      <c r="B143" s="95" t="str">
        <f t="shared" si="33"/>
        <v>Massachusetts</v>
      </c>
      <c r="C143" s="113" t="str">
        <f t="shared" si="58"/>
        <v/>
      </c>
      <c r="D143" s="426" t="str">
        <f t="shared" si="59"/>
        <v/>
      </c>
      <c r="E143" s="94" t="str">
        <f t="shared" si="60"/>
        <v/>
      </c>
      <c r="F143" s="94" t="str">
        <f t="shared" si="61"/>
        <v/>
      </c>
      <c r="G143" s="427" t="str">
        <f t="shared" si="62"/>
        <v/>
      </c>
      <c r="H143" s="428" t="str">
        <f t="shared" si="63"/>
        <v/>
      </c>
      <c r="I143" s="94" t="str">
        <f t="shared" si="64"/>
        <v/>
      </c>
      <c r="J143" s="94" t="str">
        <f t="shared" si="34"/>
        <v/>
      </c>
      <c r="K143" s="429" t="str">
        <f t="shared" si="35"/>
        <v/>
      </c>
      <c r="L143" s="426" t="str">
        <f t="shared" si="36"/>
        <v/>
      </c>
      <c r="M143" s="94" t="str">
        <f t="shared" si="37"/>
        <v/>
      </c>
      <c r="N143" s="94" t="str">
        <f t="shared" si="38"/>
        <v/>
      </c>
      <c r="O143" s="427" t="str">
        <f t="shared" si="39"/>
        <v/>
      </c>
      <c r="P143" s="428" t="str">
        <f t="shared" si="40"/>
        <v/>
      </c>
      <c r="Q143" s="94" t="str">
        <f t="shared" si="41"/>
        <v/>
      </c>
      <c r="R143" s="94" t="str">
        <f t="shared" si="42"/>
        <v/>
      </c>
      <c r="S143" s="429" t="str">
        <f t="shared" si="43"/>
        <v/>
      </c>
      <c r="T143" s="426" t="str">
        <f t="shared" si="44"/>
        <v/>
      </c>
      <c r="U143" s="94" t="str">
        <f t="shared" si="45"/>
        <v/>
      </c>
      <c r="V143" s="94" t="str">
        <f t="shared" si="46"/>
        <v/>
      </c>
      <c r="W143" s="427" t="str">
        <f t="shared" si="47"/>
        <v/>
      </c>
      <c r="X143" s="428" t="str">
        <f t="shared" si="48"/>
        <v/>
      </c>
      <c r="Y143" s="94" t="str">
        <f t="shared" si="49"/>
        <v/>
      </c>
      <c r="Z143" s="94" t="str">
        <f t="shared" si="50"/>
        <v/>
      </c>
      <c r="AA143" s="429" t="str">
        <f t="shared" si="51"/>
        <v/>
      </c>
      <c r="AB143" s="57" t="str">
        <f t="shared" si="52"/>
        <v/>
      </c>
      <c r="AC143" s="58" t="str">
        <f t="shared" si="53"/>
        <v>Massachusetts</v>
      </c>
      <c r="AD143" s="115" t="str">
        <f t="shared" si="54"/>
        <v/>
      </c>
      <c r="AE143" s="53" t="str">
        <f t="shared" si="55"/>
        <v/>
      </c>
      <c r="AF143" s="85" t="str">
        <f t="shared" si="56"/>
        <v/>
      </c>
      <c r="AG143" s="5" t="str">
        <f t="shared" si="57"/>
        <v/>
      </c>
      <c r="AJ143" s="16"/>
      <c r="AN143" s="28">
        <v>230</v>
      </c>
      <c r="AO143" s="28" t="s">
        <v>114</v>
      </c>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t="s">
        <v>114</v>
      </c>
      <c r="BQ143" s="28"/>
      <c r="BR143" s="28"/>
      <c r="BS143" s="28"/>
      <c r="BT143" s="28" t="s">
        <v>509</v>
      </c>
      <c r="BU143" s="28"/>
    </row>
    <row r="144" spans="2:73" x14ac:dyDescent="0.25">
      <c r="B144" s="59" t="str">
        <f t="shared" si="33"/>
        <v>Sudbury, Assabet and Concord</v>
      </c>
      <c r="C144" s="100" t="str">
        <f t="shared" si="58"/>
        <v>NPS</v>
      </c>
      <c r="D144" s="82" t="str">
        <f t="shared" si="59"/>
        <v/>
      </c>
      <c r="E144" s="33" t="str">
        <f t="shared" si="60"/>
        <v/>
      </c>
      <c r="F144" s="33" t="str">
        <f t="shared" si="61"/>
        <v/>
      </c>
      <c r="G144" s="69" t="str">
        <f t="shared" si="62"/>
        <v/>
      </c>
      <c r="H144" s="79" t="str">
        <f t="shared" si="63"/>
        <v/>
      </c>
      <c r="I144" s="33" t="str">
        <f t="shared" si="64"/>
        <v/>
      </c>
      <c r="J144" s="33" t="str">
        <f t="shared" si="34"/>
        <v/>
      </c>
      <c r="K144" s="420" t="str">
        <f t="shared" si="35"/>
        <v/>
      </c>
      <c r="L144" s="82" t="str">
        <f t="shared" si="36"/>
        <v/>
      </c>
      <c r="M144" s="33">
        <f t="shared" si="37"/>
        <v>14.9</v>
      </c>
      <c r="N144" s="33">
        <f t="shared" si="38"/>
        <v>14.1</v>
      </c>
      <c r="O144" s="69">
        <f t="shared" si="39"/>
        <v>29</v>
      </c>
      <c r="P144" s="79" t="str">
        <f t="shared" si="40"/>
        <v/>
      </c>
      <c r="Q144" s="33" t="str">
        <f t="shared" si="41"/>
        <v/>
      </c>
      <c r="R144" s="33" t="str">
        <f t="shared" si="42"/>
        <v/>
      </c>
      <c r="S144" s="420" t="str">
        <f t="shared" si="43"/>
        <v/>
      </c>
      <c r="T144" s="82" t="str">
        <f t="shared" si="44"/>
        <v/>
      </c>
      <c r="U144" s="33" t="str">
        <f t="shared" si="45"/>
        <v/>
      </c>
      <c r="V144" s="33" t="str">
        <f t="shared" si="46"/>
        <v/>
      </c>
      <c r="W144" s="69" t="str">
        <f t="shared" si="47"/>
        <v/>
      </c>
      <c r="X144" s="79" t="str">
        <f t="shared" si="48"/>
        <v/>
      </c>
      <c r="Y144" s="33">
        <f t="shared" si="49"/>
        <v>14.9</v>
      </c>
      <c r="Z144" s="33">
        <f t="shared" si="50"/>
        <v>14.1</v>
      </c>
      <c r="AA144" s="420">
        <f t="shared" si="51"/>
        <v>29</v>
      </c>
      <c r="AB144" s="59" t="str">
        <f t="shared" si="52"/>
        <v/>
      </c>
      <c r="AC144" s="60" t="str">
        <f t="shared" si="53"/>
        <v/>
      </c>
      <c r="AD144" s="102" t="str">
        <f t="shared" si="54"/>
        <v/>
      </c>
      <c r="AE144" s="31" t="str">
        <f t="shared" si="55"/>
        <v/>
      </c>
      <c r="AF144" s="86" t="str">
        <f t="shared" si="56"/>
        <v>See endnote 5</v>
      </c>
      <c r="AG144" s="5" t="str">
        <f t="shared" si="57"/>
        <v/>
      </c>
      <c r="AJ144" s="16"/>
      <c r="AN144" s="28">
        <v>232</v>
      </c>
      <c r="AO144" s="28" t="s">
        <v>905</v>
      </c>
      <c r="AP144" s="28" t="s">
        <v>2</v>
      </c>
      <c r="AQ144" s="28"/>
      <c r="AR144" s="28"/>
      <c r="AS144" s="28"/>
      <c r="AT144" s="28"/>
      <c r="AU144" s="28"/>
      <c r="AV144" s="28"/>
      <c r="AW144" s="28"/>
      <c r="AX144" s="28"/>
      <c r="AY144" s="28"/>
      <c r="AZ144" s="28">
        <v>14.9</v>
      </c>
      <c r="BA144" s="28">
        <v>14.1</v>
      </c>
      <c r="BB144" s="28">
        <v>29</v>
      </c>
      <c r="BC144" s="28"/>
      <c r="BD144" s="28"/>
      <c r="BE144" s="28"/>
      <c r="BF144" s="28"/>
      <c r="BG144" s="28"/>
      <c r="BH144" s="28"/>
      <c r="BI144" s="28"/>
      <c r="BJ144" s="28"/>
      <c r="BK144" s="28"/>
      <c r="BL144" s="28">
        <v>14.9</v>
      </c>
      <c r="BM144" s="28">
        <v>14.1</v>
      </c>
      <c r="BN144" s="28">
        <v>29</v>
      </c>
      <c r="BO144" s="28"/>
      <c r="BP144" s="28"/>
      <c r="BQ144" s="28"/>
      <c r="BR144" s="28" t="s">
        <v>509</v>
      </c>
      <c r="BS144" s="28" t="s">
        <v>775</v>
      </c>
      <c r="BT144" s="28" t="s">
        <v>509</v>
      </c>
      <c r="BU144" s="28">
        <v>1</v>
      </c>
    </row>
    <row r="145" spans="2:73" x14ac:dyDescent="0.25">
      <c r="B145" s="59" t="str">
        <f t="shared" si="33"/>
        <v>Taunton</v>
      </c>
      <c r="C145" s="100" t="str">
        <f t="shared" si="58"/>
        <v>NPS</v>
      </c>
      <c r="D145" s="82" t="str">
        <f t="shared" si="59"/>
        <v/>
      </c>
      <c r="E145" s="33" t="str">
        <f t="shared" si="60"/>
        <v/>
      </c>
      <c r="F145" s="33" t="str">
        <f t="shared" si="61"/>
        <v/>
      </c>
      <c r="G145" s="69" t="str">
        <f t="shared" si="62"/>
        <v/>
      </c>
      <c r="H145" s="79" t="str">
        <f t="shared" si="63"/>
        <v/>
      </c>
      <c r="I145" s="33" t="str">
        <f t="shared" si="64"/>
        <v/>
      </c>
      <c r="J145" s="33" t="str">
        <f t="shared" si="34"/>
        <v/>
      </c>
      <c r="K145" s="420" t="str">
        <f t="shared" si="35"/>
        <v/>
      </c>
      <c r="L145" s="82" t="str">
        <f t="shared" si="36"/>
        <v/>
      </c>
      <c r="M145" s="33">
        <f t="shared" si="37"/>
        <v>26</v>
      </c>
      <c r="N145" s="33">
        <f t="shared" si="38"/>
        <v>14</v>
      </c>
      <c r="O145" s="69">
        <f t="shared" si="39"/>
        <v>40</v>
      </c>
      <c r="P145" s="79" t="str">
        <f t="shared" si="40"/>
        <v/>
      </c>
      <c r="Q145" s="33" t="str">
        <f t="shared" si="41"/>
        <v/>
      </c>
      <c r="R145" s="33" t="str">
        <f t="shared" si="42"/>
        <v/>
      </c>
      <c r="S145" s="420" t="str">
        <f t="shared" si="43"/>
        <v/>
      </c>
      <c r="T145" s="82" t="str">
        <f t="shared" si="44"/>
        <v/>
      </c>
      <c r="U145" s="33" t="str">
        <f t="shared" si="45"/>
        <v/>
      </c>
      <c r="V145" s="33" t="str">
        <f t="shared" si="46"/>
        <v/>
      </c>
      <c r="W145" s="69" t="str">
        <f t="shared" si="47"/>
        <v/>
      </c>
      <c r="X145" s="79" t="str">
        <f t="shared" si="48"/>
        <v/>
      </c>
      <c r="Y145" s="33">
        <f t="shared" si="49"/>
        <v>26</v>
      </c>
      <c r="Z145" s="33">
        <f t="shared" si="50"/>
        <v>14</v>
      </c>
      <c r="AA145" s="420">
        <f t="shared" si="51"/>
        <v>40</v>
      </c>
      <c r="AB145" s="59" t="str">
        <f t="shared" si="52"/>
        <v/>
      </c>
      <c r="AC145" s="60" t="str">
        <f t="shared" si="53"/>
        <v/>
      </c>
      <c r="AD145" s="102" t="str">
        <f t="shared" si="54"/>
        <v/>
      </c>
      <c r="AE145" s="31" t="str">
        <f t="shared" si="55"/>
        <v/>
      </c>
      <c r="AF145" s="86" t="str">
        <f t="shared" si="56"/>
        <v/>
      </c>
      <c r="AG145" s="5" t="str">
        <f t="shared" si="57"/>
        <v/>
      </c>
      <c r="AJ145" s="16"/>
      <c r="AN145" s="28">
        <v>233</v>
      </c>
      <c r="AO145" s="28" t="s">
        <v>313</v>
      </c>
      <c r="AP145" s="28" t="s">
        <v>2</v>
      </c>
      <c r="AQ145" s="28"/>
      <c r="AR145" s="28"/>
      <c r="AS145" s="28"/>
      <c r="AT145" s="28"/>
      <c r="AU145" s="28"/>
      <c r="AV145" s="28"/>
      <c r="AW145" s="28"/>
      <c r="AX145" s="28"/>
      <c r="AY145" s="28"/>
      <c r="AZ145" s="28">
        <v>26</v>
      </c>
      <c r="BA145" s="28">
        <v>14</v>
      </c>
      <c r="BB145" s="28">
        <v>40</v>
      </c>
      <c r="BC145" s="28"/>
      <c r="BD145" s="28"/>
      <c r="BE145" s="28"/>
      <c r="BF145" s="28"/>
      <c r="BG145" s="28"/>
      <c r="BH145" s="28"/>
      <c r="BI145" s="28"/>
      <c r="BJ145" s="28"/>
      <c r="BK145" s="28"/>
      <c r="BL145" s="28">
        <v>26</v>
      </c>
      <c r="BM145" s="28">
        <v>14</v>
      </c>
      <c r="BN145" s="28">
        <v>40</v>
      </c>
      <c r="BO145" s="28"/>
      <c r="BP145" s="28"/>
      <c r="BQ145" s="28"/>
      <c r="BR145" s="28" t="s">
        <v>509</v>
      </c>
      <c r="BS145" s="28"/>
      <c r="BT145" s="28" t="s">
        <v>509</v>
      </c>
      <c r="BU145" s="28">
        <v>1</v>
      </c>
    </row>
    <row r="146" spans="2:73" x14ac:dyDescent="0.25">
      <c r="B146" s="59" t="str">
        <f t="shared" ref="B146:B209" si="65">IF(ISBLANK(AO146),"",(AO146))</f>
        <v>Westfield</v>
      </c>
      <c r="C146" s="100" t="str">
        <f t="shared" si="58"/>
        <v>State</v>
      </c>
      <c r="D146" s="82" t="str">
        <f t="shared" si="59"/>
        <v/>
      </c>
      <c r="E146" s="33" t="str">
        <f t="shared" si="60"/>
        <v/>
      </c>
      <c r="F146" s="33" t="str">
        <f t="shared" si="61"/>
        <v/>
      </c>
      <c r="G146" s="69" t="str">
        <f t="shared" si="62"/>
        <v/>
      </c>
      <c r="H146" s="79" t="str">
        <f t="shared" si="63"/>
        <v/>
      </c>
      <c r="I146" s="33" t="str">
        <f t="shared" si="64"/>
        <v/>
      </c>
      <c r="J146" s="33" t="str">
        <f t="shared" si="34"/>
        <v/>
      </c>
      <c r="K146" s="420" t="str">
        <f t="shared" si="35"/>
        <v/>
      </c>
      <c r="L146" s="82" t="str">
        <f t="shared" si="36"/>
        <v/>
      </c>
      <c r="M146" s="33" t="str">
        <f t="shared" si="37"/>
        <v/>
      </c>
      <c r="N146" s="33" t="str">
        <f t="shared" si="38"/>
        <v/>
      </c>
      <c r="O146" s="69" t="str">
        <f t="shared" si="39"/>
        <v/>
      </c>
      <c r="P146" s="79" t="str">
        <f t="shared" si="40"/>
        <v/>
      </c>
      <c r="Q146" s="33" t="str">
        <f t="shared" si="41"/>
        <v/>
      </c>
      <c r="R146" s="33" t="str">
        <f t="shared" si="42"/>
        <v/>
      </c>
      <c r="S146" s="420" t="str">
        <f t="shared" si="43"/>
        <v/>
      </c>
      <c r="T146" s="82">
        <f t="shared" si="44"/>
        <v>2.6</v>
      </c>
      <c r="U146" s="33">
        <f t="shared" si="45"/>
        <v>42.9</v>
      </c>
      <c r="V146" s="33">
        <f t="shared" si="46"/>
        <v>32.6</v>
      </c>
      <c r="W146" s="69">
        <f t="shared" si="47"/>
        <v>78.099999999999994</v>
      </c>
      <c r="X146" s="79">
        <f t="shared" si="48"/>
        <v>2.6</v>
      </c>
      <c r="Y146" s="33">
        <f t="shared" si="49"/>
        <v>42.9</v>
      </c>
      <c r="Z146" s="33">
        <f t="shared" si="50"/>
        <v>32.6</v>
      </c>
      <c r="AA146" s="420">
        <f t="shared" si="51"/>
        <v>78.099999999999994</v>
      </c>
      <c r="AB146" s="59" t="str">
        <f t="shared" si="52"/>
        <v/>
      </c>
      <c r="AC146" s="60" t="str">
        <f t="shared" si="53"/>
        <v/>
      </c>
      <c r="AD146" s="102" t="str">
        <f t="shared" si="54"/>
        <v>Yes</v>
      </c>
      <c r="AE146" s="31" t="str">
        <f t="shared" si="55"/>
        <v>None</v>
      </c>
      <c r="AF146" s="86" t="str">
        <f t="shared" si="56"/>
        <v/>
      </c>
      <c r="AG146" s="5" t="str">
        <f t="shared" si="57"/>
        <v/>
      </c>
      <c r="AJ146" s="16"/>
      <c r="AN146" s="28">
        <v>234</v>
      </c>
      <c r="AO146" s="28" t="s">
        <v>430</v>
      </c>
      <c r="AP146" s="28" t="s">
        <v>4</v>
      </c>
      <c r="AQ146" s="28"/>
      <c r="AR146" s="28"/>
      <c r="AS146" s="28"/>
      <c r="AT146" s="28"/>
      <c r="AU146" s="28"/>
      <c r="AV146" s="28"/>
      <c r="AW146" s="28"/>
      <c r="AX146" s="28"/>
      <c r="AY146" s="28"/>
      <c r="AZ146" s="28"/>
      <c r="BA146" s="28"/>
      <c r="BB146" s="28"/>
      <c r="BC146" s="28"/>
      <c r="BD146" s="28"/>
      <c r="BE146" s="28"/>
      <c r="BF146" s="28"/>
      <c r="BG146" s="28">
        <v>2.6</v>
      </c>
      <c r="BH146" s="28">
        <v>42.9</v>
      </c>
      <c r="BI146" s="28">
        <v>32.6</v>
      </c>
      <c r="BJ146" s="28">
        <v>78.099999999999994</v>
      </c>
      <c r="BK146" s="28">
        <v>2.6</v>
      </c>
      <c r="BL146" s="28">
        <v>42.9</v>
      </c>
      <c r="BM146" s="28">
        <v>32.6</v>
      </c>
      <c r="BN146" s="28">
        <v>78.099999999999994</v>
      </c>
      <c r="BO146" s="28"/>
      <c r="BP146" s="28"/>
      <c r="BQ146" s="28" t="s">
        <v>510</v>
      </c>
      <c r="BR146" s="28" t="s">
        <v>496</v>
      </c>
      <c r="BS146" s="28"/>
      <c r="BT146" s="28" t="s">
        <v>509</v>
      </c>
      <c r="BU146" s="28"/>
    </row>
    <row r="147" spans="2:73" ht="15.75" thickBot="1" x14ac:dyDescent="0.3">
      <c r="B147" s="146" t="str">
        <f t="shared" si="65"/>
        <v>TOTALS</v>
      </c>
      <c r="C147" s="101" t="str">
        <f t="shared" si="58"/>
        <v/>
      </c>
      <c r="D147" s="421" t="str">
        <f t="shared" si="59"/>
        <v/>
      </c>
      <c r="E147" s="422" t="str">
        <f t="shared" si="60"/>
        <v/>
      </c>
      <c r="F147" s="422" t="str">
        <f t="shared" si="61"/>
        <v/>
      </c>
      <c r="G147" s="423" t="str">
        <f t="shared" si="62"/>
        <v/>
      </c>
      <c r="H147" s="424" t="str">
        <f t="shared" si="63"/>
        <v/>
      </c>
      <c r="I147" s="422" t="str">
        <f t="shared" si="64"/>
        <v/>
      </c>
      <c r="J147" s="422" t="str">
        <f t="shared" si="34"/>
        <v/>
      </c>
      <c r="K147" s="425" t="str">
        <f t="shared" si="35"/>
        <v/>
      </c>
      <c r="L147" s="421" t="str">
        <f t="shared" si="36"/>
        <v/>
      </c>
      <c r="M147" s="422" t="str">
        <f t="shared" si="37"/>
        <v/>
      </c>
      <c r="N147" s="422" t="str">
        <f t="shared" si="38"/>
        <v/>
      </c>
      <c r="O147" s="423" t="str">
        <f t="shared" si="39"/>
        <v/>
      </c>
      <c r="P147" s="424" t="str">
        <f t="shared" si="40"/>
        <v/>
      </c>
      <c r="Q147" s="422" t="str">
        <f t="shared" si="41"/>
        <v/>
      </c>
      <c r="R147" s="422" t="str">
        <f t="shared" si="42"/>
        <v/>
      </c>
      <c r="S147" s="425" t="str">
        <f t="shared" si="43"/>
        <v/>
      </c>
      <c r="T147" s="421" t="str">
        <f t="shared" si="44"/>
        <v/>
      </c>
      <c r="U147" s="422" t="str">
        <f t="shared" si="45"/>
        <v/>
      </c>
      <c r="V147" s="422" t="str">
        <f t="shared" si="46"/>
        <v/>
      </c>
      <c r="W147" s="423" t="str">
        <f t="shared" si="47"/>
        <v/>
      </c>
      <c r="X147" s="424">
        <f t="shared" si="48"/>
        <v>2.6</v>
      </c>
      <c r="Y147" s="422">
        <f t="shared" si="49"/>
        <v>83.8</v>
      </c>
      <c r="Z147" s="422">
        <f t="shared" si="50"/>
        <v>60.7</v>
      </c>
      <c r="AA147" s="425">
        <f t="shared" si="51"/>
        <v>147.1</v>
      </c>
      <c r="AB147" s="97">
        <f t="shared" si="52"/>
        <v>3</v>
      </c>
      <c r="AC147" s="103" t="str">
        <f t="shared" si="53"/>
        <v>Massachusetts</v>
      </c>
      <c r="AD147" s="323" t="str">
        <f t="shared" si="54"/>
        <v/>
      </c>
      <c r="AE147" s="34" t="str">
        <f t="shared" si="55"/>
        <v/>
      </c>
      <c r="AF147" s="98" t="str">
        <f t="shared" si="56"/>
        <v/>
      </c>
      <c r="AG147" s="5" t="str">
        <f t="shared" si="57"/>
        <v/>
      </c>
      <c r="AJ147" s="16"/>
      <c r="AN147" s="28">
        <v>237</v>
      </c>
      <c r="AO147" s="28" t="s">
        <v>5</v>
      </c>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v>2.6</v>
      </c>
      <c r="BL147" s="28">
        <v>83.8</v>
      </c>
      <c r="BM147" s="28">
        <v>60.7</v>
      </c>
      <c r="BN147" s="28">
        <v>147.1</v>
      </c>
      <c r="BO147" s="28">
        <v>3</v>
      </c>
      <c r="BP147" s="28" t="s">
        <v>114</v>
      </c>
      <c r="BQ147" s="28"/>
      <c r="BR147" s="28"/>
      <c r="BS147" s="28"/>
      <c r="BT147" s="28" t="s">
        <v>509</v>
      </c>
      <c r="BU147" s="28"/>
    </row>
    <row r="148" spans="2:73" x14ac:dyDescent="0.25">
      <c r="B148" s="95" t="str">
        <f t="shared" si="65"/>
        <v>Michigan</v>
      </c>
      <c r="C148" s="113" t="str">
        <f t="shared" si="58"/>
        <v/>
      </c>
      <c r="D148" s="426" t="str">
        <f t="shared" si="59"/>
        <v/>
      </c>
      <c r="E148" s="94" t="str">
        <f t="shared" si="60"/>
        <v/>
      </c>
      <c r="F148" s="94" t="str">
        <f t="shared" si="61"/>
        <v/>
      </c>
      <c r="G148" s="427" t="str">
        <f t="shared" si="62"/>
        <v/>
      </c>
      <c r="H148" s="428" t="str">
        <f t="shared" si="63"/>
        <v/>
      </c>
      <c r="I148" s="94" t="str">
        <f t="shared" si="64"/>
        <v/>
      </c>
      <c r="J148" s="94" t="str">
        <f t="shared" si="34"/>
        <v/>
      </c>
      <c r="K148" s="429" t="str">
        <f t="shared" si="35"/>
        <v/>
      </c>
      <c r="L148" s="426" t="str">
        <f t="shared" si="36"/>
        <v/>
      </c>
      <c r="M148" s="94" t="str">
        <f t="shared" si="37"/>
        <v/>
      </c>
      <c r="N148" s="94" t="str">
        <f t="shared" si="38"/>
        <v/>
      </c>
      <c r="O148" s="427" t="str">
        <f t="shared" si="39"/>
        <v/>
      </c>
      <c r="P148" s="428" t="str">
        <f t="shared" si="40"/>
        <v/>
      </c>
      <c r="Q148" s="94" t="str">
        <f t="shared" si="41"/>
        <v/>
      </c>
      <c r="R148" s="94" t="str">
        <f t="shared" si="42"/>
        <v/>
      </c>
      <c r="S148" s="429" t="str">
        <f t="shared" si="43"/>
        <v/>
      </c>
      <c r="T148" s="426" t="str">
        <f t="shared" si="44"/>
        <v/>
      </c>
      <c r="U148" s="94" t="str">
        <f t="shared" si="45"/>
        <v/>
      </c>
      <c r="V148" s="94" t="str">
        <f t="shared" si="46"/>
        <v/>
      </c>
      <c r="W148" s="427" t="str">
        <f t="shared" si="47"/>
        <v/>
      </c>
      <c r="X148" s="428" t="str">
        <f t="shared" si="48"/>
        <v/>
      </c>
      <c r="Y148" s="94" t="str">
        <f t="shared" si="49"/>
        <v/>
      </c>
      <c r="Z148" s="94" t="str">
        <f t="shared" si="50"/>
        <v/>
      </c>
      <c r="AA148" s="429" t="str">
        <f t="shared" si="51"/>
        <v/>
      </c>
      <c r="AB148" s="57" t="str">
        <f t="shared" si="52"/>
        <v/>
      </c>
      <c r="AC148" s="58" t="str">
        <f t="shared" si="53"/>
        <v>Michigan</v>
      </c>
      <c r="AD148" s="115" t="str">
        <f t="shared" si="54"/>
        <v/>
      </c>
      <c r="AE148" s="53" t="str">
        <f t="shared" si="55"/>
        <v/>
      </c>
      <c r="AF148" s="85" t="str">
        <f t="shared" si="56"/>
        <v/>
      </c>
      <c r="AG148" s="5" t="str">
        <f t="shared" si="57"/>
        <v/>
      </c>
      <c r="AJ148" s="16"/>
      <c r="AN148" s="28">
        <v>238</v>
      </c>
      <c r="AO148" s="28" t="s">
        <v>115</v>
      </c>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t="s">
        <v>115</v>
      </c>
      <c r="BQ148" s="28"/>
      <c r="BR148" s="28"/>
      <c r="BS148" s="28"/>
      <c r="BT148" s="28" t="s">
        <v>509</v>
      </c>
      <c r="BU148" s="28"/>
    </row>
    <row r="149" spans="2:73" x14ac:dyDescent="0.25">
      <c r="B149" s="59" t="str">
        <f t="shared" si="65"/>
        <v>Au Sable</v>
      </c>
      <c r="C149" s="100" t="str">
        <f t="shared" si="58"/>
        <v>USFS</v>
      </c>
      <c r="D149" s="82" t="str">
        <f t="shared" si="59"/>
        <v/>
      </c>
      <c r="E149" s="33" t="str">
        <f t="shared" si="60"/>
        <v/>
      </c>
      <c r="F149" s="33" t="str">
        <f t="shared" si="61"/>
        <v/>
      </c>
      <c r="G149" s="69" t="str">
        <f t="shared" si="62"/>
        <v/>
      </c>
      <c r="H149" s="79" t="str">
        <f t="shared" si="63"/>
        <v/>
      </c>
      <c r="I149" s="33" t="str">
        <f t="shared" si="64"/>
        <v/>
      </c>
      <c r="J149" s="33" t="str">
        <f t="shared" si="34"/>
        <v/>
      </c>
      <c r="K149" s="420" t="str">
        <f t="shared" si="35"/>
        <v/>
      </c>
      <c r="L149" s="82" t="str">
        <f t="shared" si="36"/>
        <v/>
      </c>
      <c r="M149" s="33" t="str">
        <f t="shared" si="37"/>
        <v/>
      </c>
      <c r="N149" s="33" t="str">
        <f t="shared" si="38"/>
        <v/>
      </c>
      <c r="O149" s="69" t="str">
        <f t="shared" si="39"/>
        <v/>
      </c>
      <c r="P149" s="79" t="str">
        <f t="shared" si="40"/>
        <v/>
      </c>
      <c r="Q149" s="33">
        <f t="shared" si="41"/>
        <v>23</v>
      </c>
      <c r="R149" s="33" t="str">
        <f t="shared" si="42"/>
        <v/>
      </c>
      <c r="S149" s="420">
        <f t="shared" si="43"/>
        <v>23</v>
      </c>
      <c r="T149" s="82" t="str">
        <f t="shared" si="44"/>
        <v/>
      </c>
      <c r="U149" s="33" t="str">
        <f t="shared" si="45"/>
        <v/>
      </c>
      <c r="V149" s="33" t="str">
        <f t="shared" si="46"/>
        <v/>
      </c>
      <c r="W149" s="69" t="str">
        <f t="shared" si="47"/>
        <v/>
      </c>
      <c r="X149" s="79" t="str">
        <f t="shared" si="48"/>
        <v/>
      </c>
      <c r="Y149" s="33">
        <f t="shared" si="49"/>
        <v>23</v>
      </c>
      <c r="Z149" s="33" t="str">
        <f t="shared" si="50"/>
        <v/>
      </c>
      <c r="AA149" s="420">
        <f t="shared" si="51"/>
        <v>23</v>
      </c>
      <c r="AB149" s="59" t="str">
        <f t="shared" si="52"/>
        <v/>
      </c>
      <c r="AC149" s="60" t="str">
        <f t="shared" si="53"/>
        <v/>
      </c>
      <c r="AD149" s="102" t="str">
        <f t="shared" si="54"/>
        <v/>
      </c>
      <c r="AE149" s="31" t="str">
        <f t="shared" si="55"/>
        <v/>
      </c>
      <c r="AF149" s="86" t="str">
        <f t="shared" si="56"/>
        <v/>
      </c>
      <c r="AG149" s="5" t="str">
        <f t="shared" si="57"/>
        <v/>
      </c>
      <c r="AJ149" s="16"/>
      <c r="AN149" s="28">
        <v>239</v>
      </c>
      <c r="AO149" s="28" t="s">
        <v>196</v>
      </c>
      <c r="AP149" s="28" t="s">
        <v>3</v>
      </c>
      <c r="AQ149" s="28"/>
      <c r="AR149" s="28"/>
      <c r="AS149" s="28"/>
      <c r="AT149" s="28"/>
      <c r="AU149" s="28"/>
      <c r="AV149" s="28"/>
      <c r="AW149" s="28"/>
      <c r="AX149" s="28"/>
      <c r="AY149" s="28"/>
      <c r="AZ149" s="28"/>
      <c r="BA149" s="28"/>
      <c r="BB149" s="28"/>
      <c r="BC149" s="28"/>
      <c r="BD149" s="28">
        <v>23</v>
      </c>
      <c r="BE149" s="28"/>
      <c r="BF149" s="28">
        <v>23</v>
      </c>
      <c r="BG149" s="28"/>
      <c r="BH149" s="28"/>
      <c r="BI149" s="28"/>
      <c r="BJ149" s="28"/>
      <c r="BK149" s="28"/>
      <c r="BL149" s="28">
        <v>23</v>
      </c>
      <c r="BM149" s="28"/>
      <c r="BN149" s="28">
        <v>23</v>
      </c>
      <c r="BO149" s="28"/>
      <c r="BP149" s="28"/>
      <c r="BQ149" s="28"/>
      <c r="BR149" s="28" t="s">
        <v>509</v>
      </c>
      <c r="BS149" s="28"/>
      <c r="BT149" s="28" t="s">
        <v>509</v>
      </c>
      <c r="BU149" s="28">
        <v>1</v>
      </c>
    </row>
    <row r="150" spans="2:73" x14ac:dyDescent="0.25">
      <c r="B150" s="59" t="str">
        <f t="shared" si="65"/>
        <v>Bear Creek</v>
      </c>
      <c r="C150" s="100" t="str">
        <f t="shared" si="58"/>
        <v>USFS</v>
      </c>
      <c r="D150" s="82" t="str">
        <f t="shared" si="59"/>
        <v/>
      </c>
      <c r="E150" s="33" t="str">
        <f t="shared" si="60"/>
        <v/>
      </c>
      <c r="F150" s="33" t="str">
        <f t="shared" si="61"/>
        <v/>
      </c>
      <c r="G150" s="69" t="str">
        <f t="shared" si="62"/>
        <v/>
      </c>
      <c r="H150" s="79" t="str">
        <f t="shared" si="63"/>
        <v/>
      </c>
      <c r="I150" s="33" t="str">
        <f t="shared" si="64"/>
        <v/>
      </c>
      <c r="J150" s="33" t="str">
        <f t="shared" si="34"/>
        <v/>
      </c>
      <c r="K150" s="420" t="str">
        <f t="shared" si="35"/>
        <v/>
      </c>
      <c r="L150" s="82" t="str">
        <f t="shared" si="36"/>
        <v/>
      </c>
      <c r="M150" s="33" t="str">
        <f t="shared" si="37"/>
        <v/>
      </c>
      <c r="N150" s="33" t="str">
        <f t="shared" si="38"/>
        <v/>
      </c>
      <c r="O150" s="69" t="str">
        <f t="shared" si="39"/>
        <v/>
      </c>
      <c r="P150" s="79" t="str">
        <f t="shared" si="40"/>
        <v/>
      </c>
      <c r="Q150" s="33">
        <f t="shared" si="41"/>
        <v>6.5</v>
      </c>
      <c r="R150" s="33" t="str">
        <f t="shared" si="42"/>
        <v/>
      </c>
      <c r="S150" s="420">
        <f t="shared" si="43"/>
        <v>6.5</v>
      </c>
      <c r="T150" s="82" t="str">
        <f t="shared" si="44"/>
        <v/>
      </c>
      <c r="U150" s="33" t="str">
        <f t="shared" si="45"/>
        <v/>
      </c>
      <c r="V150" s="33" t="str">
        <f t="shared" si="46"/>
        <v/>
      </c>
      <c r="W150" s="69" t="str">
        <f t="shared" si="47"/>
        <v/>
      </c>
      <c r="X150" s="79" t="str">
        <f t="shared" si="48"/>
        <v/>
      </c>
      <c r="Y150" s="33">
        <f t="shared" si="49"/>
        <v>6.5</v>
      </c>
      <c r="Z150" s="33" t="str">
        <f t="shared" si="50"/>
        <v/>
      </c>
      <c r="AA150" s="420">
        <f t="shared" si="51"/>
        <v>6.5</v>
      </c>
      <c r="AB150" s="59" t="str">
        <f t="shared" si="52"/>
        <v/>
      </c>
      <c r="AC150" s="60" t="str">
        <f t="shared" si="53"/>
        <v/>
      </c>
      <c r="AD150" s="102" t="str">
        <f t="shared" si="54"/>
        <v/>
      </c>
      <c r="AE150" s="31" t="str">
        <f t="shared" si="55"/>
        <v/>
      </c>
      <c r="AF150" s="86" t="str">
        <f t="shared" si="56"/>
        <v/>
      </c>
      <c r="AG150" s="5" t="str">
        <f t="shared" si="57"/>
        <v/>
      </c>
      <c r="AJ150" s="16"/>
      <c r="AN150" s="28">
        <v>240</v>
      </c>
      <c r="AO150" s="28" t="s">
        <v>116</v>
      </c>
      <c r="AP150" s="28" t="s">
        <v>3</v>
      </c>
      <c r="AQ150" s="28"/>
      <c r="AR150" s="28"/>
      <c r="AS150" s="28"/>
      <c r="AT150" s="28"/>
      <c r="AU150" s="28"/>
      <c r="AV150" s="28"/>
      <c r="AW150" s="28"/>
      <c r="AX150" s="28"/>
      <c r="AY150" s="28"/>
      <c r="AZ150" s="28"/>
      <c r="BA150" s="28"/>
      <c r="BB150" s="28"/>
      <c r="BC150" s="28"/>
      <c r="BD150" s="28">
        <v>6.5</v>
      </c>
      <c r="BE150" s="28"/>
      <c r="BF150" s="28">
        <v>6.5</v>
      </c>
      <c r="BG150" s="28"/>
      <c r="BH150" s="28"/>
      <c r="BI150" s="28"/>
      <c r="BJ150" s="28"/>
      <c r="BK150" s="28"/>
      <c r="BL150" s="28">
        <v>6.5</v>
      </c>
      <c r="BM150" s="28"/>
      <c r="BN150" s="28">
        <v>6.5</v>
      </c>
      <c r="BO150" s="28"/>
      <c r="BP150" s="28"/>
      <c r="BQ150" s="28"/>
      <c r="BR150" s="28" t="s">
        <v>509</v>
      </c>
      <c r="BS150" s="28"/>
      <c r="BT150" s="28" t="s">
        <v>509</v>
      </c>
      <c r="BU150" s="28"/>
    </row>
    <row r="151" spans="2:73" x14ac:dyDescent="0.25">
      <c r="B151" s="59" t="str">
        <f t="shared" si="65"/>
        <v>Black</v>
      </c>
      <c r="C151" s="100" t="str">
        <f t="shared" si="58"/>
        <v>USFS</v>
      </c>
      <c r="D151" s="82" t="str">
        <f t="shared" si="59"/>
        <v/>
      </c>
      <c r="E151" s="33" t="str">
        <f t="shared" si="60"/>
        <v/>
      </c>
      <c r="F151" s="33" t="str">
        <f t="shared" si="61"/>
        <v/>
      </c>
      <c r="G151" s="69" t="str">
        <f t="shared" si="62"/>
        <v/>
      </c>
      <c r="H151" s="79" t="str">
        <f t="shared" si="63"/>
        <v/>
      </c>
      <c r="I151" s="33" t="str">
        <f t="shared" si="64"/>
        <v/>
      </c>
      <c r="J151" s="33" t="str">
        <f t="shared" si="34"/>
        <v/>
      </c>
      <c r="K151" s="420" t="str">
        <f t="shared" si="35"/>
        <v/>
      </c>
      <c r="L151" s="82" t="str">
        <f t="shared" si="36"/>
        <v/>
      </c>
      <c r="M151" s="33" t="str">
        <f t="shared" si="37"/>
        <v/>
      </c>
      <c r="N151" s="33" t="str">
        <f t="shared" si="38"/>
        <v/>
      </c>
      <c r="O151" s="69" t="str">
        <f t="shared" si="39"/>
        <v/>
      </c>
      <c r="P151" s="79" t="str">
        <f t="shared" si="40"/>
        <v/>
      </c>
      <c r="Q151" s="33">
        <f t="shared" si="41"/>
        <v>14</v>
      </c>
      <c r="R151" s="33" t="str">
        <f t="shared" si="42"/>
        <v/>
      </c>
      <c r="S151" s="420">
        <f t="shared" si="43"/>
        <v>14</v>
      </c>
      <c r="T151" s="82" t="str">
        <f t="shared" si="44"/>
        <v/>
      </c>
      <c r="U151" s="33" t="str">
        <f t="shared" si="45"/>
        <v/>
      </c>
      <c r="V151" s="33" t="str">
        <f t="shared" si="46"/>
        <v/>
      </c>
      <c r="W151" s="69" t="str">
        <f t="shared" si="47"/>
        <v/>
      </c>
      <c r="X151" s="79" t="str">
        <f t="shared" si="48"/>
        <v/>
      </c>
      <c r="Y151" s="33">
        <f t="shared" si="49"/>
        <v>14</v>
      </c>
      <c r="Z151" s="33" t="str">
        <f t="shared" si="50"/>
        <v/>
      </c>
      <c r="AA151" s="420">
        <f t="shared" si="51"/>
        <v>14</v>
      </c>
      <c r="AB151" s="59" t="str">
        <f t="shared" si="52"/>
        <v/>
      </c>
      <c r="AC151" s="60" t="str">
        <f t="shared" si="53"/>
        <v/>
      </c>
      <c r="AD151" s="102" t="str">
        <f t="shared" si="54"/>
        <v/>
      </c>
      <c r="AE151" s="31" t="str">
        <f t="shared" si="55"/>
        <v/>
      </c>
      <c r="AF151" s="86" t="str">
        <f t="shared" si="56"/>
        <v/>
      </c>
      <c r="AG151" s="5" t="str">
        <f t="shared" si="57"/>
        <v/>
      </c>
      <c r="AJ151" s="16"/>
      <c r="AN151" s="28">
        <v>241</v>
      </c>
      <c r="AO151" s="28" t="s">
        <v>417</v>
      </c>
      <c r="AP151" s="28" t="s">
        <v>3</v>
      </c>
      <c r="AQ151" s="28"/>
      <c r="AR151" s="28"/>
      <c r="AS151" s="28"/>
      <c r="AT151" s="28"/>
      <c r="AU151" s="28"/>
      <c r="AV151" s="28"/>
      <c r="AW151" s="28"/>
      <c r="AX151" s="28"/>
      <c r="AY151" s="28"/>
      <c r="AZ151" s="28"/>
      <c r="BA151" s="28"/>
      <c r="BB151" s="28"/>
      <c r="BC151" s="28"/>
      <c r="BD151" s="28">
        <v>14</v>
      </c>
      <c r="BE151" s="28"/>
      <c r="BF151" s="28">
        <v>14</v>
      </c>
      <c r="BG151" s="28"/>
      <c r="BH151" s="28"/>
      <c r="BI151" s="28"/>
      <c r="BJ151" s="28"/>
      <c r="BK151" s="28"/>
      <c r="BL151" s="28">
        <v>14</v>
      </c>
      <c r="BM151" s="28"/>
      <c r="BN151" s="28">
        <v>14</v>
      </c>
      <c r="BO151" s="28"/>
      <c r="BP151" s="28"/>
      <c r="BQ151" s="28"/>
      <c r="BR151" s="28" t="s">
        <v>509</v>
      </c>
      <c r="BS151" s="28"/>
      <c r="BT151" s="28" t="s">
        <v>509</v>
      </c>
      <c r="BU151" s="28"/>
    </row>
    <row r="152" spans="2:73" x14ac:dyDescent="0.25">
      <c r="B152" s="59" t="str">
        <f t="shared" si="65"/>
        <v>Carp</v>
      </c>
      <c r="C152" s="100" t="str">
        <f t="shared" si="58"/>
        <v>USFS</v>
      </c>
      <c r="D152" s="82" t="str">
        <f t="shared" si="59"/>
        <v/>
      </c>
      <c r="E152" s="33" t="str">
        <f t="shared" si="60"/>
        <v/>
      </c>
      <c r="F152" s="33" t="str">
        <f t="shared" si="61"/>
        <v/>
      </c>
      <c r="G152" s="69" t="str">
        <f t="shared" si="62"/>
        <v/>
      </c>
      <c r="H152" s="79" t="str">
        <f t="shared" si="63"/>
        <v/>
      </c>
      <c r="I152" s="33" t="str">
        <f t="shared" si="64"/>
        <v/>
      </c>
      <c r="J152" s="33" t="str">
        <f t="shared" si="34"/>
        <v/>
      </c>
      <c r="K152" s="420" t="str">
        <f t="shared" si="35"/>
        <v/>
      </c>
      <c r="L152" s="82" t="str">
        <f t="shared" si="36"/>
        <v/>
      </c>
      <c r="M152" s="33" t="str">
        <f t="shared" si="37"/>
        <v/>
      </c>
      <c r="N152" s="33" t="str">
        <f t="shared" si="38"/>
        <v/>
      </c>
      <c r="O152" s="69" t="str">
        <f t="shared" si="39"/>
        <v/>
      </c>
      <c r="P152" s="79">
        <f t="shared" si="40"/>
        <v>12.4</v>
      </c>
      <c r="Q152" s="33">
        <f t="shared" si="41"/>
        <v>9.3000000000000007</v>
      </c>
      <c r="R152" s="33">
        <f t="shared" si="42"/>
        <v>6.1</v>
      </c>
      <c r="S152" s="420">
        <f t="shared" si="43"/>
        <v>27.800000000000004</v>
      </c>
      <c r="T152" s="82" t="str">
        <f t="shared" si="44"/>
        <v/>
      </c>
      <c r="U152" s="33" t="str">
        <f t="shared" si="45"/>
        <v/>
      </c>
      <c r="V152" s="33" t="str">
        <f t="shared" si="46"/>
        <v/>
      </c>
      <c r="W152" s="69" t="str">
        <f t="shared" si="47"/>
        <v/>
      </c>
      <c r="X152" s="79">
        <f t="shared" si="48"/>
        <v>12.4</v>
      </c>
      <c r="Y152" s="33">
        <f t="shared" si="49"/>
        <v>9.3000000000000007</v>
      </c>
      <c r="Z152" s="33">
        <f t="shared" si="50"/>
        <v>6.1</v>
      </c>
      <c r="AA152" s="420">
        <f t="shared" si="51"/>
        <v>27.800000000000004</v>
      </c>
      <c r="AB152" s="59" t="str">
        <f t="shared" si="52"/>
        <v/>
      </c>
      <c r="AC152" s="60" t="str">
        <f t="shared" si="53"/>
        <v/>
      </c>
      <c r="AD152" s="102" t="str">
        <f t="shared" si="54"/>
        <v/>
      </c>
      <c r="AE152" s="31" t="str">
        <f t="shared" si="55"/>
        <v/>
      </c>
      <c r="AF152" s="86" t="str">
        <f t="shared" si="56"/>
        <v/>
      </c>
      <c r="AG152" s="5" t="str">
        <f t="shared" si="57"/>
        <v/>
      </c>
      <c r="AJ152" s="16"/>
      <c r="AN152" s="28">
        <v>242</v>
      </c>
      <c r="AO152" s="28" t="s">
        <v>289</v>
      </c>
      <c r="AP152" s="28" t="s">
        <v>3</v>
      </c>
      <c r="AQ152" s="28"/>
      <c r="AR152" s="28"/>
      <c r="AS152" s="28"/>
      <c r="AT152" s="28"/>
      <c r="AU152" s="28"/>
      <c r="AV152" s="28"/>
      <c r="AW152" s="28"/>
      <c r="AX152" s="28"/>
      <c r="AY152" s="28"/>
      <c r="AZ152" s="28"/>
      <c r="BA152" s="28"/>
      <c r="BB152" s="28"/>
      <c r="BC152" s="28">
        <v>12.4</v>
      </c>
      <c r="BD152" s="28">
        <v>9.3000000000000007</v>
      </c>
      <c r="BE152" s="28">
        <v>6.1</v>
      </c>
      <c r="BF152" s="28">
        <v>27.800000000000004</v>
      </c>
      <c r="BG152" s="28"/>
      <c r="BH152" s="28"/>
      <c r="BI152" s="28"/>
      <c r="BJ152" s="28"/>
      <c r="BK152" s="28">
        <v>12.4</v>
      </c>
      <c r="BL152" s="28">
        <v>9.3000000000000007</v>
      </c>
      <c r="BM152" s="28">
        <v>6.1</v>
      </c>
      <c r="BN152" s="28">
        <v>27.800000000000004</v>
      </c>
      <c r="BO152" s="28"/>
      <c r="BP152" s="28"/>
      <c r="BQ152" s="28"/>
      <c r="BR152" s="28" t="s">
        <v>509</v>
      </c>
      <c r="BS152" s="28"/>
      <c r="BT152" s="28" t="s">
        <v>509</v>
      </c>
      <c r="BU152" s="28">
        <v>1</v>
      </c>
    </row>
    <row r="153" spans="2:73" x14ac:dyDescent="0.25">
      <c r="B153" s="59" t="str">
        <f t="shared" si="65"/>
        <v>Indian</v>
      </c>
      <c r="C153" s="100" t="str">
        <f t="shared" si="58"/>
        <v>USFS</v>
      </c>
      <c r="D153" s="82" t="str">
        <f t="shared" si="59"/>
        <v/>
      </c>
      <c r="E153" s="33" t="str">
        <f t="shared" si="60"/>
        <v/>
      </c>
      <c r="F153" s="33" t="str">
        <f t="shared" si="61"/>
        <v/>
      </c>
      <c r="G153" s="69" t="str">
        <f t="shared" si="62"/>
        <v/>
      </c>
      <c r="H153" s="79" t="str">
        <f t="shared" si="63"/>
        <v/>
      </c>
      <c r="I153" s="33" t="str">
        <f t="shared" si="64"/>
        <v/>
      </c>
      <c r="J153" s="33" t="str">
        <f t="shared" ref="J153:J216" si="66">IF(ISBLANK(AW153),"",(AW153))</f>
        <v/>
      </c>
      <c r="K153" s="420" t="str">
        <f t="shared" ref="K153:K216" si="67">IF(ISBLANK(AX153),"",(AX153))</f>
        <v/>
      </c>
      <c r="L153" s="82" t="str">
        <f t="shared" ref="L153:L216" si="68">IF(ISBLANK(AY153),"",(AY153))</f>
        <v/>
      </c>
      <c r="M153" s="33" t="str">
        <f t="shared" ref="M153:M216" si="69">IF(ISBLANK(AZ153),"",(AZ153))</f>
        <v/>
      </c>
      <c r="N153" s="33" t="str">
        <f t="shared" ref="N153:N216" si="70">IF(ISBLANK(BA153),"",(BA153))</f>
        <v/>
      </c>
      <c r="O153" s="69" t="str">
        <f t="shared" ref="O153:O216" si="71">IF(ISBLANK(BB153),"",(BB153))</f>
        <v/>
      </c>
      <c r="P153" s="79" t="str">
        <f t="shared" ref="P153:P216" si="72">IF(ISBLANK(BC153),"",(BC153))</f>
        <v/>
      </c>
      <c r="Q153" s="33">
        <f t="shared" ref="Q153:Q216" si="73">IF(ISBLANK(BD153),"",(BD153))</f>
        <v>12</v>
      </c>
      <c r="R153" s="33">
        <f t="shared" ref="R153:R216" si="74">IF(ISBLANK(BE153),"",(BE153))</f>
        <v>39</v>
      </c>
      <c r="S153" s="420">
        <f t="shared" ref="S153:S216" si="75">IF(ISBLANK(BF153),"",(BF153))</f>
        <v>51</v>
      </c>
      <c r="T153" s="82" t="str">
        <f t="shared" ref="T153:T216" si="76">IF(ISBLANK(BG153),"",(BG153))</f>
        <v/>
      </c>
      <c r="U153" s="33" t="str">
        <f t="shared" ref="U153:U216" si="77">IF(ISBLANK(BH153),"",(BH153))</f>
        <v/>
      </c>
      <c r="V153" s="33" t="str">
        <f t="shared" ref="V153:V216" si="78">IF(ISBLANK(BI153),"",(BI153))</f>
        <v/>
      </c>
      <c r="W153" s="69" t="str">
        <f t="shared" ref="W153:W216" si="79">IF(ISBLANK(BJ153),"",(BJ153))</f>
        <v/>
      </c>
      <c r="X153" s="79" t="str">
        <f t="shared" ref="X153:X216" si="80">IF(ISBLANK(BK153),"",(BK153))</f>
        <v/>
      </c>
      <c r="Y153" s="33">
        <f t="shared" ref="Y153:Y216" si="81">IF(ISBLANK(BL153),"",(BL153))</f>
        <v>12</v>
      </c>
      <c r="Z153" s="33">
        <f t="shared" ref="Z153:Z216" si="82">IF(ISBLANK(BM153),"",(BM153))</f>
        <v>39</v>
      </c>
      <c r="AA153" s="420">
        <f t="shared" ref="AA153:AA216" si="83">IF(ISBLANK(BN153),"",(BN153))</f>
        <v>51</v>
      </c>
      <c r="AB153" s="59" t="str">
        <f t="shared" ref="AB153:AB216" si="84">IF(ISBLANK(BO153),"",(BO153))</f>
        <v/>
      </c>
      <c r="AC153" s="60" t="str">
        <f t="shared" ref="AC153:AC216" si="85">IF(ISBLANK(BP153),"",(BP153))</f>
        <v/>
      </c>
      <c r="AD153" s="102" t="str">
        <f t="shared" ref="AD153:AD216" si="86">IF(ISBLANK(BQ153),"",(BQ153))</f>
        <v/>
      </c>
      <c r="AE153" s="31" t="str">
        <f t="shared" ref="AE153:AE216" si="87">IF(ISBLANK(BR153),"",(BR153))</f>
        <v/>
      </c>
      <c r="AF153" s="86" t="str">
        <f t="shared" ref="AF153:AF216" si="88">IF(ISBLANK(BS153),"",(BS153))</f>
        <v/>
      </c>
      <c r="AG153" s="5" t="str">
        <f t="shared" ref="AG153:AG216" si="89">IF(ISBLANK(BT153),"",(BT153))</f>
        <v/>
      </c>
      <c r="AJ153" s="16"/>
      <c r="AN153" s="28">
        <v>243</v>
      </c>
      <c r="AO153" s="28" t="s">
        <v>418</v>
      </c>
      <c r="AP153" s="28" t="s">
        <v>3</v>
      </c>
      <c r="AQ153" s="28"/>
      <c r="AR153" s="28"/>
      <c r="AS153" s="28"/>
      <c r="AT153" s="28"/>
      <c r="AU153" s="28"/>
      <c r="AV153" s="28"/>
      <c r="AW153" s="28"/>
      <c r="AX153" s="28"/>
      <c r="AY153" s="28"/>
      <c r="AZ153" s="28"/>
      <c r="BA153" s="28"/>
      <c r="BB153" s="28"/>
      <c r="BC153" s="28"/>
      <c r="BD153" s="28">
        <v>12</v>
      </c>
      <c r="BE153" s="28">
        <v>39</v>
      </c>
      <c r="BF153" s="28">
        <v>51</v>
      </c>
      <c r="BG153" s="28"/>
      <c r="BH153" s="28"/>
      <c r="BI153" s="28"/>
      <c r="BJ153" s="28"/>
      <c r="BK153" s="28"/>
      <c r="BL153" s="28">
        <v>12</v>
      </c>
      <c r="BM153" s="28">
        <v>39</v>
      </c>
      <c r="BN153" s="28">
        <v>51</v>
      </c>
      <c r="BO153" s="28"/>
      <c r="BP153" s="28"/>
      <c r="BQ153" s="28"/>
      <c r="BR153" s="28" t="s">
        <v>509</v>
      </c>
      <c r="BS153" s="28"/>
      <c r="BT153" s="28" t="s">
        <v>509</v>
      </c>
      <c r="BU153" s="28"/>
    </row>
    <row r="154" spans="2:73" x14ac:dyDescent="0.25">
      <c r="B154" s="59" t="str">
        <f t="shared" si="65"/>
        <v>Manistee</v>
      </c>
      <c r="C154" s="100" t="str">
        <f t="shared" ref="C154:C217" si="90">IF(ISBLANK(AP154),"",(AP154))</f>
        <v>USFS</v>
      </c>
      <c r="D154" s="82" t="str">
        <f t="shared" ref="D154:D217" si="91">IF(ISBLANK(AQ154),"",(AQ154))</f>
        <v/>
      </c>
      <c r="E154" s="33" t="str">
        <f t="shared" ref="E154:E217" si="92">IF(ISBLANK(AR154),"",(AR154))</f>
        <v/>
      </c>
      <c r="F154" s="33" t="str">
        <f t="shared" ref="F154:F217" si="93">IF(ISBLANK(AS154),"",(AS154))</f>
        <v/>
      </c>
      <c r="G154" s="69" t="str">
        <f t="shared" ref="G154:G217" si="94">IF(ISBLANK(AT154),"",(AT154))</f>
        <v/>
      </c>
      <c r="H154" s="79" t="str">
        <f t="shared" ref="H154:H217" si="95">IF(ISBLANK(AU154),"",(AU154))</f>
        <v/>
      </c>
      <c r="I154" s="33" t="str">
        <f t="shared" ref="I154:I217" si="96">IF(ISBLANK(AV154),"",(AV154))</f>
        <v/>
      </c>
      <c r="J154" s="33" t="str">
        <f t="shared" si="66"/>
        <v/>
      </c>
      <c r="K154" s="420" t="str">
        <f t="shared" si="67"/>
        <v/>
      </c>
      <c r="L154" s="82" t="str">
        <f t="shared" si="68"/>
        <v/>
      </c>
      <c r="M154" s="33" t="str">
        <f t="shared" si="69"/>
        <v/>
      </c>
      <c r="N154" s="33" t="str">
        <f t="shared" si="70"/>
        <v/>
      </c>
      <c r="O154" s="69" t="str">
        <f t="shared" si="71"/>
        <v/>
      </c>
      <c r="P154" s="79" t="str">
        <f t="shared" si="72"/>
        <v/>
      </c>
      <c r="Q154" s="33" t="str">
        <f t="shared" si="73"/>
        <v/>
      </c>
      <c r="R154" s="33">
        <f t="shared" si="74"/>
        <v>26</v>
      </c>
      <c r="S154" s="420">
        <f t="shared" si="75"/>
        <v>26</v>
      </c>
      <c r="T154" s="82" t="str">
        <f t="shared" si="76"/>
        <v/>
      </c>
      <c r="U154" s="33" t="str">
        <f t="shared" si="77"/>
        <v/>
      </c>
      <c r="V154" s="33" t="str">
        <f t="shared" si="78"/>
        <v/>
      </c>
      <c r="W154" s="69" t="str">
        <f t="shared" si="79"/>
        <v/>
      </c>
      <c r="X154" s="79" t="str">
        <f t="shared" si="80"/>
        <v/>
      </c>
      <c r="Y154" s="33" t="str">
        <f t="shared" si="81"/>
        <v/>
      </c>
      <c r="Z154" s="33">
        <f t="shared" si="82"/>
        <v>26</v>
      </c>
      <c r="AA154" s="420">
        <f t="shared" si="83"/>
        <v>26</v>
      </c>
      <c r="AB154" s="59" t="str">
        <f t="shared" si="84"/>
        <v/>
      </c>
      <c r="AC154" s="60" t="str">
        <f t="shared" si="85"/>
        <v/>
      </c>
      <c r="AD154" s="102" t="str">
        <f t="shared" si="86"/>
        <v/>
      </c>
      <c r="AE154" s="31" t="str">
        <f t="shared" si="87"/>
        <v/>
      </c>
      <c r="AF154" s="86" t="str">
        <f t="shared" si="88"/>
        <v/>
      </c>
      <c r="AG154" s="5" t="str">
        <f t="shared" si="89"/>
        <v/>
      </c>
      <c r="AJ154" s="16"/>
      <c r="AN154" s="28">
        <v>244</v>
      </c>
      <c r="AO154" s="28" t="s">
        <v>206</v>
      </c>
      <c r="AP154" s="28" t="s">
        <v>3</v>
      </c>
      <c r="AQ154" s="28"/>
      <c r="AR154" s="28"/>
      <c r="AS154" s="28"/>
      <c r="AT154" s="28"/>
      <c r="AU154" s="28"/>
      <c r="AV154" s="28"/>
      <c r="AW154" s="28"/>
      <c r="AX154" s="28"/>
      <c r="AY154" s="28"/>
      <c r="AZ154" s="28"/>
      <c r="BA154" s="28"/>
      <c r="BB154" s="28"/>
      <c r="BC154" s="28"/>
      <c r="BD154" s="28"/>
      <c r="BE154" s="28">
        <v>26</v>
      </c>
      <c r="BF154" s="28">
        <v>26</v>
      </c>
      <c r="BG154" s="28"/>
      <c r="BH154" s="28"/>
      <c r="BI154" s="28"/>
      <c r="BJ154" s="28"/>
      <c r="BK154" s="28"/>
      <c r="BL154" s="28"/>
      <c r="BM154" s="28">
        <v>26</v>
      </c>
      <c r="BN154" s="28">
        <v>26</v>
      </c>
      <c r="BO154" s="28"/>
      <c r="BP154" s="28"/>
      <c r="BQ154" s="28"/>
      <c r="BR154" s="28" t="s">
        <v>509</v>
      </c>
      <c r="BS154" s="28"/>
      <c r="BT154" s="28" t="s">
        <v>509</v>
      </c>
      <c r="BU154" s="28">
        <v>1</v>
      </c>
    </row>
    <row r="155" spans="2:73" x14ac:dyDescent="0.25">
      <c r="B155" s="59" t="str">
        <f t="shared" si="65"/>
        <v>Ontonagon</v>
      </c>
      <c r="C155" s="100" t="str">
        <f t="shared" si="90"/>
        <v>USFS</v>
      </c>
      <c r="D155" s="82" t="str">
        <f t="shared" si="91"/>
        <v/>
      </c>
      <c r="E155" s="33" t="str">
        <f t="shared" si="92"/>
        <v/>
      </c>
      <c r="F155" s="33" t="str">
        <f t="shared" si="93"/>
        <v/>
      </c>
      <c r="G155" s="69" t="str">
        <f t="shared" si="94"/>
        <v/>
      </c>
      <c r="H155" s="79" t="str">
        <f t="shared" si="95"/>
        <v/>
      </c>
      <c r="I155" s="33" t="str">
        <f t="shared" si="96"/>
        <v/>
      </c>
      <c r="J155" s="33" t="str">
        <f t="shared" si="66"/>
        <v/>
      </c>
      <c r="K155" s="420" t="str">
        <f t="shared" si="67"/>
        <v/>
      </c>
      <c r="L155" s="82" t="str">
        <f t="shared" si="68"/>
        <v/>
      </c>
      <c r="M155" s="33" t="str">
        <f t="shared" si="69"/>
        <v/>
      </c>
      <c r="N155" s="33" t="str">
        <f t="shared" si="70"/>
        <v/>
      </c>
      <c r="O155" s="69" t="str">
        <f t="shared" si="71"/>
        <v/>
      </c>
      <c r="P155" s="79">
        <f t="shared" si="72"/>
        <v>43</v>
      </c>
      <c r="Q155" s="33">
        <f t="shared" si="73"/>
        <v>35</v>
      </c>
      <c r="R155" s="33">
        <f t="shared" si="74"/>
        <v>92</v>
      </c>
      <c r="S155" s="420">
        <f t="shared" si="75"/>
        <v>170</v>
      </c>
      <c r="T155" s="82" t="str">
        <f t="shared" si="76"/>
        <v/>
      </c>
      <c r="U155" s="33" t="str">
        <f t="shared" si="77"/>
        <v/>
      </c>
      <c r="V155" s="33" t="str">
        <f t="shared" si="78"/>
        <v/>
      </c>
      <c r="W155" s="69" t="str">
        <f t="shared" si="79"/>
        <v/>
      </c>
      <c r="X155" s="79">
        <f t="shared" si="80"/>
        <v>43</v>
      </c>
      <c r="Y155" s="33">
        <f t="shared" si="81"/>
        <v>35</v>
      </c>
      <c r="Z155" s="33">
        <f t="shared" si="82"/>
        <v>92</v>
      </c>
      <c r="AA155" s="420">
        <f t="shared" si="83"/>
        <v>170</v>
      </c>
      <c r="AB155" s="59" t="str">
        <f t="shared" si="84"/>
        <v/>
      </c>
      <c r="AC155" s="60" t="str">
        <f t="shared" si="85"/>
        <v/>
      </c>
      <c r="AD155" s="102" t="str">
        <f t="shared" si="86"/>
        <v/>
      </c>
      <c r="AE155" s="31" t="str">
        <f t="shared" si="87"/>
        <v/>
      </c>
      <c r="AF155" s="86" t="str">
        <f t="shared" si="88"/>
        <v/>
      </c>
      <c r="AG155" s="5" t="str">
        <f t="shared" si="89"/>
        <v/>
      </c>
      <c r="AJ155" s="16"/>
      <c r="AN155" s="28">
        <v>245</v>
      </c>
      <c r="AO155" s="28" t="s">
        <v>292</v>
      </c>
      <c r="AP155" s="28" t="s">
        <v>3</v>
      </c>
      <c r="AQ155" s="28"/>
      <c r="AR155" s="28"/>
      <c r="AS155" s="28"/>
      <c r="AT155" s="28"/>
      <c r="AU155" s="28"/>
      <c r="AV155" s="28"/>
      <c r="AW155" s="28"/>
      <c r="AX155" s="28"/>
      <c r="AY155" s="28"/>
      <c r="AZ155" s="28"/>
      <c r="BA155" s="28"/>
      <c r="BB155" s="28"/>
      <c r="BC155" s="28">
        <v>43</v>
      </c>
      <c r="BD155" s="28">
        <v>35</v>
      </c>
      <c r="BE155" s="28">
        <v>92</v>
      </c>
      <c r="BF155" s="28">
        <v>170</v>
      </c>
      <c r="BG155" s="28"/>
      <c r="BH155" s="28"/>
      <c r="BI155" s="28"/>
      <c r="BJ155" s="28"/>
      <c r="BK155" s="28">
        <v>43</v>
      </c>
      <c r="BL155" s="28">
        <v>35</v>
      </c>
      <c r="BM155" s="28">
        <v>92</v>
      </c>
      <c r="BN155" s="28">
        <v>170</v>
      </c>
      <c r="BO155" s="28"/>
      <c r="BP155" s="28"/>
      <c r="BQ155" s="28"/>
      <c r="BR155" s="28" t="s">
        <v>509</v>
      </c>
      <c r="BS155" s="28"/>
      <c r="BT155" s="28" t="s">
        <v>509</v>
      </c>
      <c r="BU155" s="28">
        <v>1</v>
      </c>
    </row>
    <row r="156" spans="2:73" x14ac:dyDescent="0.25">
      <c r="B156" s="59" t="str">
        <f t="shared" si="65"/>
        <v>Paint</v>
      </c>
      <c r="C156" s="100" t="str">
        <f t="shared" si="90"/>
        <v>USFS</v>
      </c>
      <c r="D156" s="82" t="str">
        <f t="shared" si="91"/>
        <v/>
      </c>
      <c r="E156" s="33" t="str">
        <f t="shared" si="92"/>
        <v/>
      </c>
      <c r="F156" s="33" t="str">
        <f t="shared" si="93"/>
        <v/>
      </c>
      <c r="G156" s="69" t="str">
        <f t="shared" si="94"/>
        <v/>
      </c>
      <c r="H156" s="79" t="str">
        <f t="shared" si="95"/>
        <v/>
      </c>
      <c r="I156" s="33" t="str">
        <f t="shared" si="96"/>
        <v/>
      </c>
      <c r="J156" s="33" t="str">
        <f t="shared" si="66"/>
        <v/>
      </c>
      <c r="K156" s="420" t="str">
        <f t="shared" si="67"/>
        <v/>
      </c>
      <c r="L156" s="82" t="str">
        <f t="shared" si="68"/>
        <v/>
      </c>
      <c r="M156" s="33" t="str">
        <f t="shared" si="69"/>
        <v/>
      </c>
      <c r="N156" s="33" t="str">
        <f t="shared" si="70"/>
        <v/>
      </c>
      <c r="O156" s="69" t="str">
        <f t="shared" si="71"/>
        <v/>
      </c>
      <c r="P156" s="79" t="str">
        <f t="shared" si="72"/>
        <v/>
      </c>
      <c r="Q156" s="33" t="str">
        <f t="shared" si="73"/>
        <v/>
      </c>
      <c r="R156" s="33">
        <f t="shared" si="74"/>
        <v>52</v>
      </c>
      <c r="S156" s="420">
        <f t="shared" si="75"/>
        <v>52</v>
      </c>
      <c r="T156" s="82" t="str">
        <f t="shared" si="76"/>
        <v/>
      </c>
      <c r="U156" s="33" t="str">
        <f t="shared" si="77"/>
        <v/>
      </c>
      <c r="V156" s="33" t="str">
        <f t="shared" si="78"/>
        <v/>
      </c>
      <c r="W156" s="69" t="str">
        <f t="shared" si="79"/>
        <v/>
      </c>
      <c r="X156" s="79" t="str">
        <f t="shared" si="80"/>
        <v/>
      </c>
      <c r="Y156" s="33" t="str">
        <f t="shared" si="81"/>
        <v/>
      </c>
      <c r="Z156" s="33">
        <f t="shared" si="82"/>
        <v>52</v>
      </c>
      <c r="AA156" s="420">
        <f t="shared" si="83"/>
        <v>52</v>
      </c>
      <c r="AB156" s="59" t="str">
        <f t="shared" si="84"/>
        <v/>
      </c>
      <c r="AC156" s="60" t="str">
        <f t="shared" si="85"/>
        <v/>
      </c>
      <c r="AD156" s="102" t="str">
        <f t="shared" si="86"/>
        <v/>
      </c>
      <c r="AE156" s="31" t="str">
        <f t="shared" si="87"/>
        <v/>
      </c>
      <c r="AF156" s="86" t="str">
        <f t="shared" si="88"/>
        <v/>
      </c>
      <c r="AG156" s="5" t="str">
        <f t="shared" si="89"/>
        <v/>
      </c>
      <c r="AJ156" s="16"/>
      <c r="AN156" s="28">
        <v>246</v>
      </c>
      <c r="AO156" s="28" t="s">
        <v>293</v>
      </c>
      <c r="AP156" s="28" t="s">
        <v>3</v>
      </c>
      <c r="AQ156" s="28"/>
      <c r="AR156" s="28"/>
      <c r="AS156" s="28"/>
      <c r="AT156" s="28"/>
      <c r="AU156" s="28"/>
      <c r="AV156" s="28"/>
      <c r="AW156" s="28"/>
      <c r="AX156" s="28"/>
      <c r="AY156" s="28"/>
      <c r="AZ156" s="28"/>
      <c r="BA156" s="28"/>
      <c r="BB156" s="28"/>
      <c r="BC156" s="28"/>
      <c r="BD156" s="28"/>
      <c r="BE156" s="28">
        <v>52</v>
      </c>
      <c r="BF156" s="28">
        <v>52</v>
      </c>
      <c r="BG156" s="28"/>
      <c r="BH156" s="28"/>
      <c r="BI156" s="28"/>
      <c r="BJ156" s="28"/>
      <c r="BK156" s="28"/>
      <c r="BL156" s="28"/>
      <c r="BM156" s="28">
        <v>52</v>
      </c>
      <c r="BN156" s="28">
        <v>52</v>
      </c>
      <c r="BO156" s="28"/>
      <c r="BP156" s="28"/>
      <c r="BQ156" s="28"/>
      <c r="BR156" s="28" t="s">
        <v>509</v>
      </c>
      <c r="BS156" s="28"/>
      <c r="BT156" s="28" t="s">
        <v>509</v>
      </c>
      <c r="BU156" s="28">
        <v>1</v>
      </c>
    </row>
    <row r="157" spans="2:73" x14ac:dyDescent="0.25">
      <c r="B157" s="59" t="str">
        <f t="shared" si="65"/>
        <v>Pere Marquette</v>
      </c>
      <c r="C157" s="100" t="str">
        <f t="shared" si="90"/>
        <v>USFS</v>
      </c>
      <c r="D157" s="82" t="str">
        <f t="shared" si="91"/>
        <v/>
      </c>
      <c r="E157" s="33" t="str">
        <f t="shared" si="92"/>
        <v/>
      </c>
      <c r="F157" s="33" t="str">
        <f t="shared" si="93"/>
        <v/>
      </c>
      <c r="G157" s="69" t="str">
        <f t="shared" si="94"/>
        <v/>
      </c>
      <c r="H157" s="79" t="str">
        <f t="shared" si="95"/>
        <v/>
      </c>
      <c r="I157" s="33" t="str">
        <f t="shared" si="96"/>
        <v/>
      </c>
      <c r="J157" s="33" t="str">
        <f t="shared" si="66"/>
        <v/>
      </c>
      <c r="K157" s="420" t="str">
        <f t="shared" si="67"/>
        <v/>
      </c>
      <c r="L157" s="82" t="str">
        <f t="shared" si="68"/>
        <v/>
      </c>
      <c r="M157" s="33" t="str">
        <f t="shared" si="69"/>
        <v/>
      </c>
      <c r="N157" s="33" t="str">
        <f t="shared" si="70"/>
        <v/>
      </c>
      <c r="O157" s="69" t="str">
        <f t="shared" si="71"/>
        <v/>
      </c>
      <c r="P157" s="79" t="str">
        <f t="shared" si="72"/>
        <v/>
      </c>
      <c r="Q157" s="33">
        <f t="shared" si="73"/>
        <v>66.400000000000006</v>
      </c>
      <c r="R157" s="33" t="str">
        <f t="shared" si="74"/>
        <v/>
      </c>
      <c r="S157" s="420">
        <f t="shared" si="75"/>
        <v>66.400000000000006</v>
      </c>
      <c r="T157" s="82" t="str">
        <f t="shared" si="76"/>
        <v/>
      </c>
      <c r="U157" s="33" t="str">
        <f t="shared" si="77"/>
        <v/>
      </c>
      <c r="V157" s="33" t="str">
        <f t="shared" si="78"/>
        <v/>
      </c>
      <c r="W157" s="69" t="str">
        <f t="shared" si="79"/>
        <v/>
      </c>
      <c r="X157" s="79" t="str">
        <f t="shared" si="80"/>
        <v/>
      </c>
      <c r="Y157" s="33">
        <f t="shared" si="81"/>
        <v>66.400000000000006</v>
      </c>
      <c r="Z157" s="33" t="str">
        <f t="shared" si="82"/>
        <v/>
      </c>
      <c r="AA157" s="420">
        <f t="shared" si="83"/>
        <v>66.400000000000006</v>
      </c>
      <c r="AB157" s="59" t="str">
        <f t="shared" si="84"/>
        <v/>
      </c>
      <c r="AC157" s="60" t="str">
        <f t="shared" si="85"/>
        <v/>
      </c>
      <c r="AD157" s="102" t="str">
        <f t="shared" si="86"/>
        <v/>
      </c>
      <c r="AE157" s="31" t="str">
        <f t="shared" si="87"/>
        <v/>
      </c>
      <c r="AF157" s="86" t="str">
        <f t="shared" si="88"/>
        <v/>
      </c>
      <c r="AG157" s="5" t="str">
        <f t="shared" si="89"/>
        <v/>
      </c>
      <c r="AJ157" s="16"/>
      <c r="AN157" s="28">
        <v>247</v>
      </c>
      <c r="AO157" s="28" t="s">
        <v>185</v>
      </c>
      <c r="AP157" s="28" t="s">
        <v>3</v>
      </c>
      <c r="AQ157" s="28"/>
      <c r="AR157" s="28"/>
      <c r="AS157" s="28"/>
      <c r="AT157" s="28"/>
      <c r="AU157" s="28"/>
      <c r="AV157" s="28"/>
      <c r="AW157" s="28"/>
      <c r="AX157" s="28"/>
      <c r="AY157" s="28"/>
      <c r="AZ157" s="28"/>
      <c r="BA157" s="28"/>
      <c r="BB157" s="28"/>
      <c r="BC157" s="28"/>
      <c r="BD157" s="28">
        <v>66.400000000000006</v>
      </c>
      <c r="BE157" s="28"/>
      <c r="BF157" s="28">
        <v>66.400000000000006</v>
      </c>
      <c r="BG157" s="28"/>
      <c r="BH157" s="28"/>
      <c r="BI157" s="28"/>
      <c r="BJ157" s="28"/>
      <c r="BK157" s="28"/>
      <c r="BL157" s="28">
        <v>66.400000000000006</v>
      </c>
      <c r="BM157" s="28"/>
      <c r="BN157" s="28">
        <v>66.400000000000006</v>
      </c>
      <c r="BO157" s="28"/>
      <c r="BP157" s="28"/>
      <c r="BQ157" s="28"/>
      <c r="BR157" s="28" t="s">
        <v>509</v>
      </c>
      <c r="BS157" s="28"/>
      <c r="BT157" s="28" t="s">
        <v>509</v>
      </c>
      <c r="BU157" s="28">
        <v>1</v>
      </c>
    </row>
    <row r="158" spans="2:73" x14ac:dyDescent="0.25">
      <c r="B158" s="59" t="str">
        <f t="shared" si="65"/>
        <v>Pine</v>
      </c>
      <c r="C158" s="100" t="str">
        <f t="shared" si="90"/>
        <v>USFS</v>
      </c>
      <c r="D158" s="82" t="str">
        <f t="shared" si="91"/>
        <v/>
      </c>
      <c r="E158" s="33" t="str">
        <f t="shared" si="92"/>
        <v/>
      </c>
      <c r="F158" s="33" t="str">
        <f t="shared" si="93"/>
        <v/>
      </c>
      <c r="G158" s="69" t="str">
        <f t="shared" si="94"/>
        <v/>
      </c>
      <c r="H158" s="79" t="str">
        <f t="shared" si="95"/>
        <v/>
      </c>
      <c r="I158" s="33" t="str">
        <f t="shared" si="96"/>
        <v/>
      </c>
      <c r="J158" s="33" t="str">
        <f t="shared" si="66"/>
        <v/>
      </c>
      <c r="K158" s="420" t="str">
        <f t="shared" si="67"/>
        <v/>
      </c>
      <c r="L158" s="82" t="str">
        <f t="shared" si="68"/>
        <v/>
      </c>
      <c r="M158" s="33" t="str">
        <f t="shared" si="69"/>
        <v/>
      </c>
      <c r="N158" s="33" t="str">
        <f t="shared" si="70"/>
        <v/>
      </c>
      <c r="O158" s="69" t="str">
        <f t="shared" si="71"/>
        <v/>
      </c>
      <c r="P158" s="79" t="str">
        <f t="shared" si="72"/>
        <v/>
      </c>
      <c r="Q158" s="33">
        <f t="shared" si="73"/>
        <v>25</v>
      </c>
      <c r="R158" s="33" t="str">
        <f t="shared" si="74"/>
        <v/>
      </c>
      <c r="S158" s="420">
        <f t="shared" si="75"/>
        <v>25</v>
      </c>
      <c r="T158" s="82" t="str">
        <f t="shared" si="76"/>
        <v/>
      </c>
      <c r="U158" s="33" t="str">
        <f t="shared" si="77"/>
        <v/>
      </c>
      <c r="V158" s="33" t="str">
        <f t="shared" si="78"/>
        <v/>
      </c>
      <c r="W158" s="69" t="str">
        <f t="shared" si="79"/>
        <v/>
      </c>
      <c r="X158" s="79" t="str">
        <f t="shared" si="80"/>
        <v/>
      </c>
      <c r="Y158" s="33">
        <f t="shared" si="81"/>
        <v>25</v>
      </c>
      <c r="Z158" s="33" t="str">
        <f t="shared" si="82"/>
        <v/>
      </c>
      <c r="AA158" s="420">
        <f t="shared" si="83"/>
        <v>25</v>
      </c>
      <c r="AB158" s="59" t="str">
        <f t="shared" si="84"/>
        <v/>
      </c>
      <c r="AC158" s="60" t="str">
        <f t="shared" si="85"/>
        <v/>
      </c>
      <c r="AD158" s="102" t="str">
        <f t="shared" si="86"/>
        <v/>
      </c>
      <c r="AE158" s="31" t="str">
        <f t="shared" si="87"/>
        <v/>
      </c>
      <c r="AF158" s="86" t="str">
        <f t="shared" si="88"/>
        <v/>
      </c>
      <c r="AG158" s="5" t="str">
        <f t="shared" si="89"/>
        <v/>
      </c>
      <c r="AJ158" s="16"/>
      <c r="AN158" s="28">
        <v>248</v>
      </c>
      <c r="AO158" s="28" t="s">
        <v>419</v>
      </c>
      <c r="AP158" s="28" t="s">
        <v>3</v>
      </c>
      <c r="AQ158" s="28"/>
      <c r="AR158" s="28"/>
      <c r="AS158" s="28"/>
      <c r="AT158" s="28"/>
      <c r="AU158" s="28"/>
      <c r="AV158" s="28"/>
      <c r="AW158" s="28"/>
      <c r="AX158" s="28"/>
      <c r="AY158" s="28"/>
      <c r="AZ158" s="28"/>
      <c r="BA158" s="28"/>
      <c r="BB158" s="28"/>
      <c r="BC158" s="28"/>
      <c r="BD158" s="28">
        <v>25</v>
      </c>
      <c r="BE158" s="28"/>
      <c r="BF158" s="28">
        <v>25</v>
      </c>
      <c r="BG158" s="28"/>
      <c r="BH158" s="28"/>
      <c r="BI158" s="28"/>
      <c r="BJ158" s="28"/>
      <c r="BK158" s="28"/>
      <c r="BL158" s="28">
        <v>25</v>
      </c>
      <c r="BM158" s="28"/>
      <c r="BN158" s="28">
        <v>25</v>
      </c>
      <c r="BO158" s="28"/>
      <c r="BP158" s="28"/>
      <c r="BQ158" s="28"/>
      <c r="BR158" s="28" t="s">
        <v>509</v>
      </c>
      <c r="BS158" s="28"/>
      <c r="BT158" s="28" t="s">
        <v>509</v>
      </c>
      <c r="BU158" s="28"/>
    </row>
    <row r="159" spans="2:73" x14ac:dyDescent="0.25">
      <c r="B159" s="59" t="str">
        <f t="shared" si="65"/>
        <v>Presque Isle</v>
      </c>
      <c r="C159" s="100" t="str">
        <f t="shared" si="90"/>
        <v>USFS</v>
      </c>
      <c r="D159" s="82" t="str">
        <f t="shared" si="91"/>
        <v/>
      </c>
      <c r="E159" s="33" t="str">
        <f t="shared" si="92"/>
        <v/>
      </c>
      <c r="F159" s="33" t="str">
        <f t="shared" si="93"/>
        <v/>
      </c>
      <c r="G159" s="69" t="str">
        <f t="shared" si="94"/>
        <v/>
      </c>
      <c r="H159" s="79" t="str">
        <f t="shared" si="95"/>
        <v/>
      </c>
      <c r="I159" s="33" t="str">
        <f t="shared" si="96"/>
        <v/>
      </c>
      <c r="J159" s="33" t="str">
        <f t="shared" si="66"/>
        <v/>
      </c>
      <c r="K159" s="420" t="str">
        <f t="shared" si="67"/>
        <v/>
      </c>
      <c r="L159" s="82" t="str">
        <f t="shared" si="68"/>
        <v/>
      </c>
      <c r="M159" s="33" t="str">
        <f t="shared" si="69"/>
        <v/>
      </c>
      <c r="N159" s="33" t="str">
        <f t="shared" si="70"/>
        <v/>
      </c>
      <c r="O159" s="69" t="str">
        <f t="shared" si="71"/>
        <v/>
      </c>
      <c r="P159" s="79" t="str">
        <f t="shared" si="72"/>
        <v/>
      </c>
      <c r="Q159" s="33">
        <f t="shared" si="73"/>
        <v>24</v>
      </c>
      <c r="R159" s="33">
        <f t="shared" si="74"/>
        <v>48</v>
      </c>
      <c r="S159" s="420">
        <f t="shared" si="75"/>
        <v>72</v>
      </c>
      <c r="T159" s="82" t="str">
        <f t="shared" si="76"/>
        <v/>
      </c>
      <c r="U159" s="33" t="str">
        <f t="shared" si="77"/>
        <v/>
      </c>
      <c r="V159" s="33" t="str">
        <f t="shared" si="78"/>
        <v/>
      </c>
      <c r="W159" s="69" t="str">
        <f t="shared" si="79"/>
        <v/>
      </c>
      <c r="X159" s="79" t="str">
        <f t="shared" si="80"/>
        <v/>
      </c>
      <c r="Y159" s="33">
        <f t="shared" si="81"/>
        <v>24</v>
      </c>
      <c r="Z159" s="33">
        <f t="shared" si="82"/>
        <v>48</v>
      </c>
      <c r="AA159" s="420">
        <f t="shared" si="83"/>
        <v>72</v>
      </c>
      <c r="AB159" s="59" t="str">
        <f t="shared" si="84"/>
        <v/>
      </c>
      <c r="AC159" s="60" t="str">
        <f t="shared" si="85"/>
        <v/>
      </c>
      <c r="AD159" s="102" t="str">
        <f t="shared" si="86"/>
        <v/>
      </c>
      <c r="AE159" s="31" t="str">
        <f t="shared" si="87"/>
        <v/>
      </c>
      <c r="AF159" s="86" t="str">
        <f t="shared" si="88"/>
        <v/>
      </c>
      <c r="AG159" s="5" t="str">
        <f t="shared" si="89"/>
        <v/>
      </c>
      <c r="AJ159" s="16"/>
      <c r="AN159" s="28">
        <v>249</v>
      </c>
      <c r="AO159" s="28" t="s">
        <v>294</v>
      </c>
      <c r="AP159" s="28" t="s">
        <v>3</v>
      </c>
      <c r="AQ159" s="28"/>
      <c r="AR159" s="28"/>
      <c r="AS159" s="28"/>
      <c r="AT159" s="28"/>
      <c r="AU159" s="28"/>
      <c r="AV159" s="28"/>
      <c r="AW159" s="28"/>
      <c r="AX159" s="28"/>
      <c r="AY159" s="28"/>
      <c r="AZ159" s="28"/>
      <c r="BA159" s="28"/>
      <c r="BB159" s="28"/>
      <c r="BC159" s="28"/>
      <c r="BD159" s="28">
        <v>24</v>
      </c>
      <c r="BE159" s="28">
        <v>48</v>
      </c>
      <c r="BF159" s="28">
        <v>72</v>
      </c>
      <c r="BG159" s="28"/>
      <c r="BH159" s="28"/>
      <c r="BI159" s="28"/>
      <c r="BJ159" s="28"/>
      <c r="BK159" s="28"/>
      <c r="BL159" s="28">
        <v>24</v>
      </c>
      <c r="BM159" s="28">
        <v>48</v>
      </c>
      <c r="BN159" s="28">
        <v>72</v>
      </c>
      <c r="BO159" s="28"/>
      <c r="BP159" s="28"/>
      <c r="BQ159" s="28"/>
      <c r="BR159" s="28" t="s">
        <v>509</v>
      </c>
      <c r="BS159" s="28"/>
      <c r="BT159" s="28" t="s">
        <v>509</v>
      </c>
      <c r="BU159" s="28">
        <v>1</v>
      </c>
    </row>
    <row r="160" spans="2:73" x14ac:dyDescent="0.25">
      <c r="B160" s="59" t="str">
        <f t="shared" si="65"/>
        <v xml:space="preserve">Sturgeon </v>
      </c>
      <c r="C160" s="100" t="str">
        <f t="shared" si="90"/>
        <v>USFS</v>
      </c>
      <c r="D160" s="82" t="str">
        <f t="shared" si="91"/>
        <v/>
      </c>
      <c r="E160" s="33" t="str">
        <f t="shared" si="92"/>
        <v/>
      </c>
      <c r="F160" s="33" t="str">
        <f t="shared" si="93"/>
        <v/>
      </c>
      <c r="G160" s="69" t="str">
        <f t="shared" si="94"/>
        <v/>
      </c>
      <c r="H160" s="79" t="str">
        <f t="shared" si="95"/>
        <v/>
      </c>
      <c r="I160" s="33" t="str">
        <f t="shared" si="96"/>
        <v/>
      </c>
      <c r="J160" s="33" t="str">
        <f t="shared" si="66"/>
        <v/>
      </c>
      <c r="K160" s="420" t="str">
        <f t="shared" si="67"/>
        <v/>
      </c>
      <c r="L160" s="82" t="str">
        <f t="shared" si="68"/>
        <v/>
      </c>
      <c r="M160" s="33" t="str">
        <f t="shared" si="69"/>
        <v/>
      </c>
      <c r="N160" s="33" t="str">
        <f t="shared" si="70"/>
        <v/>
      </c>
      <c r="O160" s="69" t="str">
        <f t="shared" si="71"/>
        <v/>
      </c>
      <c r="P160" s="79" t="str">
        <f t="shared" si="72"/>
        <v/>
      </c>
      <c r="Q160" s="33">
        <f t="shared" si="73"/>
        <v>21.7</v>
      </c>
      <c r="R160" s="33">
        <f t="shared" si="74"/>
        <v>22.2</v>
      </c>
      <c r="S160" s="420">
        <f t="shared" si="75"/>
        <v>43.9</v>
      </c>
      <c r="T160" s="82" t="str">
        <f t="shared" si="76"/>
        <v/>
      </c>
      <c r="U160" s="33" t="str">
        <f t="shared" si="77"/>
        <v/>
      </c>
      <c r="V160" s="33" t="str">
        <f t="shared" si="78"/>
        <v/>
      </c>
      <c r="W160" s="69" t="str">
        <f t="shared" si="79"/>
        <v/>
      </c>
      <c r="X160" s="79" t="str">
        <f t="shared" si="80"/>
        <v/>
      </c>
      <c r="Y160" s="33">
        <f t="shared" si="81"/>
        <v>21.7</v>
      </c>
      <c r="Z160" s="33">
        <f t="shared" si="82"/>
        <v>22.2</v>
      </c>
      <c r="AA160" s="420">
        <f t="shared" si="83"/>
        <v>43.9</v>
      </c>
      <c r="AB160" s="59" t="str">
        <f t="shared" si="84"/>
        <v/>
      </c>
      <c r="AC160" s="60" t="str">
        <f t="shared" si="85"/>
        <v/>
      </c>
      <c r="AD160" s="102" t="str">
        <f t="shared" si="86"/>
        <v/>
      </c>
      <c r="AE160" s="31" t="str">
        <f t="shared" si="87"/>
        <v/>
      </c>
      <c r="AF160" s="86" t="str">
        <f t="shared" si="88"/>
        <v/>
      </c>
      <c r="AG160" s="5" t="str">
        <f t="shared" si="89"/>
        <v/>
      </c>
      <c r="AJ160" s="16"/>
      <c r="AN160" s="28">
        <v>250</v>
      </c>
      <c r="AO160" s="28" t="s">
        <v>589</v>
      </c>
      <c r="AP160" s="28" t="s">
        <v>3</v>
      </c>
      <c r="AQ160" s="28"/>
      <c r="AR160" s="28"/>
      <c r="AS160" s="28"/>
      <c r="AT160" s="28"/>
      <c r="AU160" s="28"/>
      <c r="AV160" s="28"/>
      <c r="AW160" s="28"/>
      <c r="AX160" s="28"/>
      <c r="AY160" s="28"/>
      <c r="AZ160" s="28"/>
      <c r="BA160" s="28"/>
      <c r="BB160" s="28"/>
      <c r="BC160" s="28"/>
      <c r="BD160" s="28">
        <v>21.7</v>
      </c>
      <c r="BE160" s="28">
        <v>22.2</v>
      </c>
      <c r="BF160" s="28">
        <v>43.9</v>
      </c>
      <c r="BG160" s="28"/>
      <c r="BH160" s="28"/>
      <c r="BI160" s="28"/>
      <c r="BJ160" s="28"/>
      <c r="BK160" s="28"/>
      <c r="BL160" s="28">
        <v>21.7</v>
      </c>
      <c r="BM160" s="28">
        <v>22.2</v>
      </c>
      <c r="BN160" s="28">
        <v>43.9</v>
      </c>
      <c r="BO160" s="28"/>
      <c r="BP160" s="28"/>
      <c r="BQ160" s="28"/>
      <c r="BR160" s="28" t="s">
        <v>509</v>
      </c>
      <c r="BS160" s="28"/>
      <c r="BT160" s="28" t="s">
        <v>509</v>
      </c>
      <c r="BU160" s="28">
        <v>1</v>
      </c>
    </row>
    <row r="161" spans="2:73" x14ac:dyDescent="0.25">
      <c r="B161" s="59" t="str">
        <f t="shared" si="65"/>
        <v xml:space="preserve">Sturgeon </v>
      </c>
      <c r="C161" s="100" t="str">
        <f t="shared" si="90"/>
        <v>USFS</v>
      </c>
      <c r="D161" s="82" t="str">
        <f t="shared" si="91"/>
        <v/>
      </c>
      <c r="E161" s="33" t="str">
        <f t="shared" si="92"/>
        <v/>
      </c>
      <c r="F161" s="33" t="str">
        <f t="shared" si="93"/>
        <v/>
      </c>
      <c r="G161" s="69" t="str">
        <f t="shared" si="94"/>
        <v/>
      </c>
      <c r="H161" s="79" t="str">
        <f t="shared" si="95"/>
        <v/>
      </c>
      <c r="I161" s="33" t="str">
        <f t="shared" si="96"/>
        <v/>
      </c>
      <c r="J161" s="33" t="str">
        <f t="shared" si="66"/>
        <v/>
      </c>
      <c r="K161" s="420" t="str">
        <f t="shared" si="67"/>
        <v/>
      </c>
      <c r="L161" s="82" t="str">
        <f t="shared" si="68"/>
        <v/>
      </c>
      <c r="M161" s="33" t="str">
        <f t="shared" si="69"/>
        <v/>
      </c>
      <c r="N161" s="33" t="str">
        <f t="shared" si="70"/>
        <v/>
      </c>
      <c r="O161" s="69" t="str">
        <f t="shared" si="71"/>
        <v/>
      </c>
      <c r="P161" s="79">
        <f t="shared" si="72"/>
        <v>20</v>
      </c>
      <c r="Q161" s="33">
        <f t="shared" si="73"/>
        <v>8</v>
      </c>
      <c r="R161" s="33" t="str">
        <f t="shared" si="74"/>
        <v/>
      </c>
      <c r="S161" s="420">
        <f t="shared" si="75"/>
        <v>28</v>
      </c>
      <c r="T161" s="82" t="str">
        <f t="shared" si="76"/>
        <v/>
      </c>
      <c r="U161" s="33" t="str">
        <f t="shared" si="77"/>
        <v/>
      </c>
      <c r="V161" s="33" t="str">
        <f t="shared" si="78"/>
        <v/>
      </c>
      <c r="W161" s="69" t="str">
        <f t="shared" si="79"/>
        <v/>
      </c>
      <c r="X161" s="79">
        <f t="shared" si="80"/>
        <v>20</v>
      </c>
      <c r="Y161" s="33">
        <f t="shared" si="81"/>
        <v>8</v>
      </c>
      <c r="Z161" s="33" t="str">
        <f t="shared" si="82"/>
        <v/>
      </c>
      <c r="AA161" s="420">
        <f t="shared" si="83"/>
        <v>28</v>
      </c>
      <c r="AB161" s="59" t="str">
        <f t="shared" si="84"/>
        <v/>
      </c>
      <c r="AC161" s="60" t="str">
        <f t="shared" si="85"/>
        <v/>
      </c>
      <c r="AD161" s="102" t="str">
        <f t="shared" si="86"/>
        <v/>
      </c>
      <c r="AE161" s="31" t="str">
        <f t="shared" si="87"/>
        <v/>
      </c>
      <c r="AF161" s="86" t="str">
        <f t="shared" si="88"/>
        <v/>
      </c>
      <c r="AG161" s="5" t="str">
        <f t="shared" si="89"/>
        <v/>
      </c>
      <c r="AJ161" s="16"/>
      <c r="AN161" s="28">
        <v>251</v>
      </c>
      <c r="AO161" s="28" t="s">
        <v>589</v>
      </c>
      <c r="AP161" s="28" t="s">
        <v>3</v>
      </c>
      <c r="AQ161" s="28"/>
      <c r="AR161" s="28"/>
      <c r="AS161" s="28"/>
      <c r="AT161" s="28"/>
      <c r="AU161" s="28"/>
      <c r="AV161" s="28"/>
      <c r="AW161" s="28"/>
      <c r="AX161" s="28"/>
      <c r="AY161" s="28"/>
      <c r="AZ161" s="28"/>
      <c r="BA161" s="28"/>
      <c r="BB161" s="28"/>
      <c r="BC161" s="28">
        <v>20</v>
      </c>
      <c r="BD161" s="28">
        <v>8</v>
      </c>
      <c r="BE161" s="28"/>
      <c r="BF161" s="28">
        <v>28</v>
      </c>
      <c r="BG161" s="28"/>
      <c r="BH161" s="28"/>
      <c r="BI161" s="28"/>
      <c r="BJ161" s="28"/>
      <c r="BK161" s="28">
        <v>20</v>
      </c>
      <c r="BL161" s="28">
        <v>8</v>
      </c>
      <c r="BM161" s="28"/>
      <c r="BN161" s="28">
        <v>28</v>
      </c>
      <c r="BO161" s="28"/>
      <c r="BP161" s="28"/>
      <c r="BQ161" s="28"/>
      <c r="BR161" s="28" t="s">
        <v>509</v>
      </c>
      <c r="BS161" s="28"/>
      <c r="BT161" s="28" t="s">
        <v>509</v>
      </c>
      <c r="BU161" s="28">
        <v>1</v>
      </c>
    </row>
    <row r="162" spans="2:73" x14ac:dyDescent="0.25">
      <c r="B162" s="59" t="str">
        <f t="shared" si="65"/>
        <v>East Branch Tahquamenon</v>
      </c>
      <c r="C162" s="100" t="str">
        <f t="shared" si="90"/>
        <v>USFS</v>
      </c>
      <c r="D162" s="82" t="str">
        <f t="shared" si="91"/>
        <v/>
      </c>
      <c r="E162" s="33" t="str">
        <f t="shared" si="92"/>
        <v/>
      </c>
      <c r="F162" s="33" t="str">
        <f t="shared" si="93"/>
        <v/>
      </c>
      <c r="G162" s="69" t="str">
        <f t="shared" si="94"/>
        <v/>
      </c>
      <c r="H162" s="79" t="str">
        <f t="shared" si="95"/>
        <v/>
      </c>
      <c r="I162" s="33" t="str">
        <f t="shared" si="96"/>
        <v/>
      </c>
      <c r="J162" s="33" t="str">
        <f t="shared" si="66"/>
        <v/>
      </c>
      <c r="K162" s="420" t="str">
        <f t="shared" si="67"/>
        <v/>
      </c>
      <c r="L162" s="82" t="str">
        <f t="shared" si="68"/>
        <v/>
      </c>
      <c r="M162" s="33" t="str">
        <f t="shared" si="69"/>
        <v/>
      </c>
      <c r="N162" s="33" t="str">
        <f t="shared" si="70"/>
        <v/>
      </c>
      <c r="O162" s="69" t="str">
        <f t="shared" si="71"/>
        <v/>
      </c>
      <c r="P162" s="79">
        <f t="shared" si="72"/>
        <v>3.2</v>
      </c>
      <c r="Q162" s="33" t="str">
        <f t="shared" si="73"/>
        <v/>
      </c>
      <c r="R162" s="33">
        <f t="shared" si="74"/>
        <v>10</v>
      </c>
      <c r="S162" s="420">
        <f t="shared" si="75"/>
        <v>13.2</v>
      </c>
      <c r="T162" s="82" t="str">
        <f t="shared" si="76"/>
        <v/>
      </c>
      <c r="U162" s="33" t="str">
        <f t="shared" si="77"/>
        <v/>
      </c>
      <c r="V162" s="33" t="str">
        <f t="shared" si="78"/>
        <v/>
      </c>
      <c r="W162" s="69" t="str">
        <f t="shared" si="79"/>
        <v/>
      </c>
      <c r="X162" s="79">
        <f t="shared" si="80"/>
        <v>3.2</v>
      </c>
      <c r="Y162" s="33" t="str">
        <f t="shared" si="81"/>
        <v/>
      </c>
      <c r="Z162" s="33">
        <f t="shared" si="82"/>
        <v>10</v>
      </c>
      <c r="AA162" s="420">
        <f t="shared" si="83"/>
        <v>13.2</v>
      </c>
      <c r="AB162" s="59" t="str">
        <f t="shared" si="84"/>
        <v/>
      </c>
      <c r="AC162" s="60" t="str">
        <f t="shared" si="85"/>
        <v/>
      </c>
      <c r="AD162" s="102" t="str">
        <f t="shared" si="86"/>
        <v/>
      </c>
      <c r="AE162" s="31" t="str">
        <f t="shared" si="87"/>
        <v/>
      </c>
      <c r="AF162" s="86" t="str">
        <f t="shared" si="88"/>
        <v/>
      </c>
      <c r="AG162" s="5" t="str">
        <f t="shared" si="89"/>
        <v/>
      </c>
      <c r="AJ162" s="16"/>
      <c r="AN162" s="28">
        <v>252</v>
      </c>
      <c r="AO162" s="28" t="s">
        <v>420</v>
      </c>
      <c r="AP162" s="28" t="s">
        <v>3</v>
      </c>
      <c r="AQ162" s="28"/>
      <c r="AR162" s="28"/>
      <c r="AS162" s="28"/>
      <c r="AT162" s="28"/>
      <c r="AU162" s="28"/>
      <c r="AV162" s="28"/>
      <c r="AW162" s="28"/>
      <c r="AX162" s="28"/>
      <c r="AY162" s="28"/>
      <c r="AZ162" s="28"/>
      <c r="BA162" s="28"/>
      <c r="BB162" s="28"/>
      <c r="BC162" s="28">
        <v>3.2</v>
      </c>
      <c r="BD162" s="28"/>
      <c r="BE162" s="28">
        <v>10</v>
      </c>
      <c r="BF162" s="28">
        <v>13.2</v>
      </c>
      <c r="BG162" s="28"/>
      <c r="BH162" s="28"/>
      <c r="BI162" s="28"/>
      <c r="BJ162" s="28"/>
      <c r="BK162" s="28">
        <v>3.2</v>
      </c>
      <c r="BL162" s="28"/>
      <c r="BM162" s="28">
        <v>10</v>
      </c>
      <c r="BN162" s="28">
        <v>13.2</v>
      </c>
      <c r="BO162" s="28"/>
      <c r="BP162" s="28"/>
      <c r="BQ162" s="28"/>
      <c r="BR162" s="28" t="s">
        <v>509</v>
      </c>
      <c r="BS162" s="28"/>
      <c r="BT162" s="28" t="s">
        <v>509</v>
      </c>
      <c r="BU162" s="28">
        <v>1</v>
      </c>
    </row>
    <row r="163" spans="2:73" x14ac:dyDescent="0.25">
      <c r="B163" s="59" t="str">
        <f t="shared" si="65"/>
        <v>Whitefish</v>
      </c>
      <c r="C163" s="100" t="str">
        <f t="shared" si="90"/>
        <v>USFS</v>
      </c>
      <c r="D163" s="82" t="str">
        <f t="shared" si="91"/>
        <v/>
      </c>
      <c r="E163" s="33" t="str">
        <f t="shared" si="92"/>
        <v/>
      </c>
      <c r="F163" s="33" t="str">
        <f t="shared" si="93"/>
        <v/>
      </c>
      <c r="G163" s="69" t="str">
        <f t="shared" si="94"/>
        <v/>
      </c>
      <c r="H163" s="79" t="str">
        <f t="shared" si="95"/>
        <v/>
      </c>
      <c r="I163" s="33" t="str">
        <f t="shared" si="96"/>
        <v/>
      </c>
      <c r="J163" s="33" t="str">
        <f t="shared" si="66"/>
        <v/>
      </c>
      <c r="K163" s="420" t="str">
        <f t="shared" si="67"/>
        <v/>
      </c>
      <c r="L163" s="82" t="str">
        <f t="shared" si="68"/>
        <v/>
      </c>
      <c r="M163" s="33" t="str">
        <f t="shared" si="69"/>
        <v/>
      </c>
      <c r="N163" s="33" t="str">
        <f t="shared" si="70"/>
        <v/>
      </c>
      <c r="O163" s="69" t="str">
        <f t="shared" si="71"/>
        <v/>
      </c>
      <c r="P163" s="79" t="str">
        <f t="shared" si="72"/>
        <v/>
      </c>
      <c r="Q163" s="33">
        <f t="shared" si="73"/>
        <v>31.5</v>
      </c>
      <c r="R163" s="33">
        <f t="shared" si="74"/>
        <v>2.1</v>
      </c>
      <c r="S163" s="420">
        <f t="shared" si="75"/>
        <v>33.6</v>
      </c>
      <c r="T163" s="82" t="str">
        <f t="shared" si="76"/>
        <v/>
      </c>
      <c r="U163" s="33" t="str">
        <f t="shared" si="77"/>
        <v/>
      </c>
      <c r="V163" s="33" t="str">
        <f t="shared" si="78"/>
        <v/>
      </c>
      <c r="W163" s="69" t="str">
        <f t="shared" si="79"/>
        <v/>
      </c>
      <c r="X163" s="79" t="str">
        <f t="shared" si="80"/>
        <v/>
      </c>
      <c r="Y163" s="33">
        <f t="shared" si="81"/>
        <v>31.5</v>
      </c>
      <c r="Z163" s="33">
        <f t="shared" si="82"/>
        <v>2.1</v>
      </c>
      <c r="AA163" s="420">
        <f t="shared" si="83"/>
        <v>33.6</v>
      </c>
      <c r="AB163" s="59" t="str">
        <f t="shared" si="84"/>
        <v/>
      </c>
      <c r="AC163" s="60" t="str">
        <f t="shared" si="85"/>
        <v/>
      </c>
      <c r="AD163" s="102" t="str">
        <f t="shared" si="86"/>
        <v/>
      </c>
      <c r="AE163" s="31" t="str">
        <f t="shared" si="87"/>
        <v/>
      </c>
      <c r="AF163" s="86" t="str">
        <f t="shared" si="88"/>
        <v/>
      </c>
      <c r="AG163" s="5" t="str">
        <f t="shared" si="89"/>
        <v/>
      </c>
      <c r="AJ163" s="16"/>
      <c r="AN163" s="28">
        <v>253</v>
      </c>
      <c r="AO163" s="28" t="s">
        <v>295</v>
      </c>
      <c r="AP163" s="28" t="s">
        <v>3</v>
      </c>
      <c r="AQ163" s="28"/>
      <c r="AR163" s="28"/>
      <c r="AS163" s="28"/>
      <c r="AT163" s="28"/>
      <c r="AU163" s="28"/>
      <c r="AV163" s="28"/>
      <c r="AW163" s="28"/>
      <c r="AX163" s="28"/>
      <c r="AY163" s="28"/>
      <c r="AZ163" s="28"/>
      <c r="BA163" s="28"/>
      <c r="BB163" s="28"/>
      <c r="BC163" s="28"/>
      <c r="BD163" s="28">
        <v>31.5</v>
      </c>
      <c r="BE163" s="28">
        <v>2.1</v>
      </c>
      <c r="BF163" s="28">
        <v>33.6</v>
      </c>
      <c r="BG163" s="28"/>
      <c r="BH163" s="28"/>
      <c r="BI163" s="28"/>
      <c r="BJ163" s="28"/>
      <c r="BK163" s="28"/>
      <c r="BL163" s="28">
        <v>31.5</v>
      </c>
      <c r="BM163" s="28">
        <v>2.1</v>
      </c>
      <c r="BN163" s="28">
        <v>33.6</v>
      </c>
      <c r="BO163" s="28"/>
      <c r="BP163" s="28"/>
      <c r="BQ163" s="28"/>
      <c r="BR163" s="28" t="s">
        <v>509</v>
      </c>
      <c r="BS163" s="28"/>
      <c r="BT163" s="28" t="s">
        <v>509</v>
      </c>
      <c r="BU163" s="28">
        <v>1</v>
      </c>
    </row>
    <row r="164" spans="2:73" x14ac:dyDescent="0.25">
      <c r="B164" s="59" t="str">
        <f t="shared" si="65"/>
        <v>Yellow Dog</v>
      </c>
      <c r="C164" s="100" t="str">
        <f t="shared" si="90"/>
        <v>USFS</v>
      </c>
      <c r="D164" s="82" t="str">
        <f t="shared" si="91"/>
        <v/>
      </c>
      <c r="E164" s="33" t="str">
        <f t="shared" si="92"/>
        <v/>
      </c>
      <c r="F164" s="33" t="str">
        <f t="shared" si="93"/>
        <v/>
      </c>
      <c r="G164" s="69" t="str">
        <f t="shared" si="94"/>
        <v/>
      </c>
      <c r="H164" s="79" t="str">
        <f t="shared" si="95"/>
        <v/>
      </c>
      <c r="I164" s="33" t="str">
        <f t="shared" si="96"/>
        <v/>
      </c>
      <c r="J164" s="33" t="str">
        <f t="shared" si="66"/>
        <v/>
      </c>
      <c r="K164" s="420" t="str">
        <f t="shared" si="67"/>
        <v/>
      </c>
      <c r="L164" s="82" t="str">
        <f t="shared" si="68"/>
        <v/>
      </c>
      <c r="M164" s="33" t="str">
        <f t="shared" si="69"/>
        <v/>
      </c>
      <c r="N164" s="33" t="str">
        <f t="shared" si="70"/>
        <v/>
      </c>
      <c r="O164" s="69" t="str">
        <f t="shared" si="71"/>
        <v/>
      </c>
      <c r="P164" s="79">
        <f t="shared" si="72"/>
        <v>4</v>
      </c>
      <c r="Q164" s="33" t="str">
        <f t="shared" si="73"/>
        <v/>
      </c>
      <c r="R164" s="33" t="str">
        <f t="shared" si="74"/>
        <v/>
      </c>
      <c r="S164" s="420">
        <f t="shared" si="75"/>
        <v>4</v>
      </c>
      <c r="T164" s="82" t="str">
        <f t="shared" si="76"/>
        <v/>
      </c>
      <c r="U164" s="33" t="str">
        <f t="shared" si="77"/>
        <v/>
      </c>
      <c r="V164" s="33" t="str">
        <f t="shared" si="78"/>
        <v/>
      </c>
      <c r="W164" s="69" t="str">
        <f t="shared" si="79"/>
        <v/>
      </c>
      <c r="X164" s="79">
        <f t="shared" si="80"/>
        <v>4</v>
      </c>
      <c r="Y164" s="33" t="str">
        <f t="shared" si="81"/>
        <v/>
      </c>
      <c r="Z164" s="33" t="str">
        <f t="shared" si="82"/>
        <v/>
      </c>
      <c r="AA164" s="420">
        <f t="shared" si="83"/>
        <v>4</v>
      </c>
      <c r="AB164" s="59" t="str">
        <f t="shared" si="84"/>
        <v/>
      </c>
      <c r="AC164" s="60" t="str">
        <f t="shared" si="85"/>
        <v/>
      </c>
      <c r="AD164" s="102" t="str">
        <f t="shared" si="86"/>
        <v/>
      </c>
      <c r="AE164" s="31" t="str">
        <f t="shared" si="87"/>
        <v/>
      </c>
      <c r="AF164" s="86" t="str">
        <f t="shared" si="88"/>
        <v/>
      </c>
      <c r="AG164" s="5" t="str">
        <f t="shared" si="89"/>
        <v/>
      </c>
      <c r="AJ164" s="16"/>
      <c r="AN164" s="28">
        <v>254</v>
      </c>
      <c r="AO164" s="28" t="s">
        <v>421</v>
      </c>
      <c r="AP164" s="28" t="s">
        <v>3</v>
      </c>
      <c r="AQ164" s="28"/>
      <c r="AR164" s="28"/>
      <c r="AS164" s="28"/>
      <c r="AT164" s="28"/>
      <c r="AU164" s="28"/>
      <c r="AV164" s="28"/>
      <c r="AW164" s="28"/>
      <c r="AX164" s="28"/>
      <c r="AY164" s="28"/>
      <c r="AZ164" s="28"/>
      <c r="BA164" s="28"/>
      <c r="BB164" s="28"/>
      <c r="BC164" s="28">
        <v>4</v>
      </c>
      <c r="BD164" s="28"/>
      <c r="BE164" s="28"/>
      <c r="BF164" s="28">
        <v>4</v>
      </c>
      <c r="BG164" s="28"/>
      <c r="BH164" s="28"/>
      <c r="BI164" s="28"/>
      <c r="BJ164" s="28"/>
      <c r="BK164" s="28">
        <v>4</v>
      </c>
      <c r="BL164" s="28"/>
      <c r="BM164" s="28"/>
      <c r="BN164" s="28">
        <v>4</v>
      </c>
      <c r="BO164" s="28"/>
      <c r="BP164" s="28"/>
      <c r="BQ164" s="28"/>
      <c r="BR164" s="28" t="s">
        <v>509</v>
      </c>
      <c r="BS164" s="28"/>
      <c r="BT164" s="28" t="s">
        <v>509</v>
      </c>
      <c r="BU164" s="28"/>
    </row>
    <row r="165" spans="2:73" ht="15.75" thickBot="1" x14ac:dyDescent="0.3">
      <c r="B165" s="146" t="str">
        <f t="shared" si="65"/>
        <v>TOTALS</v>
      </c>
      <c r="C165" s="101" t="str">
        <f t="shared" si="90"/>
        <v/>
      </c>
      <c r="D165" s="421" t="str">
        <f t="shared" si="91"/>
        <v/>
      </c>
      <c r="E165" s="422" t="str">
        <f t="shared" si="92"/>
        <v/>
      </c>
      <c r="F165" s="422" t="str">
        <f t="shared" si="93"/>
        <v/>
      </c>
      <c r="G165" s="423" t="str">
        <f t="shared" si="94"/>
        <v/>
      </c>
      <c r="H165" s="424" t="str">
        <f t="shared" si="95"/>
        <v/>
      </c>
      <c r="I165" s="422" t="str">
        <f t="shared" si="96"/>
        <v/>
      </c>
      <c r="J165" s="422" t="str">
        <f t="shared" si="66"/>
        <v/>
      </c>
      <c r="K165" s="425" t="str">
        <f t="shared" si="67"/>
        <v/>
      </c>
      <c r="L165" s="421" t="str">
        <f t="shared" si="68"/>
        <v/>
      </c>
      <c r="M165" s="422" t="str">
        <f t="shared" si="69"/>
        <v/>
      </c>
      <c r="N165" s="422" t="str">
        <f t="shared" si="70"/>
        <v/>
      </c>
      <c r="O165" s="423" t="str">
        <f t="shared" si="71"/>
        <v/>
      </c>
      <c r="P165" s="424" t="str">
        <f t="shared" si="72"/>
        <v/>
      </c>
      <c r="Q165" s="422" t="str">
        <f t="shared" si="73"/>
        <v/>
      </c>
      <c r="R165" s="422" t="str">
        <f t="shared" si="74"/>
        <v/>
      </c>
      <c r="S165" s="425" t="str">
        <f t="shared" si="75"/>
        <v/>
      </c>
      <c r="T165" s="421" t="str">
        <f t="shared" si="76"/>
        <v/>
      </c>
      <c r="U165" s="422" t="str">
        <f t="shared" si="77"/>
        <v/>
      </c>
      <c r="V165" s="422" t="str">
        <f t="shared" si="78"/>
        <v/>
      </c>
      <c r="W165" s="423" t="str">
        <f t="shared" si="79"/>
        <v/>
      </c>
      <c r="X165" s="424">
        <f t="shared" si="80"/>
        <v>82.600000000000009</v>
      </c>
      <c r="Y165" s="422">
        <f t="shared" si="81"/>
        <v>276.39999999999998</v>
      </c>
      <c r="Z165" s="422">
        <f t="shared" si="82"/>
        <v>297.40000000000003</v>
      </c>
      <c r="AA165" s="425">
        <f t="shared" si="83"/>
        <v>656.40000000000009</v>
      </c>
      <c r="AB165" s="97">
        <f t="shared" si="84"/>
        <v>16</v>
      </c>
      <c r="AC165" s="103" t="str">
        <f t="shared" si="85"/>
        <v>Michigan</v>
      </c>
      <c r="AD165" s="323" t="str">
        <f t="shared" si="86"/>
        <v/>
      </c>
      <c r="AE165" s="34" t="str">
        <f t="shared" si="87"/>
        <v/>
      </c>
      <c r="AF165" s="98" t="str">
        <f t="shared" si="88"/>
        <v/>
      </c>
      <c r="AG165" s="5" t="str">
        <f t="shared" si="89"/>
        <v/>
      </c>
      <c r="AJ165" s="16"/>
      <c r="AN165" s="28">
        <v>257</v>
      </c>
      <c r="AO165" s="28" t="s">
        <v>5</v>
      </c>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v>82.600000000000009</v>
      </c>
      <c r="BL165" s="28">
        <v>276.39999999999998</v>
      </c>
      <c r="BM165" s="28">
        <v>297.40000000000003</v>
      </c>
      <c r="BN165" s="28">
        <v>656.40000000000009</v>
      </c>
      <c r="BO165" s="28">
        <v>16</v>
      </c>
      <c r="BP165" s="28" t="s">
        <v>115</v>
      </c>
      <c r="BQ165" s="28"/>
      <c r="BR165" s="28"/>
      <c r="BS165" s="28"/>
      <c r="BT165" s="28" t="s">
        <v>509</v>
      </c>
      <c r="BU165" s="28"/>
    </row>
    <row r="166" spans="2:73" x14ac:dyDescent="0.25">
      <c r="B166" s="95" t="str">
        <f t="shared" si="65"/>
        <v>Minnesota/Wisconsin</v>
      </c>
      <c r="C166" s="113" t="str">
        <f t="shared" si="90"/>
        <v/>
      </c>
      <c r="D166" s="426" t="str">
        <f t="shared" si="91"/>
        <v/>
      </c>
      <c r="E166" s="94" t="str">
        <f t="shared" si="92"/>
        <v/>
      </c>
      <c r="F166" s="94" t="str">
        <f t="shared" si="93"/>
        <v/>
      </c>
      <c r="G166" s="427" t="str">
        <f t="shared" si="94"/>
        <v/>
      </c>
      <c r="H166" s="428" t="str">
        <f t="shared" si="95"/>
        <v/>
      </c>
      <c r="I166" s="94" t="str">
        <f t="shared" si="96"/>
        <v/>
      </c>
      <c r="J166" s="94" t="str">
        <f t="shared" si="66"/>
        <v/>
      </c>
      <c r="K166" s="429" t="str">
        <f t="shared" si="67"/>
        <v/>
      </c>
      <c r="L166" s="426" t="str">
        <f t="shared" si="68"/>
        <v/>
      </c>
      <c r="M166" s="94" t="str">
        <f t="shared" si="69"/>
        <v/>
      </c>
      <c r="N166" s="94" t="str">
        <f t="shared" si="70"/>
        <v/>
      </c>
      <c r="O166" s="427" t="str">
        <f t="shared" si="71"/>
        <v/>
      </c>
      <c r="P166" s="428" t="str">
        <f t="shared" si="72"/>
        <v/>
      </c>
      <c r="Q166" s="94" t="str">
        <f t="shared" si="73"/>
        <v/>
      </c>
      <c r="R166" s="94" t="str">
        <f t="shared" si="74"/>
        <v/>
      </c>
      <c r="S166" s="429" t="str">
        <f t="shared" si="75"/>
        <v/>
      </c>
      <c r="T166" s="426" t="str">
        <f t="shared" si="76"/>
        <v/>
      </c>
      <c r="U166" s="94" t="str">
        <f t="shared" si="77"/>
        <v/>
      </c>
      <c r="V166" s="94" t="str">
        <f t="shared" si="78"/>
        <v/>
      </c>
      <c r="W166" s="427" t="str">
        <f t="shared" si="79"/>
        <v/>
      </c>
      <c r="X166" s="428" t="str">
        <f t="shared" si="80"/>
        <v/>
      </c>
      <c r="Y166" s="94" t="str">
        <f t="shared" si="81"/>
        <v/>
      </c>
      <c r="Z166" s="94" t="str">
        <f t="shared" si="82"/>
        <v/>
      </c>
      <c r="AA166" s="429" t="str">
        <f t="shared" si="83"/>
        <v/>
      </c>
      <c r="AB166" s="57" t="str">
        <f t="shared" si="84"/>
        <v/>
      </c>
      <c r="AC166" s="58" t="str">
        <f t="shared" si="85"/>
        <v>Minnesota/Wisconsin</v>
      </c>
      <c r="AD166" s="115" t="str">
        <f t="shared" si="86"/>
        <v/>
      </c>
      <c r="AE166" s="53" t="str">
        <f t="shared" si="87"/>
        <v/>
      </c>
      <c r="AF166" s="85" t="str">
        <f t="shared" si="88"/>
        <v/>
      </c>
      <c r="AG166" s="5" t="str">
        <f t="shared" si="89"/>
        <v/>
      </c>
      <c r="AJ166" s="16"/>
      <c r="AN166" s="28">
        <v>265</v>
      </c>
      <c r="AO166" s="28" t="s">
        <v>117</v>
      </c>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t="s">
        <v>117</v>
      </c>
      <c r="BQ166" s="28"/>
      <c r="BR166" s="28"/>
      <c r="BS166" s="28"/>
      <c r="BT166" s="28" t="s">
        <v>509</v>
      </c>
      <c r="BU166" s="28"/>
    </row>
    <row r="167" spans="2:73" x14ac:dyDescent="0.25">
      <c r="B167" s="59" t="str">
        <f t="shared" si="65"/>
        <v>St. Croix</v>
      </c>
      <c r="C167" s="100" t="str">
        <f t="shared" si="90"/>
        <v>NPS/State</v>
      </c>
      <c r="D167" s="82" t="str">
        <f t="shared" si="91"/>
        <v/>
      </c>
      <c r="E167" s="33" t="str">
        <f t="shared" si="92"/>
        <v/>
      </c>
      <c r="F167" s="33" t="str">
        <f t="shared" si="93"/>
        <v/>
      </c>
      <c r="G167" s="69" t="str">
        <f t="shared" si="94"/>
        <v/>
      </c>
      <c r="H167" s="79" t="str">
        <f t="shared" si="95"/>
        <v/>
      </c>
      <c r="I167" s="33" t="str">
        <f t="shared" si="96"/>
        <v/>
      </c>
      <c r="J167" s="33" t="str">
        <f t="shared" si="66"/>
        <v/>
      </c>
      <c r="K167" s="420" t="str">
        <f t="shared" si="67"/>
        <v/>
      </c>
      <c r="L167" s="82" t="str">
        <f t="shared" si="68"/>
        <v/>
      </c>
      <c r="M167" s="33">
        <f t="shared" si="69"/>
        <v>193</v>
      </c>
      <c r="N167" s="33">
        <f t="shared" si="70"/>
        <v>34</v>
      </c>
      <c r="O167" s="69">
        <f t="shared" si="71"/>
        <v>227</v>
      </c>
      <c r="P167" s="79" t="str">
        <f t="shared" si="72"/>
        <v/>
      </c>
      <c r="Q167" s="33" t="str">
        <f t="shared" si="73"/>
        <v/>
      </c>
      <c r="R167" s="33" t="str">
        <f t="shared" si="74"/>
        <v/>
      </c>
      <c r="S167" s="420" t="str">
        <f t="shared" si="75"/>
        <v/>
      </c>
      <c r="T167" s="82" t="str">
        <f t="shared" si="76"/>
        <v/>
      </c>
      <c r="U167" s="33" t="str">
        <f t="shared" si="77"/>
        <v/>
      </c>
      <c r="V167" s="33">
        <f t="shared" si="78"/>
        <v>25</v>
      </c>
      <c r="W167" s="69">
        <f t="shared" si="79"/>
        <v>25</v>
      </c>
      <c r="X167" s="79" t="str">
        <f t="shared" si="80"/>
        <v/>
      </c>
      <c r="Y167" s="33">
        <f t="shared" si="81"/>
        <v>193</v>
      </c>
      <c r="Z167" s="33">
        <f t="shared" si="82"/>
        <v>59</v>
      </c>
      <c r="AA167" s="420">
        <f t="shared" si="83"/>
        <v>252</v>
      </c>
      <c r="AB167" s="59" t="str">
        <f t="shared" si="84"/>
        <v/>
      </c>
      <c r="AC167" s="60" t="str">
        <f t="shared" si="85"/>
        <v/>
      </c>
      <c r="AD167" s="102" t="str">
        <f t="shared" si="86"/>
        <v>Yes</v>
      </c>
      <c r="AE167" s="31" t="str">
        <f t="shared" si="87"/>
        <v>None</v>
      </c>
      <c r="AF167" s="86" t="str">
        <f t="shared" si="88"/>
        <v>See endnote 1, 3. State administered segment designated in 1976.</v>
      </c>
      <c r="AG167" s="5" t="str">
        <f t="shared" si="89"/>
        <v/>
      </c>
      <c r="AJ167" s="16"/>
      <c r="AN167" s="28">
        <v>266</v>
      </c>
      <c r="AO167" s="28" t="s">
        <v>329</v>
      </c>
      <c r="AP167" s="28" t="s">
        <v>25</v>
      </c>
      <c r="AQ167" s="28"/>
      <c r="AR167" s="28"/>
      <c r="AS167" s="28"/>
      <c r="AT167" s="28"/>
      <c r="AU167" s="28"/>
      <c r="AV167" s="28"/>
      <c r="AW167" s="28"/>
      <c r="AX167" s="28"/>
      <c r="AY167" s="28"/>
      <c r="AZ167" s="28">
        <v>193</v>
      </c>
      <c r="BA167" s="28">
        <v>34</v>
      </c>
      <c r="BB167" s="28">
        <v>227</v>
      </c>
      <c r="BC167" s="28"/>
      <c r="BD167" s="28"/>
      <c r="BE167" s="28"/>
      <c r="BF167" s="28"/>
      <c r="BG167" s="28"/>
      <c r="BH167" s="28"/>
      <c r="BI167" s="28">
        <v>25</v>
      </c>
      <c r="BJ167" s="28">
        <v>25</v>
      </c>
      <c r="BK167" s="28"/>
      <c r="BL167" s="28">
        <v>193</v>
      </c>
      <c r="BM167" s="28">
        <v>59</v>
      </c>
      <c r="BN167" s="28">
        <v>252</v>
      </c>
      <c r="BO167" s="28"/>
      <c r="BP167" s="28"/>
      <c r="BQ167" s="28" t="s">
        <v>510</v>
      </c>
      <c r="BR167" s="28" t="s">
        <v>496</v>
      </c>
      <c r="BS167" s="28" t="s">
        <v>971</v>
      </c>
      <c r="BT167" s="28" t="s">
        <v>509</v>
      </c>
      <c r="BU167" s="28"/>
    </row>
    <row r="168" spans="2:73" ht="30.75" thickBot="1" x14ac:dyDescent="0.3">
      <c r="B168" s="146" t="str">
        <f t="shared" si="65"/>
        <v>TOTALS</v>
      </c>
      <c r="C168" s="101" t="str">
        <f t="shared" si="90"/>
        <v/>
      </c>
      <c r="D168" s="421" t="str">
        <f t="shared" si="91"/>
        <v/>
      </c>
      <c r="E168" s="422" t="str">
        <f t="shared" si="92"/>
        <v/>
      </c>
      <c r="F168" s="422" t="str">
        <f t="shared" si="93"/>
        <v/>
      </c>
      <c r="G168" s="423" t="str">
        <f t="shared" si="94"/>
        <v/>
      </c>
      <c r="H168" s="424" t="str">
        <f t="shared" si="95"/>
        <v/>
      </c>
      <c r="I168" s="422" t="str">
        <f t="shared" si="96"/>
        <v/>
      </c>
      <c r="J168" s="422" t="str">
        <f t="shared" si="66"/>
        <v/>
      </c>
      <c r="K168" s="425" t="str">
        <f t="shared" si="67"/>
        <v/>
      </c>
      <c r="L168" s="421" t="str">
        <f t="shared" si="68"/>
        <v/>
      </c>
      <c r="M168" s="422" t="str">
        <f t="shared" si="69"/>
        <v/>
      </c>
      <c r="N168" s="422" t="str">
        <f t="shared" si="70"/>
        <v/>
      </c>
      <c r="O168" s="423" t="str">
        <f t="shared" si="71"/>
        <v/>
      </c>
      <c r="P168" s="424" t="str">
        <f t="shared" si="72"/>
        <v/>
      </c>
      <c r="Q168" s="422" t="str">
        <f t="shared" si="73"/>
        <v/>
      </c>
      <c r="R168" s="422" t="str">
        <f t="shared" si="74"/>
        <v/>
      </c>
      <c r="S168" s="425" t="str">
        <f t="shared" si="75"/>
        <v/>
      </c>
      <c r="T168" s="421" t="str">
        <f t="shared" si="76"/>
        <v/>
      </c>
      <c r="U168" s="422" t="str">
        <f t="shared" si="77"/>
        <v/>
      </c>
      <c r="V168" s="422" t="str">
        <f t="shared" si="78"/>
        <v/>
      </c>
      <c r="W168" s="423" t="str">
        <f t="shared" si="79"/>
        <v/>
      </c>
      <c r="X168" s="424" t="str">
        <f t="shared" si="80"/>
        <v/>
      </c>
      <c r="Y168" s="422">
        <f t="shared" si="81"/>
        <v>193</v>
      </c>
      <c r="Z168" s="422">
        <f t="shared" si="82"/>
        <v>59</v>
      </c>
      <c r="AA168" s="425">
        <f t="shared" si="83"/>
        <v>252</v>
      </c>
      <c r="AB168" s="97">
        <f t="shared" si="84"/>
        <v>1</v>
      </c>
      <c r="AC168" s="103" t="str">
        <f t="shared" si="85"/>
        <v>Minnesota/Wisconsin</v>
      </c>
      <c r="AD168" s="323" t="str">
        <f t="shared" si="86"/>
        <v/>
      </c>
      <c r="AE168" s="34" t="str">
        <f t="shared" si="87"/>
        <v/>
      </c>
      <c r="AF168" s="98" t="str">
        <f t="shared" si="88"/>
        <v>Of the 252.0 miles, 26.0 are in Wisconsin; the remaining 226 miles form the Minnesota-Wisconsin border.</v>
      </c>
      <c r="AG168" s="5" t="str">
        <f t="shared" si="89"/>
        <v/>
      </c>
      <c r="AJ168" s="16"/>
      <c r="AN168" s="28">
        <v>270</v>
      </c>
      <c r="AO168" s="28" t="s">
        <v>5</v>
      </c>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v>193</v>
      </c>
      <c r="BM168" s="28">
        <v>59</v>
      </c>
      <c r="BN168" s="28">
        <v>252</v>
      </c>
      <c r="BO168" s="28">
        <v>1</v>
      </c>
      <c r="BP168" s="28" t="s">
        <v>117</v>
      </c>
      <c r="BQ168" s="28"/>
      <c r="BR168" s="28"/>
      <c r="BS168" s="28" t="s">
        <v>118</v>
      </c>
      <c r="BT168" s="28" t="s">
        <v>509</v>
      </c>
      <c r="BU168" s="28"/>
    </row>
    <row r="169" spans="2:73" x14ac:dyDescent="0.25">
      <c r="B169" s="95" t="str">
        <f t="shared" si="65"/>
        <v>Mississippi</v>
      </c>
      <c r="C169" s="113" t="str">
        <f t="shared" si="90"/>
        <v/>
      </c>
      <c r="D169" s="426" t="str">
        <f t="shared" si="91"/>
        <v/>
      </c>
      <c r="E169" s="94" t="str">
        <f t="shared" si="92"/>
        <v/>
      </c>
      <c r="F169" s="94" t="str">
        <f t="shared" si="93"/>
        <v/>
      </c>
      <c r="G169" s="427" t="str">
        <f t="shared" si="94"/>
        <v/>
      </c>
      <c r="H169" s="428" t="str">
        <f t="shared" si="95"/>
        <v/>
      </c>
      <c r="I169" s="94" t="str">
        <f t="shared" si="96"/>
        <v/>
      </c>
      <c r="J169" s="94" t="str">
        <f t="shared" si="66"/>
        <v/>
      </c>
      <c r="K169" s="429" t="str">
        <f t="shared" si="67"/>
        <v/>
      </c>
      <c r="L169" s="426" t="str">
        <f t="shared" si="68"/>
        <v/>
      </c>
      <c r="M169" s="94" t="str">
        <f t="shared" si="69"/>
        <v/>
      </c>
      <c r="N169" s="94" t="str">
        <f t="shared" si="70"/>
        <v/>
      </c>
      <c r="O169" s="427" t="str">
        <f t="shared" si="71"/>
        <v/>
      </c>
      <c r="P169" s="428" t="str">
        <f t="shared" si="72"/>
        <v/>
      </c>
      <c r="Q169" s="94" t="str">
        <f t="shared" si="73"/>
        <v/>
      </c>
      <c r="R169" s="94" t="str">
        <f t="shared" si="74"/>
        <v/>
      </c>
      <c r="S169" s="429" t="str">
        <f t="shared" si="75"/>
        <v/>
      </c>
      <c r="T169" s="426" t="str">
        <f t="shared" si="76"/>
        <v/>
      </c>
      <c r="U169" s="94" t="str">
        <f t="shared" si="77"/>
        <v/>
      </c>
      <c r="V169" s="94" t="str">
        <f t="shared" si="78"/>
        <v/>
      </c>
      <c r="W169" s="427" t="str">
        <f t="shared" si="79"/>
        <v/>
      </c>
      <c r="X169" s="428" t="str">
        <f t="shared" si="80"/>
        <v/>
      </c>
      <c r="Y169" s="94" t="str">
        <f t="shared" si="81"/>
        <v/>
      </c>
      <c r="Z169" s="94" t="str">
        <f t="shared" si="82"/>
        <v/>
      </c>
      <c r="AA169" s="429" t="str">
        <f t="shared" si="83"/>
        <v/>
      </c>
      <c r="AB169" s="57" t="str">
        <f t="shared" si="84"/>
        <v/>
      </c>
      <c r="AC169" s="58" t="str">
        <f t="shared" si="85"/>
        <v>Mississippi</v>
      </c>
      <c r="AD169" s="115" t="str">
        <f t="shared" si="86"/>
        <v/>
      </c>
      <c r="AE169" s="53" t="str">
        <f t="shared" si="87"/>
        <v/>
      </c>
      <c r="AF169" s="85" t="str">
        <f t="shared" si="88"/>
        <v/>
      </c>
      <c r="AG169" s="5" t="str">
        <f t="shared" si="89"/>
        <v/>
      </c>
      <c r="AJ169" s="16"/>
      <c r="AN169" s="28">
        <v>271</v>
      </c>
      <c r="AO169" s="28" t="s">
        <v>119</v>
      </c>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t="s">
        <v>119</v>
      </c>
      <c r="BQ169" s="28"/>
      <c r="BR169" s="28"/>
      <c r="BS169" s="28"/>
      <c r="BT169" s="28" t="s">
        <v>509</v>
      </c>
      <c r="BU169" s="28"/>
    </row>
    <row r="170" spans="2:73" x14ac:dyDescent="0.25">
      <c r="B170" s="59" t="str">
        <f t="shared" si="65"/>
        <v xml:space="preserve">Black Creek </v>
      </c>
      <c r="C170" s="100" t="str">
        <f t="shared" si="90"/>
        <v>USFS</v>
      </c>
      <c r="D170" s="82" t="str">
        <f t="shared" si="91"/>
        <v/>
      </c>
      <c r="E170" s="33" t="str">
        <f t="shared" si="92"/>
        <v/>
      </c>
      <c r="F170" s="33" t="str">
        <f t="shared" si="93"/>
        <v/>
      </c>
      <c r="G170" s="69" t="str">
        <f t="shared" si="94"/>
        <v/>
      </c>
      <c r="H170" s="79" t="str">
        <f t="shared" si="95"/>
        <v/>
      </c>
      <c r="I170" s="33" t="str">
        <f t="shared" si="96"/>
        <v/>
      </c>
      <c r="J170" s="33" t="str">
        <f t="shared" si="66"/>
        <v/>
      </c>
      <c r="K170" s="420" t="str">
        <f t="shared" si="67"/>
        <v/>
      </c>
      <c r="L170" s="82" t="str">
        <f t="shared" si="68"/>
        <v/>
      </c>
      <c r="M170" s="33" t="str">
        <f t="shared" si="69"/>
        <v/>
      </c>
      <c r="N170" s="33" t="str">
        <f t="shared" si="70"/>
        <v/>
      </c>
      <c r="O170" s="69" t="str">
        <f t="shared" si="71"/>
        <v/>
      </c>
      <c r="P170" s="79" t="str">
        <f t="shared" si="72"/>
        <v/>
      </c>
      <c r="Q170" s="33">
        <f t="shared" si="73"/>
        <v>21</v>
      </c>
      <c r="R170" s="33" t="str">
        <f t="shared" si="74"/>
        <v/>
      </c>
      <c r="S170" s="420">
        <f t="shared" si="75"/>
        <v>21</v>
      </c>
      <c r="T170" s="82" t="str">
        <f t="shared" si="76"/>
        <v/>
      </c>
      <c r="U170" s="33" t="str">
        <f t="shared" si="77"/>
        <v/>
      </c>
      <c r="V170" s="33" t="str">
        <f t="shared" si="78"/>
        <v/>
      </c>
      <c r="W170" s="69" t="str">
        <f t="shared" si="79"/>
        <v/>
      </c>
      <c r="X170" s="79" t="str">
        <f t="shared" si="80"/>
        <v/>
      </c>
      <c r="Y170" s="33">
        <f t="shared" si="81"/>
        <v>21</v>
      </c>
      <c r="Z170" s="33" t="str">
        <f t="shared" si="82"/>
        <v/>
      </c>
      <c r="AA170" s="420">
        <f t="shared" si="83"/>
        <v>21</v>
      </c>
      <c r="AB170" s="59" t="str">
        <f t="shared" si="84"/>
        <v/>
      </c>
      <c r="AC170" s="60" t="str">
        <f t="shared" si="85"/>
        <v/>
      </c>
      <c r="AD170" s="102" t="str">
        <f t="shared" si="86"/>
        <v/>
      </c>
      <c r="AE170" s="31" t="str">
        <f t="shared" si="87"/>
        <v/>
      </c>
      <c r="AF170" s="86" t="str">
        <f t="shared" si="88"/>
        <v/>
      </c>
      <c r="AG170" s="5" t="str">
        <f t="shared" si="89"/>
        <v/>
      </c>
      <c r="AJ170" s="16"/>
      <c r="AN170" s="28">
        <v>272</v>
      </c>
      <c r="AO170" s="28" t="s">
        <v>590</v>
      </c>
      <c r="AP170" s="28" t="s">
        <v>3</v>
      </c>
      <c r="AQ170" s="28"/>
      <c r="AR170" s="28"/>
      <c r="AS170" s="28"/>
      <c r="AT170" s="28"/>
      <c r="AU170" s="28"/>
      <c r="AV170" s="28"/>
      <c r="AW170" s="28"/>
      <c r="AX170" s="28"/>
      <c r="AY170" s="28"/>
      <c r="AZ170" s="28"/>
      <c r="BA170" s="28"/>
      <c r="BB170" s="28"/>
      <c r="BC170" s="28"/>
      <c r="BD170" s="28">
        <v>21</v>
      </c>
      <c r="BE170" s="28"/>
      <c r="BF170" s="28">
        <v>21</v>
      </c>
      <c r="BG170" s="28"/>
      <c r="BH170" s="28"/>
      <c r="BI170" s="28"/>
      <c r="BJ170" s="28"/>
      <c r="BK170" s="28"/>
      <c r="BL170" s="28">
        <v>21</v>
      </c>
      <c r="BM170" s="28"/>
      <c r="BN170" s="28">
        <v>21</v>
      </c>
      <c r="BO170" s="28"/>
      <c r="BP170" s="28"/>
      <c r="BQ170" s="28"/>
      <c r="BR170" s="28" t="s">
        <v>509</v>
      </c>
      <c r="BS170" s="28"/>
      <c r="BT170" s="28" t="s">
        <v>509</v>
      </c>
      <c r="BU170" s="28">
        <v>1</v>
      </c>
    </row>
    <row r="171" spans="2:73" ht="15.75" thickBot="1" x14ac:dyDescent="0.3">
      <c r="B171" s="146" t="str">
        <f t="shared" si="65"/>
        <v>TOTALS</v>
      </c>
      <c r="C171" s="101" t="str">
        <f t="shared" si="90"/>
        <v/>
      </c>
      <c r="D171" s="421" t="str">
        <f t="shared" si="91"/>
        <v/>
      </c>
      <c r="E171" s="422" t="str">
        <f t="shared" si="92"/>
        <v/>
      </c>
      <c r="F171" s="422" t="str">
        <f t="shared" si="93"/>
        <v/>
      </c>
      <c r="G171" s="423" t="str">
        <f t="shared" si="94"/>
        <v/>
      </c>
      <c r="H171" s="424" t="str">
        <f t="shared" si="95"/>
        <v/>
      </c>
      <c r="I171" s="422" t="str">
        <f t="shared" si="96"/>
        <v/>
      </c>
      <c r="J171" s="422" t="str">
        <f t="shared" si="66"/>
        <v/>
      </c>
      <c r="K171" s="425" t="str">
        <f t="shared" si="67"/>
        <v/>
      </c>
      <c r="L171" s="421" t="str">
        <f t="shared" si="68"/>
        <v/>
      </c>
      <c r="M171" s="422" t="str">
        <f t="shared" si="69"/>
        <v/>
      </c>
      <c r="N171" s="422" t="str">
        <f t="shared" si="70"/>
        <v/>
      </c>
      <c r="O171" s="423" t="str">
        <f t="shared" si="71"/>
        <v/>
      </c>
      <c r="P171" s="424" t="str">
        <f t="shared" si="72"/>
        <v/>
      </c>
      <c r="Q171" s="422" t="str">
        <f t="shared" si="73"/>
        <v/>
      </c>
      <c r="R171" s="422" t="str">
        <f t="shared" si="74"/>
        <v/>
      </c>
      <c r="S171" s="425" t="str">
        <f t="shared" si="75"/>
        <v/>
      </c>
      <c r="T171" s="421" t="str">
        <f t="shared" si="76"/>
        <v/>
      </c>
      <c r="U171" s="422" t="str">
        <f t="shared" si="77"/>
        <v/>
      </c>
      <c r="V171" s="422" t="str">
        <f t="shared" si="78"/>
        <v/>
      </c>
      <c r="W171" s="423" t="str">
        <f t="shared" si="79"/>
        <v/>
      </c>
      <c r="X171" s="424" t="str">
        <f t="shared" si="80"/>
        <v/>
      </c>
      <c r="Y171" s="422">
        <f t="shared" si="81"/>
        <v>21</v>
      </c>
      <c r="Z171" s="422" t="str">
        <f t="shared" si="82"/>
        <v/>
      </c>
      <c r="AA171" s="425">
        <f t="shared" si="83"/>
        <v>21</v>
      </c>
      <c r="AB171" s="97">
        <f t="shared" si="84"/>
        <v>1</v>
      </c>
      <c r="AC171" s="103" t="str">
        <f t="shared" si="85"/>
        <v>Mississippi</v>
      </c>
      <c r="AD171" s="323" t="str">
        <f t="shared" si="86"/>
        <v/>
      </c>
      <c r="AE171" s="34" t="str">
        <f t="shared" si="87"/>
        <v/>
      </c>
      <c r="AF171" s="98" t="str">
        <f t="shared" si="88"/>
        <v/>
      </c>
      <c r="AG171" s="5" t="str">
        <f t="shared" si="89"/>
        <v/>
      </c>
      <c r="AJ171" s="16"/>
      <c r="AN171" s="28">
        <v>273</v>
      </c>
      <c r="AO171" s="28" t="s">
        <v>5</v>
      </c>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v>21</v>
      </c>
      <c r="BM171" s="28"/>
      <c r="BN171" s="28">
        <v>21</v>
      </c>
      <c r="BO171" s="28">
        <v>1</v>
      </c>
      <c r="BP171" s="28" t="s">
        <v>119</v>
      </c>
      <c r="BQ171" s="28"/>
      <c r="BR171" s="28"/>
      <c r="BS171" s="28"/>
      <c r="BT171" s="28" t="s">
        <v>509</v>
      </c>
      <c r="BU171" s="28"/>
    </row>
    <row r="172" spans="2:73" x14ac:dyDescent="0.25">
      <c r="B172" s="95" t="str">
        <f t="shared" si="65"/>
        <v>Missouri</v>
      </c>
      <c r="C172" s="113" t="str">
        <f t="shared" si="90"/>
        <v/>
      </c>
      <c r="D172" s="426" t="str">
        <f t="shared" si="91"/>
        <v/>
      </c>
      <c r="E172" s="94" t="str">
        <f t="shared" si="92"/>
        <v/>
      </c>
      <c r="F172" s="94" t="str">
        <f t="shared" si="93"/>
        <v/>
      </c>
      <c r="G172" s="427" t="str">
        <f t="shared" si="94"/>
        <v/>
      </c>
      <c r="H172" s="428" t="str">
        <f t="shared" si="95"/>
        <v/>
      </c>
      <c r="I172" s="94" t="str">
        <f t="shared" si="96"/>
        <v/>
      </c>
      <c r="J172" s="94" t="str">
        <f t="shared" si="66"/>
        <v/>
      </c>
      <c r="K172" s="429" t="str">
        <f t="shared" si="67"/>
        <v/>
      </c>
      <c r="L172" s="426" t="str">
        <f t="shared" si="68"/>
        <v/>
      </c>
      <c r="M172" s="94" t="str">
        <f t="shared" si="69"/>
        <v/>
      </c>
      <c r="N172" s="94" t="str">
        <f t="shared" si="70"/>
        <v/>
      </c>
      <c r="O172" s="427" t="str">
        <f t="shared" si="71"/>
        <v/>
      </c>
      <c r="P172" s="428" t="str">
        <f t="shared" si="72"/>
        <v/>
      </c>
      <c r="Q172" s="94" t="str">
        <f t="shared" si="73"/>
        <v/>
      </c>
      <c r="R172" s="94" t="str">
        <f t="shared" si="74"/>
        <v/>
      </c>
      <c r="S172" s="429" t="str">
        <f t="shared" si="75"/>
        <v/>
      </c>
      <c r="T172" s="426" t="str">
        <f t="shared" si="76"/>
        <v/>
      </c>
      <c r="U172" s="94" t="str">
        <f t="shared" si="77"/>
        <v/>
      </c>
      <c r="V172" s="94" t="str">
        <f t="shared" si="78"/>
        <v/>
      </c>
      <c r="W172" s="427" t="str">
        <f t="shared" si="79"/>
        <v/>
      </c>
      <c r="X172" s="428" t="str">
        <f t="shared" si="80"/>
        <v/>
      </c>
      <c r="Y172" s="94" t="str">
        <f t="shared" si="81"/>
        <v/>
      </c>
      <c r="Z172" s="94" t="str">
        <f t="shared" si="82"/>
        <v/>
      </c>
      <c r="AA172" s="429" t="str">
        <f t="shared" si="83"/>
        <v/>
      </c>
      <c r="AB172" s="57" t="str">
        <f t="shared" si="84"/>
        <v/>
      </c>
      <c r="AC172" s="58" t="str">
        <f t="shared" si="85"/>
        <v>Missouri</v>
      </c>
      <c r="AD172" s="115" t="str">
        <f t="shared" si="86"/>
        <v/>
      </c>
      <c r="AE172" s="53" t="str">
        <f t="shared" si="87"/>
        <v/>
      </c>
      <c r="AF172" s="85" t="str">
        <f t="shared" si="88"/>
        <v/>
      </c>
      <c r="AG172" s="5" t="str">
        <f t="shared" si="89"/>
        <v/>
      </c>
      <c r="AJ172" s="16"/>
      <c r="AN172" s="28">
        <v>274</v>
      </c>
      <c r="AO172" s="28" t="s">
        <v>120</v>
      </c>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t="s">
        <v>120</v>
      </c>
      <c r="BQ172" s="28"/>
      <c r="BR172" s="28"/>
      <c r="BS172" s="28"/>
      <c r="BT172" s="28" t="s">
        <v>509</v>
      </c>
      <c r="BU172" s="28"/>
    </row>
    <row r="173" spans="2:73" x14ac:dyDescent="0.25">
      <c r="B173" s="59" t="str">
        <f t="shared" si="65"/>
        <v>Eleven Point</v>
      </c>
      <c r="C173" s="100" t="str">
        <f t="shared" si="90"/>
        <v>USFS</v>
      </c>
      <c r="D173" s="82" t="str">
        <f t="shared" si="91"/>
        <v/>
      </c>
      <c r="E173" s="33" t="str">
        <f t="shared" si="92"/>
        <v/>
      </c>
      <c r="F173" s="33" t="str">
        <f t="shared" si="93"/>
        <v/>
      </c>
      <c r="G173" s="69" t="str">
        <f t="shared" si="94"/>
        <v/>
      </c>
      <c r="H173" s="79" t="str">
        <f t="shared" si="95"/>
        <v/>
      </c>
      <c r="I173" s="33" t="str">
        <f t="shared" si="96"/>
        <v/>
      </c>
      <c r="J173" s="33" t="str">
        <f t="shared" si="66"/>
        <v/>
      </c>
      <c r="K173" s="420" t="str">
        <f t="shared" si="67"/>
        <v/>
      </c>
      <c r="L173" s="82" t="str">
        <f t="shared" si="68"/>
        <v/>
      </c>
      <c r="M173" s="33" t="str">
        <f t="shared" si="69"/>
        <v/>
      </c>
      <c r="N173" s="33" t="str">
        <f t="shared" si="70"/>
        <v/>
      </c>
      <c r="O173" s="69" t="str">
        <f t="shared" si="71"/>
        <v/>
      </c>
      <c r="P173" s="79" t="str">
        <f t="shared" si="72"/>
        <v/>
      </c>
      <c r="Q173" s="33">
        <f t="shared" si="73"/>
        <v>44.4</v>
      </c>
      <c r="R173" s="33" t="str">
        <f t="shared" si="74"/>
        <v/>
      </c>
      <c r="S173" s="420">
        <f t="shared" si="75"/>
        <v>44.4</v>
      </c>
      <c r="T173" s="82" t="str">
        <f t="shared" si="76"/>
        <v/>
      </c>
      <c r="U173" s="33" t="str">
        <f t="shared" si="77"/>
        <v/>
      </c>
      <c r="V173" s="33" t="str">
        <f t="shared" si="78"/>
        <v/>
      </c>
      <c r="W173" s="69" t="str">
        <f t="shared" si="79"/>
        <v/>
      </c>
      <c r="X173" s="79" t="str">
        <f t="shared" si="80"/>
        <v/>
      </c>
      <c r="Y173" s="33">
        <f t="shared" si="81"/>
        <v>44.4</v>
      </c>
      <c r="Z173" s="33" t="str">
        <f t="shared" si="82"/>
        <v/>
      </c>
      <c r="AA173" s="420">
        <f t="shared" si="83"/>
        <v>44.4</v>
      </c>
      <c r="AB173" s="59" t="str">
        <f t="shared" si="84"/>
        <v/>
      </c>
      <c r="AC173" s="60" t="str">
        <f t="shared" si="85"/>
        <v/>
      </c>
      <c r="AD173" s="102" t="str">
        <f t="shared" si="86"/>
        <v/>
      </c>
      <c r="AE173" s="31" t="str">
        <f t="shared" si="87"/>
        <v/>
      </c>
      <c r="AF173" s="86" t="str">
        <f t="shared" si="88"/>
        <v/>
      </c>
      <c r="AG173" s="5" t="str">
        <f t="shared" si="89"/>
        <v/>
      </c>
      <c r="AJ173" s="16"/>
      <c r="AN173" s="28">
        <v>275</v>
      </c>
      <c r="AO173" s="28" t="s">
        <v>325</v>
      </c>
      <c r="AP173" s="28" t="s">
        <v>3</v>
      </c>
      <c r="AQ173" s="28"/>
      <c r="AR173" s="28"/>
      <c r="AS173" s="28"/>
      <c r="AT173" s="28"/>
      <c r="AU173" s="28"/>
      <c r="AV173" s="28"/>
      <c r="AW173" s="28"/>
      <c r="AX173" s="28"/>
      <c r="AY173" s="28"/>
      <c r="AZ173" s="28"/>
      <c r="BA173" s="28"/>
      <c r="BB173" s="28"/>
      <c r="BC173" s="28"/>
      <c r="BD173" s="28">
        <v>44.4</v>
      </c>
      <c r="BE173" s="28"/>
      <c r="BF173" s="28">
        <v>44.4</v>
      </c>
      <c r="BG173" s="28"/>
      <c r="BH173" s="28"/>
      <c r="BI173" s="28"/>
      <c r="BJ173" s="28"/>
      <c r="BK173" s="28"/>
      <c r="BL173" s="28">
        <v>44.4</v>
      </c>
      <c r="BM173" s="28"/>
      <c r="BN173" s="28">
        <v>44.4</v>
      </c>
      <c r="BO173" s="28"/>
      <c r="BP173" s="28"/>
      <c r="BQ173" s="28"/>
      <c r="BR173" s="28" t="s">
        <v>509</v>
      </c>
      <c r="BS173" s="28"/>
      <c r="BT173" s="28" t="s">
        <v>509</v>
      </c>
      <c r="BU173" s="28"/>
    </row>
    <row r="174" spans="2:73" ht="15.75" thickBot="1" x14ac:dyDescent="0.3">
      <c r="B174" s="146" t="str">
        <f t="shared" si="65"/>
        <v>TOTALS</v>
      </c>
      <c r="C174" s="101" t="str">
        <f t="shared" si="90"/>
        <v/>
      </c>
      <c r="D174" s="421" t="str">
        <f t="shared" si="91"/>
        <v/>
      </c>
      <c r="E174" s="422" t="str">
        <f t="shared" si="92"/>
        <v/>
      </c>
      <c r="F174" s="422" t="str">
        <f t="shared" si="93"/>
        <v/>
      </c>
      <c r="G174" s="423" t="str">
        <f t="shared" si="94"/>
        <v/>
      </c>
      <c r="H174" s="424" t="str">
        <f t="shared" si="95"/>
        <v/>
      </c>
      <c r="I174" s="422" t="str">
        <f t="shared" si="96"/>
        <v/>
      </c>
      <c r="J174" s="422" t="str">
        <f t="shared" si="66"/>
        <v/>
      </c>
      <c r="K174" s="425" t="str">
        <f t="shared" si="67"/>
        <v/>
      </c>
      <c r="L174" s="421" t="str">
        <f t="shared" si="68"/>
        <v/>
      </c>
      <c r="M174" s="422" t="str">
        <f t="shared" si="69"/>
        <v/>
      </c>
      <c r="N174" s="422" t="str">
        <f t="shared" si="70"/>
        <v/>
      </c>
      <c r="O174" s="423" t="str">
        <f t="shared" si="71"/>
        <v/>
      </c>
      <c r="P174" s="424" t="str">
        <f t="shared" si="72"/>
        <v/>
      </c>
      <c r="Q174" s="422" t="str">
        <f t="shared" si="73"/>
        <v/>
      </c>
      <c r="R174" s="422" t="str">
        <f t="shared" si="74"/>
        <v/>
      </c>
      <c r="S174" s="425" t="str">
        <f t="shared" si="75"/>
        <v/>
      </c>
      <c r="T174" s="421" t="str">
        <f t="shared" si="76"/>
        <v/>
      </c>
      <c r="U174" s="422" t="str">
        <f t="shared" si="77"/>
        <v/>
      </c>
      <c r="V174" s="422" t="str">
        <f t="shared" si="78"/>
        <v/>
      </c>
      <c r="W174" s="423" t="str">
        <f t="shared" si="79"/>
        <v/>
      </c>
      <c r="X174" s="424" t="str">
        <f t="shared" si="80"/>
        <v/>
      </c>
      <c r="Y174" s="422">
        <f t="shared" si="81"/>
        <v>44.4</v>
      </c>
      <c r="Z174" s="422" t="str">
        <f t="shared" si="82"/>
        <v/>
      </c>
      <c r="AA174" s="425">
        <f t="shared" si="83"/>
        <v>44.4</v>
      </c>
      <c r="AB174" s="97">
        <f t="shared" si="84"/>
        <v>1</v>
      </c>
      <c r="AC174" s="103" t="str">
        <f t="shared" si="85"/>
        <v>Missouri</v>
      </c>
      <c r="AD174" s="323" t="str">
        <f t="shared" si="86"/>
        <v/>
      </c>
      <c r="AE174" s="34" t="str">
        <f t="shared" si="87"/>
        <v/>
      </c>
      <c r="AF174" s="98" t="str">
        <f t="shared" si="88"/>
        <v/>
      </c>
      <c r="AG174" s="5" t="str">
        <f t="shared" si="89"/>
        <v/>
      </c>
      <c r="AJ174" s="16"/>
      <c r="AN174" s="28">
        <v>277</v>
      </c>
      <c r="AO174" s="28" t="s">
        <v>5</v>
      </c>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v>44.4</v>
      </c>
      <c r="BM174" s="28"/>
      <c r="BN174" s="28">
        <v>44.4</v>
      </c>
      <c r="BO174" s="28">
        <v>1</v>
      </c>
      <c r="BP174" s="28" t="s">
        <v>120</v>
      </c>
      <c r="BQ174" s="28"/>
      <c r="BR174" s="28"/>
      <c r="BS174" s="28"/>
      <c r="BT174" s="28" t="s">
        <v>509</v>
      </c>
      <c r="BU174" s="28"/>
    </row>
    <row r="175" spans="2:73" x14ac:dyDescent="0.25">
      <c r="B175" s="95" t="str">
        <f t="shared" si="65"/>
        <v>Montana</v>
      </c>
      <c r="C175" s="113" t="str">
        <f t="shared" si="90"/>
        <v/>
      </c>
      <c r="D175" s="426" t="str">
        <f t="shared" si="91"/>
        <v/>
      </c>
      <c r="E175" s="94" t="str">
        <f t="shared" si="92"/>
        <v/>
      </c>
      <c r="F175" s="94" t="str">
        <f t="shared" si="93"/>
        <v/>
      </c>
      <c r="G175" s="427" t="str">
        <f t="shared" si="94"/>
        <v/>
      </c>
      <c r="H175" s="428" t="str">
        <f t="shared" si="95"/>
        <v/>
      </c>
      <c r="I175" s="94" t="str">
        <f t="shared" si="96"/>
        <v/>
      </c>
      <c r="J175" s="94" t="str">
        <f t="shared" si="66"/>
        <v/>
      </c>
      <c r="K175" s="429" t="str">
        <f t="shared" si="67"/>
        <v/>
      </c>
      <c r="L175" s="426" t="str">
        <f t="shared" si="68"/>
        <v/>
      </c>
      <c r="M175" s="94" t="str">
        <f t="shared" si="69"/>
        <v/>
      </c>
      <c r="N175" s="94" t="str">
        <f t="shared" si="70"/>
        <v/>
      </c>
      <c r="O175" s="427" t="str">
        <f t="shared" si="71"/>
        <v/>
      </c>
      <c r="P175" s="428" t="str">
        <f t="shared" si="72"/>
        <v/>
      </c>
      <c r="Q175" s="94" t="str">
        <f t="shared" si="73"/>
        <v/>
      </c>
      <c r="R175" s="94" t="str">
        <f t="shared" si="74"/>
        <v/>
      </c>
      <c r="S175" s="429" t="str">
        <f t="shared" si="75"/>
        <v/>
      </c>
      <c r="T175" s="426" t="str">
        <f t="shared" si="76"/>
        <v/>
      </c>
      <c r="U175" s="94" t="str">
        <f t="shared" si="77"/>
        <v/>
      </c>
      <c r="V175" s="94" t="str">
        <f t="shared" si="78"/>
        <v/>
      </c>
      <c r="W175" s="427" t="str">
        <f t="shared" si="79"/>
        <v/>
      </c>
      <c r="X175" s="428" t="str">
        <f t="shared" si="80"/>
        <v/>
      </c>
      <c r="Y175" s="94" t="str">
        <f t="shared" si="81"/>
        <v/>
      </c>
      <c r="Z175" s="94" t="str">
        <f t="shared" si="82"/>
        <v/>
      </c>
      <c r="AA175" s="429" t="str">
        <f t="shared" si="83"/>
        <v/>
      </c>
      <c r="AB175" s="57" t="str">
        <f t="shared" si="84"/>
        <v/>
      </c>
      <c r="AC175" s="58" t="str">
        <f t="shared" si="85"/>
        <v>Montana</v>
      </c>
      <c r="AD175" s="115" t="str">
        <f t="shared" si="86"/>
        <v/>
      </c>
      <c r="AE175" s="53" t="str">
        <f t="shared" si="87"/>
        <v/>
      </c>
      <c r="AF175" s="85" t="str">
        <f t="shared" si="88"/>
        <v/>
      </c>
      <c r="AG175" s="5" t="str">
        <f t="shared" si="89"/>
        <v/>
      </c>
      <c r="AJ175" s="16"/>
      <c r="AN175" s="28">
        <v>278</v>
      </c>
      <c r="AO175" s="28" t="s">
        <v>121</v>
      </c>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t="s">
        <v>121</v>
      </c>
      <c r="BQ175" s="28"/>
      <c r="BR175" s="28"/>
      <c r="BS175" s="28"/>
      <c r="BT175" s="28" t="s">
        <v>509</v>
      </c>
      <c r="BU175" s="28"/>
    </row>
    <row r="176" spans="2:73" x14ac:dyDescent="0.25">
      <c r="B176" s="59" t="str">
        <f t="shared" si="65"/>
        <v>Flathead</v>
      </c>
      <c r="C176" s="100" t="str">
        <f t="shared" si="90"/>
        <v>NPS/USFS</v>
      </c>
      <c r="D176" s="82" t="str">
        <f t="shared" si="91"/>
        <v/>
      </c>
      <c r="E176" s="33" t="str">
        <f t="shared" si="92"/>
        <v/>
      </c>
      <c r="F176" s="33" t="str">
        <f t="shared" si="93"/>
        <v/>
      </c>
      <c r="G176" s="69" t="str">
        <f t="shared" si="94"/>
        <v/>
      </c>
      <c r="H176" s="79" t="str">
        <f t="shared" si="95"/>
        <v/>
      </c>
      <c r="I176" s="33" t="str">
        <f t="shared" si="96"/>
        <v/>
      </c>
      <c r="J176" s="33" t="str">
        <f t="shared" si="66"/>
        <v/>
      </c>
      <c r="K176" s="420" t="str">
        <f t="shared" si="67"/>
        <v/>
      </c>
      <c r="L176" s="82" t="str">
        <f t="shared" si="68"/>
        <v/>
      </c>
      <c r="M176" s="33">
        <f t="shared" si="69"/>
        <v>20.3</v>
      </c>
      <c r="N176" s="33">
        <f t="shared" si="70"/>
        <v>31.3</v>
      </c>
      <c r="O176" s="69">
        <f t="shared" si="71"/>
        <v>51.6</v>
      </c>
      <c r="P176" s="79">
        <f t="shared" si="72"/>
        <v>97.9</v>
      </c>
      <c r="Q176" s="33">
        <f t="shared" si="73"/>
        <v>20.399999999999999</v>
      </c>
      <c r="R176" s="33">
        <f t="shared" si="74"/>
        <v>49.1</v>
      </c>
      <c r="S176" s="420">
        <f t="shared" si="75"/>
        <v>167.4</v>
      </c>
      <c r="T176" s="82" t="str">
        <f t="shared" si="76"/>
        <v/>
      </c>
      <c r="U176" s="33" t="str">
        <f t="shared" si="77"/>
        <v/>
      </c>
      <c r="V176" s="33" t="str">
        <f t="shared" si="78"/>
        <v/>
      </c>
      <c r="W176" s="69" t="str">
        <f t="shared" si="79"/>
        <v/>
      </c>
      <c r="X176" s="79">
        <f t="shared" si="80"/>
        <v>97.9</v>
      </c>
      <c r="Y176" s="33">
        <f t="shared" si="81"/>
        <v>40.700000000000003</v>
      </c>
      <c r="Z176" s="33">
        <f t="shared" si="82"/>
        <v>80.400000000000006</v>
      </c>
      <c r="AA176" s="420">
        <f t="shared" si="83"/>
        <v>219.00000000000003</v>
      </c>
      <c r="AB176" s="59" t="str">
        <f t="shared" si="84"/>
        <v/>
      </c>
      <c r="AC176" s="60" t="str">
        <f t="shared" si="85"/>
        <v/>
      </c>
      <c r="AD176" s="102" t="str">
        <f t="shared" si="86"/>
        <v/>
      </c>
      <c r="AE176" s="31" t="str">
        <f t="shared" si="87"/>
        <v/>
      </c>
      <c r="AF176" s="86" t="str">
        <f t="shared" si="88"/>
        <v/>
      </c>
      <c r="AG176" s="5" t="str">
        <f t="shared" si="89"/>
        <v/>
      </c>
      <c r="AJ176" s="16"/>
      <c r="AN176" s="28">
        <v>279</v>
      </c>
      <c r="AO176" s="28" t="s">
        <v>177</v>
      </c>
      <c r="AP176" s="28" t="s">
        <v>23</v>
      </c>
      <c r="AQ176" s="28"/>
      <c r="AR176" s="28"/>
      <c r="AS176" s="28"/>
      <c r="AT176" s="28"/>
      <c r="AU176" s="28"/>
      <c r="AV176" s="28"/>
      <c r="AW176" s="28"/>
      <c r="AX176" s="28"/>
      <c r="AY176" s="28"/>
      <c r="AZ176" s="28">
        <v>20.3</v>
      </c>
      <c r="BA176" s="28">
        <v>31.3</v>
      </c>
      <c r="BB176" s="28">
        <v>51.6</v>
      </c>
      <c r="BC176" s="28">
        <v>97.9</v>
      </c>
      <c r="BD176" s="28">
        <v>20.399999999999999</v>
      </c>
      <c r="BE176" s="28">
        <v>49.1</v>
      </c>
      <c r="BF176" s="28">
        <v>167.4</v>
      </c>
      <c r="BG176" s="28"/>
      <c r="BH176" s="28"/>
      <c r="BI176" s="28"/>
      <c r="BJ176" s="28"/>
      <c r="BK176" s="28">
        <v>97.9</v>
      </c>
      <c r="BL176" s="28">
        <v>40.700000000000003</v>
      </c>
      <c r="BM176" s="28">
        <v>80.400000000000006</v>
      </c>
      <c r="BN176" s="28">
        <v>219.00000000000003</v>
      </c>
      <c r="BO176" s="28"/>
      <c r="BP176" s="28"/>
      <c r="BQ176" s="28"/>
      <c r="BR176" s="28" t="s">
        <v>509</v>
      </c>
      <c r="BS176" s="28"/>
      <c r="BT176" s="28" t="s">
        <v>509</v>
      </c>
      <c r="BU176" s="28">
        <v>1</v>
      </c>
    </row>
    <row r="177" spans="2:73" ht="30.75" thickBot="1" x14ac:dyDescent="0.3">
      <c r="B177" s="146" t="str">
        <f t="shared" si="65"/>
        <v>TOTALS</v>
      </c>
      <c r="C177" s="101" t="str">
        <f t="shared" si="90"/>
        <v/>
      </c>
      <c r="D177" s="421" t="str">
        <f t="shared" si="91"/>
        <v/>
      </c>
      <c r="E177" s="422" t="str">
        <f t="shared" si="92"/>
        <v/>
      </c>
      <c r="F177" s="422" t="str">
        <f t="shared" si="93"/>
        <v/>
      </c>
      <c r="G177" s="423" t="str">
        <f t="shared" si="94"/>
        <v/>
      </c>
      <c r="H177" s="424" t="str">
        <f t="shared" si="95"/>
        <v/>
      </c>
      <c r="I177" s="422" t="str">
        <f t="shared" si="96"/>
        <v/>
      </c>
      <c r="J177" s="422" t="str">
        <f t="shared" si="66"/>
        <v/>
      </c>
      <c r="K177" s="425" t="str">
        <f t="shared" si="67"/>
        <v/>
      </c>
      <c r="L177" s="421" t="str">
        <f t="shared" si="68"/>
        <v/>
      </c>
      <c r="M177" s="422" t="str">
        <f t="shared" si="69"/>
        <v/>
      </c>
      <c r="N177" s="422" t="str">
        <f t="shared" si="70"/>
        <v/>
      </c>
      <c r="O177" s="423" t="str">
        <f t="shared" si="71"/>
        <v/>
      </c>
      <c r="P177" s="424" t="str">
        <f t="shared" si="72"/>
        <v/>
      </c>
      <c r="Q177" s="422" t="str">
        <f t="shared" si="73"/>
        <v/>
      </c>
      <c r="R177" s="422" t="str">
        <f t="shared" si="74"/>
        <v/>
      </c>
      <c r="S177" s="425" t="str">
        <f t="shared" si="75"/>
        <v/>
      </c>
      <c r="T177" s="421" t="str">
        <f t="shared" si="76"/>
        <v/>
      </c>
      <c r="U177" s="422" t="str">
        <f t="shared" si="77"/>
        <v/>
      </c>
      <c r="V177" s="422" t="str">
        <f t="shared" si="78"/>
        <v/>
      </c>
      <c r="W177" s="423" t="str">
        <f t="shared" si="79"/>
        <v/>
      </c>
      <c r="X177" s="424">
        <f t="shared" si="80"/>
        <v>97.9</v>
      </c>
      <c r="Y177" s="422">
        <f t="shared" si="81"/>
        <v>40.700000000000003</v>
      </c>
      <c r="Z177" s="422">
        <f t="shared" si="82"/>
        <v>80.400000000000006</v>
      </c>
      <c r="AA177" s="425">
        <f t="shared" si="83"/>
        <v>219.00000000000003</v>
      </c>
      <c r="AB177" s="97">
        <f t="shared" si="84"/>
        <v>1</v>
      </c>
      <c r="AC177" s="103" t="str">
        <f t="shared" si="85"/>
        <v>Montana</v>
      </c>
      <c r="AD177" s="323" t="str">
        <f t="shared" si="86"/>
        <v/>
      </c>
      <c r="AE177" s="34" t="str">
        <f t="shared" si="87"/>
        <v/>
      </c>
      <c r="AF177" s="98" t="str">
        <f t="shared" si="88"/>
        <v>There are also 149.0 miles of the Missouri River in Montana designated (see Montana/Nebraska/South Dakota below).</v>
      </c>
      <c r="AG177" s="5" t="str">
        <f t="shared" si="89"/>
        <v/>
      </c>
      <c r="AJ177" s="16"/>
      <c r="AN177" s="28">
        <v>282</v>
      </c>
      <c r="AO177" s="28" t="s">
        <v>5</v>
      </c>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v>97.9</v>
      </c>
      <c r="BL177" s="28">
        <v>40.700000000000003</v>
      </c>
      <c r="BM177" s="28">
        <v>80.400000000000006</v>
      </c>
      <c r="BN177" s="28">
        <v>219.00000000000003</v>
      </c>
      <c r="BO177" s="28">
        <v>1</v>
      </c>
      <c r="BP177" s="28" t="s">
        <v>121</v>
      </c>
      <c r="BQ177" s="28"/>
      <c r="BR177" s="28"/>
      <c r="BS177" s="28" t="s">
        <v>122</v>
      </c>
      <c r="BT177" s="28" t="s">
        <v>509</v>
      </c>
      <c r="BU177" s="28"/>
    </row>
    <row r="178" spans="2:73" x14ac:dyDescent="0.25">
      <c r="B178" s="95" t="str">
        <f t="shared" si="65"/>
        <v>Montana/Nebraska/South Dakota</v>
      </c>
      <c r="C178" s="113" t="str">
        <f t="shared" si="90"/>
        <v/>
      </c>
      <c r="D178" s="426" t="str">
        <f t="shared" si="91"/>
        <v/>
      </c>
      <c r="E178" s="94" t="str">
        <f t="shared" si="92"/>
        <v/>
      </c>
      <c r="F178" s="94" t="str">
        <f t="shared" si="93"/>
        <v/>
      </c>
      <c r="G178" s="427" t="str">
        <f t="shared" si="94"/>
        <v/>
      </c>
      <c r="H178" s="428" t="str">
        <f t="shared" si="95"/>
        <v/>
      </c>
      <c r="I178" s="94" t="str">
        <f t="shared" si="96"/>
        <v/>
      </c>
      <c r="J178" s="94" t="str">
        <f t="shared" si="66"/>
        <v/>
      </c>
      <c r="K178" s="429" t="str">
        <f t="shared" si="67"/>
        <v/>
      </c>
      <c r="L178" s="426" t="str">
        <f t="shared" si="68"/>
        <v/>
      </c>
      <c r="M178" s="94" t="str">
        <f t="shared" si="69"/>
        <v/>
      </c>
      <c r="N178" s="94" t="str">
        <f t="shared" si="70"/>
        <v/>
      </c>
      <c r="O178" s="427" t="str">
        <f t="shared" si="71"/>
        <v/>
      </c>
      <c r="P178" s="428" t="str">
        <f t="shared" si="72"/>
        <v/>
      </c>
      <c r="Q178" s="94" t="str">
        <f t="shared" si="73"/>
        <v/>
      </c>
      <c r="R178" s="94" t="str">
        <f t="shared" si="74"/>
        <v/>
      </c>
      <c r="S178" s="429" t="str">
        <f t="shared" si="75"/>
        <v/>
      </c>
      <c r="T178" s="426" t="str">
        <f t="shared" si="76"/>
        <v/>
      </c>
      <c r="U178" s="94" t="str">
        <f t="shared" si="77"/>
        <v/>
      </c>
      <c r="V178" s="94" t="str">
        <f t="shared" si="78"/>
        <v/>
      </c>
      <c r="W178" s="427" t="str">
        <f t="shared" si="79"/>
        <v/>
      </c>
      <c r="X178" s="428" t="str">
        <f t="shared" si="80"/>
        <v/>
      </c>
      <c r="Y178" s="94" t="str">
        <f t="shared" si="81"/>
        <v/>
      </c>
      <c r="Z178" s="94" t="str">
        <f t="shared" si="82"/>
        <v/>
      </c>
      <c r="AA178" s="429" t="str">
        <f t="shared" si="83"/>
        <v/>
      </c>
      <c r="AB178" s="57" t="str">
        <f t="shared" si="84"/>
        <v/>
      </c>
      <c r="AC178" s="58" t="str">
        <f t="shared" si="85"/>
        <v>Montana/Nebraska/South Dakota</v>
      </c>
      <c r="AD178" s="115" t="str">
        <f t="shared" si="86"/>
        <v/>
      </c>
      <c r="AE178" s="53" t="str">
        <f t="shared" si="87"/>
        <v/>
      </c>
      <c r="AF178" s="85" t="str">
        <f t="shared" si="88"/>
        <v/>
      </c>
      <c r="AG178" s="5" t="str">
        <f t="shared" si="89"/>
        <v/>
      </c>
      <c r="AJ178" s="16"/>
      <c r="AN178" s="28">
        <v>283</v>
      </c>
      <c r="AO178" s="28" t="s">
        <v>123</v>
      </c>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t="s">
        <v>123</v>
      </c>
      <c r="BQ178" s="28"/>
      <c r="BR178" s="28"/>
      <c r="BS178" s="28"/>
      <c r="BT178" s="28" t="s">
        <v>509</v>
      </c>
      <c r="BU178" s="28"/>
    </row>
    <row r="179" spans="2:73" x14ac:dyDescent="0.25">
      <c r="B179" s="389" t="str">
        <f t="shared" si="65"/>
        <v>Missouri</v>
      </c>
      <c r="C179" s="390" t="str">
        <f t="shared" si="90"/>
        <v>BLM/NPS</v>
      </c>
      <c r="D179" s="81">
        <f t="shared" si="91"/>
        <v>64</v>
      </c>
      <c r="E179" s="39">
        <f t="shared" si="92"/>
        <v>26</v>
      </c>
      <c r="F179" s="39">
        <f t="shared" si="93"/>
        <v>59</v>
      </c>
      <c r="G179" s="68">
        <f t="shared" si="94"/>
        <v>149</v>
      </c>
      <c r="H179" s="78" t="str">
        <f t="shared" si="95"/>
        <v/>
      </c>
      <c r="I179" s="39" t="str">
        <f t="shared" si="96"/>
        <v/>
      </c>
      <c r="J179" s="39" t="str">
        <f t="shared" si="66"/>
        <v/>
      </c>
      <c r="K179" s="431" t="str">
        <f t="shared" si="67"/>
        <v/>
      </c>
      <c r="L179" s="81" t="str">
        <f t="shared" si="68"/>
        <v/>
      </c>
      <c r="M179" s="39" t="str">
        <f t="shared" si="69"/>
        <v/>
      </c>
      <c r="N179" s="39">
        <f t="shared" si="70"/>
        <v>98</v>
      </c>
      <c r="O179" s="68">
        <f t="shared" si="71"/>
        <v>98</v>
      </c>
      <c r="P179" s="78" t="str">
        <f t="shared" si="72"/>
        <v/>
      </c>
      <c r="Q179" s="39" t="str">
        <f t="shared" si="73"/>
        <v/>
      </c>
      <c r="R179" s="39" t="str">
        <f t="shared" si="74"/>
        <v/>
      </c>
      <c r="S179" s="431" t="str">
        <f t="shared" si="75"/>
        <v/>
      </c>
      <c r="T179" s="81" t="str">
        <f t="shared" si="76"/>
        <v/>
      </c>
      <c r="U179" s="39" t="str">
        <f t="shared" si="77"/>
        <v/>
      </c>
      <c r="V179" s="39" t="str">
        <f t="shared" si="78"/>
        <v/>
      </c>
      <c r="W179" s="68" t="str">
        <f t="shared" si="79"/>
        <v/>
      </c>
      <c r="X179" s="78">
        <f t="shared" si="80"/>
        <v>64</v>
      </c>
      <c r="Y179" s="39">
        <f t="shared" si="81"/>
        <v>26</v>
      </c>
      <c r="Z179" s="39">
        <f t="shared" si="82"/>
        <v>157</v>
      </c>
      <c r="AA179" s="431">
        <f t="shared" si="83"/>
        <v>247</v>
      </c>
      <c r="AB179" s="313" t="str">
        <f t="shared" si="84"/>
        <v/>
      </c>
      <c r="AC179" s="314" t="str">
        <f t="shared" si="85"/>
        <v/>
      </c>
      <c r="AD179" s="391" t="str">
        <f t="shared" si="86"/>
        <v/>
      </c>
      <c r="AE179" s="35" t="str">
        <f t="shared" si="87"/>
        <v/>
      </c>
      <c r="AF179" s="392" t="str">
        <f t="shared" si="88"/>
        <v/>
      </c>
      <c r="AG179" s="5" t="str">
        <f t="shared" si="89"/>
        <v/>
      </c>
      <c r="AJ179" s="16"/>
      <c r="AN179" s="28">
        <v>284</v>
      </c>
      <c r="AO179" s="28" t="s">
        <v>120</v>
      </c>
      <c r="AP179" s="28" t="s">
        <v>22</v>
      </c>
      <c r="AQ179" s="28">
        <v>64</v>
      </c>
      <c r="AR179" s="28">
        <v>26</v>
      </c>
      <c r="AS179" s="28">
        <v>59</v>
      </c>
      <c r="AT179" s="28">
        <v>149</v>
      </c>
      <c r="AU179" s="28"/>
      <c r="AV179" s="28"/>
      <c r="AW179" s="28"/>
      <c r="AX179" s="28"/>
      <c r="AY179" s="28"/>
      <c r="AZ179" s="28"/>
      <c r="BA179" s="28">
        <v>98</v>
      </c>
      <c r="BB179" s="28">
        <v>98</v>
      </c>
      <c r="BC179" s="28"/>
      <c r="BD179" s="28"/>
      <c r="BE179" s="28"/>
      <c r="BF179" s="28"/>
      <c r="BG179" s="28"/>
      <c r="BH179" s="28"/>
      <c r="BI179" s="28"/>
      <c r="BJ179" s="28"/>
      <c r="BK179" s="28">
        <v>64</v>
      </c>
      <c r="BL179" s="28">
        <v>26</v>
      </c>
      <c r="BM179" s="28">
        <v>157</v>
      </c>
      <c r="BN179" s="28">
        <v>247</v>
      </c>
      <c r="BO179" s="28"/>
      <c r="BP179" s="28"/>
      <c r="BQ179" s="28"/>
      <c r="BR179" s="28" t="s">
        <v>509</v>
      </c>
      <c r="BS179" s="28"/>
      <c r="BT179" s="28" t="s">
        <v>509</v>
      </c>
      <c r="BU179" s="28">
        <v>1</v>
      </c>
    </row>
    <row r="180" spans="2:73" ht="30.75" thickBot="1" x14ac:dyDescent="0.3">
      <c r="B180" s="146" t="str">
        <f t="shared" si="65"/>
        <v>TOTALS</v>
      </c>
      <c r="C180" s="101" t="str">
        <f t="shared" si="90"/>
        <v/>
      </c>
      <c r="D180" s="421" t="str">
        <f t="shared" si="91"/>
        <v/>
      </c>
      <c r="E180" s="422" t="str">
        <f t="shared" si="92"/>
        <v/>
      </c>
      <c r="F180" s="422" t="str">
        <f t="shared" si="93"/>
        <v/>
      </c>
      <c r="G180" s="423" t="str">
        <f t="shared" si="94"/>
        <v/>
      </c>
      <c r="H180" s="424" t="str">
        <f t="shared" si="95"/>
        <v/>
      </c>
      <c r="I180" s="422" t="str">
        <f t="shared" si="96"/>
        <v/>
      </c>
      <c r="J180" s="422" t="str">
        <f t="shared" si="66"/>
        <v/>
      </c>
      <c r="K180" s="425" t="str">
        <f t="shared" si="67"/>
        <v/>
      </c>
      <c r="L180" s="421" t="str">
        <f t="shared" si="68"/>
        <v/>
      </c>
      <c r="M180" s="422" t="str">
        <f t="shared" si="69"/>
        <v/>
      </c>
      <c r="N180" s="422" t="str">
        <f t="shared" si="70"/>
        <v/>
      </c>
      <c r="O180" s="423" t="str">
        <f t="shared" si="71"/>
        <v/>
      </c>
      <c r="P180" s="424" t="str">
        <f t="shared" si="72"/>
        <v/>
      </c>
      <c r="Q180" s="422" t="str">
        <f t="shared" si="73"/>
        <v/>
      </c>
      <c r="R180" s="422" t="str">
        <f t="shared" si="74"/>
        <v/>
      </c>
      <c r="S180" s="425" t="str">
        <f t="shared" si="75"/>
        <v/>
      </c>
      <c r="T180" s="421" t="str">
        <f t="shared" si="76"/>
        <v/>
      </c>
      <c r="U180" s="422" t="str">
        <f t="shared" si="77"/>
        <v/>
      </c>
      <c r="V180" s="422" t="str">
        <f t="shared" si="78"/>
        <v/>
      </c>
      <c r="W180" s="423" t="str">
        <f t="shared" si="79"/>
        <v/>
      </c>
      <c r="X180" s="424">
        <f t="shared" si="80"/>
        <v>64</v>
      </c>
      <c r="Y180" s="422">
        <f t="shared" si="81"/>
        <v>26</v>
      </c>
      <c r="Z180" s="422">
        <f t="shared" si="82"/>
        <v>157</v>
      </c>
      <c r="AA180" s="425">
        <f t="shared" si="83"/>
        <v>247</v>
      </c>
      <c r="AB180" s="97">
        <f t="shared" si="84"/>
        <v>1</v>
      </c>
      <c r="AC180" s="103" t="str">
        <f t="shared" si="85"/>
        <v>Montana/Nebraska/South Dakota</v>
      </c>
      <c r="AD180" s="323" t="str">
        <f t="shared" si="86"/>
        <v/>
      </c>
      <c r="AE180" s="34" t="str">
        <f t="shared" si="87"/>
        <v/>
      </c>
      <c r="AF180" s="98" t="str">
        <f t="shared" si="88"/>
        <v>Of the 247.0 miles, 149.0 miles are in Montana and  5.0 miles in South Dakota. The remaining 93.0 miles form the Nebraska-South Dakota border.</v>
      </c>
      <c r="AG180" s="5" t="str">
        <f t="shared" si="89"/>
        <v/>
      </c>
      <c r="AJ180" s="16"/>
      <c r="AN180" s="28">
        <v>288</v>
      </c>
      <c r="AO180" s="28" t="s">
        <v>5</v>
      </c>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v>64</v>
      </c>
      <c r="BL180" s="28">
        <v>26</v>
      </c>
      <c r="BM180" s="28">
        <v>157</v>
      </c>
      <c r="BN180" s="28">
        <v>247</v>
      </c>
      <c r="BO180" s="28">
        <v>1</v>
      </c>
      <c r="BP180" s="28" t="s">
        <v>123</v>
      </c>
      <c r="BQ180" s="28"/>
      <c r="BR180" s="28"/>
      <c r="BS180" s="28" t="s">
        <v>506</v>
      </c>
      <c r="BT180" s="28" t="s">
        <v>509</v>
      </c>
      <c r="BU180" s="28"/>
    </row>
    <row r="181" spans="2:73" x14ac:dyDescent="0.25">
      <c r="B181" s="95" t="str">
        <f t="shared" si="65"/>
        <v>Nebraska</v>
      </c>
      <c r="C181" s="113" t="str">
        <f t="shared" si="90"/>
        <v/>
      </c>
      <c r="D181" s="426" t="str">
        <f t="shared" si="91"/>
        <v/>
      </c>
      <c r="E181" s="94" t="str">
        <f t="shared" si="92"/>
        <v/>
      </c>
      <c r="F181" s="94" t="str">
        <f t="shared" si="93"/>
        <v/>
      </c>
      <c r="G181" s="427" t="str">
        <f t="shared" si="94"/>
        <v/>
      </c>
      <c r="H181" s="428" t="str">
        <f t="shared" si="95"/>
        <v/>
      </c>
      <c r="I181" s="94" t="str">
        <f t="shared" si="96"/>
        <v/>
      </c>
      <c r="J181" s="94" t="str">
        <f t="shared" si="66"/>
        <v/>
      </c>
      <c r="K181" s="429" t="str">
        <f t="shared" si="67"/>
        <v/>
      </c>
      <c r="L181" s="426" t="str">
        <f t="shared" si="68"/>
        <v/>
      </c>
      <c r="M181" s="94" t="str">
        <f t="shared" si="69"/>
        <v/>
      </c>
      <c r="N181" s="94" t="str">
        <f t="shared" si="70"/>
        <v/>
      </c>
      <c r="O181" s="427" t="str">
        <f t="shared" si="71"/>
        <v/>
      </c>
      <c r="P181" s="428" t="str">
        <f t="shared" si="72"/>
        <v/>
      </c>
      <c r="Q181" s="94" t="str">
        <f t="shared" si="73"/>
        <v/>
      </c>
      <c r="R181" s="94" t="str">
        <f t="shared" si="74"/>
        <v/>
      </c>
      <c r="S181" s="429" t="str">
        <f t="shared" si="75"/>
        <v/>
      </c>
      <c r="T181" s="426" t="str">
        <f t="shared" si="76"/>
        <v/>
      </c>
      <c r="U181" s="94" t="str">
        <f t="shared" si="77"/>
        <v/>
      </c>
      <c r="V181" s="94" t="str">
        <f t="shared" si="78"/>
        <v/>
      </c>
      <c r="W181" s="427" t="str">
        <f t="shared" si="79"/>
        <v/>
      </c>
      <c r="X181" s="428" t="str">
        <f t="shared" si="80"/>
        <v/>
      </c>
      <c r="Y181" s="94" t="str">
        <f t="shared" si="81"/>
        <v/>
      </c>
      <c r="Z181" s="94" t="str">
        <f t="shared" si="82"/>
        <v/>
      </c>
      <c r="AA181" s="429" t="str">
        <f t="shared" si="83"/>
        <v/>
      </c>
      <c r="AB181" s="57" t="str">
        <f t="shared" si="84"/>
        <v/>
      </c>
      <c r="AC181" s="58" t="str">
        <f t="shared" si="85"/>
        <v>Nebraska</v>
      </c>
      <c r="AD181" s="115" t="str">
        <f t="shared" si="86"/>
        <v/>
      </c>
      <c r="AE181" s="53" t="str">
        <f t="shared" si="87"/>
        <v/>
      </c>
      <c r="AF181" s="85" t="str">
        <f t="shared" si="88"/>
        <v/>
      </c>
      <c r="AG181" s="5" t="str">
        <f t="shared" si="89"/>
        <v/>
      </c>
      <c r="AJ181" s="16"/>
      <c r="AN181" s="28">
        <v>289</v>
      </c>
      <c r="AO181" s="28" t="s">
        <v>124</v>
      </c>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t="s">
        <v>124</v>
      </c>
      <c r="BQ181" s="28"/>
      <c r="BR181" s="28"/>
      <c r="BS181" s="28"/>
      <c r="BT181" s="28" t="s">
        <v>509</v>
      </c>
      <c r="BU181" s="28"/>
    </row>
    <row r="182" spans="2:73" x14ac:dyDescent="0.25">
      <c r="B182" s="393" t="str">
        <f t="shared" si="65"/>
        <v>Niobrara</v>
      </c>
      <c r="C182" s="390" t="str">
        <f t="shared" si="90"/>
        <v>NPS/FWS</v>
      </c>
      <c r="D182" s="81" t="str">
        <f t="shared" si="91"/>
        <v/>
      </c>
      <c r="E182" s="39" t="str">
        <f t="shared" si="92"/>
        <v/>
      </c>
      <c r="F182" s="39" t="str">
        <f t="shared" si="93"/>
        <v/>
      </c>
      <c r="G182" s="68" t="str">
        <f t="shared" si="94"/>
        <v/>
      </c>
      <c r="H182" s="78" t="str">
        <f t="shared" si="95"/>
        <v/>
      </c>
      <c r="I182" s="39">
        <f t="shared" si="96"/>
        <v>8</v>
      </c>
      <c r="J182" s="39" t="str">
        <f t="shared" si="66"/>
        <v/>
      </c>
      <c r="K182" s="431">
        <f t="shared" si="67"/>
        <v>8</v>
      </c>
      <c r="L182" s="81" t="str">
        <f t="shared" si="68"/>
        <v/>
      </c>
      <c r="M182" s="39">
        <f t="shared" si="69"/>
        <v>68</v>
      </c>
      <c r="N182" s="39">
        <f t="shared" si="70"/>
        <v>28</v>
      </c>
      <c r="O182" s="68">
        <f t="shared" si="71"/>
        <v>96</v>
      </c>
      <c r="P182" s="78" t="str">
        <f t="shared" si="72"/>
        <v/>
      </c>
      <c r="Q182" s="39" t="str">
        <f t="shared" si="73"/>
        <v/>
      </c>
      <c r="R182" s="39" t="str">
        <f t="shared" si="74"/>
        <v/>
      </c>
      <c r="S182" s="431" t="str">
        <f t="shared" si="75"/>
        <v/>
      </c>
      <c r="T182" s="81" t="str">
        <f t="shared" si="76"/>
        <v/>
      </c>
      <c r="U182" s="39" t="str">
        <f t="shared" si="77"/>
        <v/>
      </c>
      <c r="V182" s="39" t="str">
        <f t="shared" si="78"/>
        <v/>
      </c>
      <c r="W182" s="68" t="str">
        <f t="shared" si="79"/>
        <v/>
      </c>
      <c r="X182" s="78" t="str">
        <f t="shared" si="80"/>
        <v/>
      </c>
      <c r="Y182" s="39">
        <f t="shared" si="81"/>
        <v>76</v>
      </c>
      <c r="Z182" s="39">
        <f t="shared" si="82"/>
        <v>28</v>
      </c>
      <c r="AA182" s="431">
        <f t="shared" si="83"/>
        <v>104</v>
      </c>
      <c r="AB182" s="313" t="str">
        <f t="shared" si="84"/>
        <v/>
      </c>
      <c r="AC182" s="314" t="str">
        <f t="shared" si="85"/>
        <v/>
      </c>
      <c r="AD182" s="391" t="str">
        <f t="shared" si="86"/>
        <v/>
      </c>
      <c r="AE182" s="35" t="str">
        <f t="shared" si="87"/>
        <v/>
      </c>
      <c r="AF182" s="392" t="str">
        <f t="shared" si="88"/>
        <v/>
      </c>
      <c r="AG182" s="5" t="str">
        <f t="shared" si="89"/>
        <v/>
      </c>
      <c r="AJ182" s="16"/>
      <c r="AN182" s="28">
        <v>290</v>
      </c>
      <c r="AO182" s="28" t="s">
        <v>281</v>
      </c>
      <c r="AP182" s="28" t="s">
        <v>912</v>
      </c>
      <c r="AQ182" s="28"/>
      <c r="AR182" s="28"/>
      <c r="AS182" s="28"/>
      <c r="AT182" s="28"/>
      <c r="AU182" s="28"/>
      <c r="AV182" s="28">
        <v>8</v>
      </c>
      <c r="AW182" s="28"/>
      <c r="AX182" s="28">
        <v>8</v>
      </c>
      <c r="AY182" s="28"/>
      <c r="AZ182" s="28">
        <v>68</v>
      </c>
      <c r="BA182" s="28">
        <v>28</v>
      </c>
      <c r="BB182" s="28">
        <v>96</v>
      </c>
      <c r="BC182" s="28"/>
      <c r="BD182" s="28"/>
      <c r="BE182" s="28"/>
      <c r="BF182" s="28"/>
      <c r="BG182" s="28"/>
      <c r="BH182" s="28"/>
      <c r="BI182" s="28"/>
      <c r="BJ182" s="28"/>
      <c r="BK182" s="28"/>
      <c r="BL182" s="28">
        <v>76</v>
      </c>
      <c r="BM182" s="28">
        <v>28</v>
      </c>
      <c r="BN182" s="28">
        <v>104</v>
      </c>
      <c r="BO182" s="28"/>
      <c r="BP182" s="28"/>
      <c r="BQ182" s="28"/>
      <c r="BR182" s="28" t="s">
        <v>509</v>
      </c>
      <c r="BS182" s="28"/>
      <c r="BT182" s="28" t="s">
        <v>509</v>
      </c>
      <c r="BU182" s="28">
        <v>1</v>
      </c>
    </row>
    <row r="183" spans="2:73" ht="30.75" thickBot="1" x14ac:dyDescent="0.3">
      <c r="B183" s="146" t="str">
        <f t="shared" si="65"/>
        <v>TOTALS</v>
      </c>
      <c r="C183" s="101" t="str">
        <f t="shared" si="90"/>
        <v/>
      </c>
      <c r="D183" s="421" t="str">
        <f t="shared" si="91"/>
        <v/>
      </c>
      <c r="E183" s="422" t="str">
        <f t="shared" si="92"/>
        <v/>
      </c>
      <c r="F183" s="422" t="str">
        <f t="shared" si="93"/>
        <v/>
      </c>
      <c r="G183" s="423" t="str">
        <f t="shared" si="94"/>
        <v/>
      </c>
      <c r="H183" s="424" t="str">
        <f t="shared" si="95"/>
        <v/>
      </c>
      <c r="I183" s="422" t="str">
        <f t="shared" si="96"/>
        <v/>
      </c>
      <c r="J183" s="422" t="str">
        <f t="shared" si="66"/>
        <v/>
      </c>
      <c r="K183" s="425" t="str">
        <f t="shared" si="67"/>
        <v/>
      </c>
      <c r="L183" s="421" t="str">
        <f t="shared" si="68"/>
        <v/>
      </c>
      <c r="M183" s="422" t="str">
        <f t="shared" si="69"/>
        <v/>
      </c>
      <c r="N183" s="422" t="str">
        <f t="shared" si="70"/>
        <v/>
      </c>
      <c r="O183" s="423" t="str">
        <f t="shared" si="71"/>
        <v/>
      </c>
      <c r="P183" s="424" t="str">
        <f t="shared" si="72"/>
        <v/>
      </c>
      <c r="Q183" s="422" t="str">
        <f t="shared" si="73"/>
        <v/>
      </c>
      <c r="R183" s="422" t="str">
        <f t="shared" si="74"/>
        <v/>
      </c>
      <c r="S183" s="425" t="str">
        <f t="shared" si="75"/>
        <v/>
      </c>
      <c r="T183" s="421" t="str">
        <f t="shared" si="76"/>
        <v/>
      </c>
      <c r="U183" s="422" t="str">
        <f t="shared" si="77"/>
        <v/>
      </c>
      <c r="V183" s="422" t="str">
        <f t="shared" si="78"/>
        <v/>
      </c>
      <c r="W183" s="423" t="str">
        <f t="shared" si="79"/>
        <v/>
      </c>
      <c r="X183" s="424" t="str">
        <f t="shared" si="80"/>
        <v/>
      </c>
      <c r="Y183" s="422">
        <f t="shared" si="81"/>
        <v>76</v>
      </c>
      <c r="Z183" s="422">
        <f t="shared" si="82"/>
        <v>28</v>
      </c>
      <c r="AA183" s="425">
        <f t="shared" si="83"/>
        <v>104</v>
      </c>
      <c r="AB183" s="97">
        <f t="shared" si="84"/>
        <v>1</v>
      </c>
      <c r="AC183" s="103" t="str">
        <f t="shared" si="85"/>
        <v>Nebraska</v>
      </c>
      <c r="AD183" s="323" t="str">
        <f t="shared" si="86"/>
        <v/>
      </c>
      <c r="AE183" s="34" t="str">
        <f t="shared" si="87"/>
        <v/>
      </c>
      <c r="AF183" s="98" t="str">
        <f t="shared" si="88"/>
        <v>There are also 93.0 miles of the Missouri River designated that form the Nebraska-South Dakota border.</v>
      </c>
      <c r="AG183" s="5" t="str">
        <f t="shared" si="89"/>
        <v/>
      </c>
      <c r="AJ183" s="16"/>
      <c r="AN183" s="28">
        <v>293</v>
      </c>
      <c r="AO183" s="28" t="s">
        <v>5</v>
      </c>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v>76</v>
      </c>
      <c r="BM183" s="28">
        <v>28</v>
      </c>
      <c r="BN183" s="28">
        <v>104</v>
      </c>
      <c r="BO183" s="28">
        <v>1</v>
      </c>
      <c r="BP183" s="28" t="s">
        <v>124</v>
      </c>
      <c r="BQ183" s="28"/>
      <c r="BR183" s="28"/>
      <c r="BS183" s="28" t="s">
        <v>125</v>
      </c>
      <c r="BT183" s="28" t="s">
        <v>509</v>
      </c>
      <c r="BU183" s="28"/>
    </row>
    <row r="184" spans="2:73" x14ac:dyDescent="0.25">
      <c r="B184" s="95" t="str">
        <f t="shared" si="65"/>
        <v>New Hampshire</v>
      </c>
      <c r="C184" s="113" t="str">
        <f t="shared" si="90"/>
        <v/>
      </c>
      <c r="D184" s="426" t="str">
        <f t="shared" si="91"/>
        <v/>
      </c>
      <c r="E184" s="94" t="str">
        <f t="shared" si="92"/>
        <v/>
      </c>
      <c r="F184" s="94" t="str">
        <f t="shared" si="93"/>
        <v/>
      </c>
      <c r="G184" s="427" t="str">
        <f t="shared" si="94"/>
        <v/>
      </c>
      <c r="H184" s="428" t="str">
        <f t="shared" si="95"/>
        <v/>
      </c>
      <c r="I184" s="94" t="str">
        <f t="shared" si="96"/>
        <v/>
      </c>
      <c r="J184" s="94" t="str">
        <f t="shared" si="66"/>
        <v/>
      </c>
      <c r="K184" s="429" t="str">
        <f t="shared" si="67"/>
        <v/>
      </c>
      <c r="L184" s="426" t="str">
        <f t="shared" si="68"/>
        <v/>
      </c>
      <c r="M184" s="94" t="str">
        <f t="shared" si="69"/>
        <v/>
      </c>
      <c r="N184" s="94" t="str">
        <f t="shared" si="70"/>
        <v/>
      </c>
      <c r="O184" s="427" t="str">
        <f t="shared" si="71"/>
        <v/>
      </c>
      <c r="P184" s="428" t="str">
        <f t="shared" si="72"/>
        <v/>
      </c>
      <c r="Q184" s="94" t="str">
        <f t="shared" si="73"/>
        <v/>
      </c>
      <c r="R184" s="94" t="str">
        <f t="shared" si="74"/>
        <v/>
      </c>
      <c r="S184" s="429" t="str">
        <f t="shared" si="75"/>
        <v/>
      </c>
      <c r="T184" s="426" t="str">
        <f t="shared" si="76"/>
        <v/>
      </c>
      <c r="U184" s="94" t="str">
        <f t="shared" si="77"/>
        <v/>
      </c>
      <c r="V184" s="94" t="str">
        <f t="shared" si="78"/>
        <v/>
      </c>
      <c r="W184" s="427" t="str">
        <f t="shared" si="79"/>
        <v/>
      </c>
      <c r="X184" s="428" t="str">
        <f t="shared" si="80"/>
        <v/>
      </c>
      <c r="Y184" s="94" t="str">
        <f t="shared" si="81"/>
        <v/>
      </c>
      <c r="Z184" s="94" t="str">
        <f t="shared" si="82"/>
        <v/>
      </c>
      <c r="AA184" s="429" t="str">
        <f t="shared" si="83"/>
        <v/>
      </c>
      <c r="AB184" s="57" t="str">
        <f t="shared" si="84"/>
        <v/>
      </c>
      <c r="AC184" s="58" t="str">
        <f t="shared" si="85"/>
        <v>New Hampshire</v>
      </c>
      <c r="AD184" s="115" t="str">
        <f t="shared" si="86"/>
        <v/>
      </c>
      <c r="AE184" s="53" t="str">
        <f t="shared" si="87"/>
        <v/>
      </c>
      <c r="AF184" s="85" t="str">
        <f t="shared" si="88"/>
        <v/>
      </c>
      <c r="AG184" s="5" t="str">
        <f t="shared" si="89"/>
        <v/>
      </c>
      <c r="AJ184" s="16"/>
      <c r="AN184" s="28">
        <v>294</v>
      </c>
      <c r="AO184" s="28" t="s">
        <v>126</v>
      </c>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t="s">
        <v>126</v>
      </c>
      <c r="BQ184" s="28"/>
      <c r="BR184" s="28"/>
      <c r="BS184" s="28"/>
      <c r="BT184" s="28" t="s">
        <v>509</v>
      </c>
      <c r="BU184" s="28"/>
    </row>
    <row r="185" spans="2:73" x14ac:dyDescent="0.25">
      <c r="B185" s="393" t="str">
        <f t="shared" si="65"/>
        <v>Lamprey</v>
      </c>
      <c r="C185" s="390" t="str">
        <f t="shared" si="90"/>
        <v>NPS</v>
      </c>
      <c r="D185" s="81" t="str">
        <f t="shared" si="91"/>
        <v/>
      </c>
      <c r="E185" s="39" t="str">
        <f t="shared" si="92"/>
        <v/>
      </c>
      <c r="F185" s="39" t="str">
        <f t="shared" si="93"/>
        <v/>
      </c>
      <c r="G185" s="68" t="str">
        <f t="shared" si="94"/>
        <v/>
      </c>
      <c r="H185" s="78" t="str">
        <f t="shared" si="95"/>
        <v/>
      </c>
      <c r="I185" s="39" t="str">
        <f t="shared" si="96"/>
        <v/>
      </c>
      <c r="J185" s="39" t="str">
        <f t="shared" si="66"/>
        <v/>
      </c>
      <c r="K185" s="431" t="str">
        <f t="shared" si="67"/>
        <v/>
      </c>
      <c r="L185" s="81" t="str">
        <f t="shared" si="68"/>
        <v/>
      </c>
      <c r="M185" s="39" t="str">
        <f t="shared" si="69"/>
        <v/>
      </c>
      <c r="N185" s="39">
        <f t="shared" si="70"/>
        <v>23.5</v>
      </c>
      <c r="O185" s="68">
        <f t="shared" si="71"/>
        <v>23.5</v>
      </c>
      <c r="P185" s="78" t="str">
        <f t="shared" si="72"/>
        <v/>
      </c>
      <c r="Q185" s="39" t="str">
        <f t="shared" si="73"/>
        <v/>
      </c>
      <c r="R185" s="39" t="str">
        <f t="shared" si="74"/>
        <v/>
      </c>
      <c r="S185" s="431" t="str">
        <f t="shared" si="75"/>
        <v/>
      </c>
      <c r="T185" s="81" t="str">
        <f t="shared" si="76"/>
        <v/>
      </c>
      <c r="U185" s="39" t="str">
        <f t="shared" si="77"/>
        <v/>
      </c>
      <c r="V185" s="39" t="str">
        <f t="shared" si="78"/>
        <v/>
      </c>
      <c r="W185" s="68" t="str">
        <f t="shared" si="79"/>
        <v/>
      </c>
      <c r="X185" s="78" t="str">
        <f t="shared" si="80"/>
        <v/>
      </c>
      <c r="Y185" s="39" t="str">
        <f t="shared" si="81"/>
        <v/>
      </c>
      <c r="Z185" s="39">
        <f t="shared" si="82"/>
        <v>23.5</v>
      </c>
      <c r="AA185" s="431">
        <f t="shared" si="83"/>
        <v>23.5</v>
      </c>
      <c r="AB185" s="313" t="str">
        <f t="shared" si="84"/>
        <v/>
      </c>
      <c r="AC185" s="314" t="str">
        <f t="shared" si="85"/>
        <v/>
      </c>
      <c r="AD185" s="391" t="str">
        <f t="shared" si="86"/>
        <v/>
      </c>
      <c r="AE185" s="35" t="str">
        <f t="shared" si="87"/>
        <v/>
      </c>
      <c r="AF185" s="392" t="str">
        <f t="shared" si="88"/>
        <v/>
      </c>
      <c r="AG185" s="5" t="str">
        <f t="shared" si="89"/>
        <v/>
      </c>
      <c r="AJ185" s="16"/>
      <c r="AN185" s="28">
        <v>295</v>
      </c>
      <c r="AO185" s="28" t="s">
        <v>283</v>
      </c>
      <c r="AP185" s="28" t="s">
        <v>2</v>
      </c>
      <c r="AQ185" s="28"/>
      <c r="AR185" s="28"/>
      <c r="AS185" s="28"/>
      <c r="AT185" s="28"/>
      <c r="AU185" s="28"/>
      <c r="AV185" s="28"/>
      <c r="AW185" s="28"/>
      <c r="AX185" s="28"/>
      <c r="AY185" s="28"/>
      <c r="AZ185" s="28"/>
      <c r="BA185" s="28">
        <v>23.5</v>
      </c>
      <c r="BB185" s="28">
        <v>23.5</v>
      </c>
      <c r="BC185" s="28"/>
      <c r="BD185" s="28"/>
      <c r="BE185" s="28"/>
      <c r="BF185" s="28"/>
      <c r="BG185" s="28"/>
      <c r="BH185" s="28"/>
      <c r="BI185" s="28"/>
      <c r="BJ185" s="28"/>
      <c r="BK185" s="28"/>
      <c r="BL185" s="28"/>
      <c r="BM185" s="28">
        <v>23.5</v>
      </c>
      <c r="BN185" s="28">
        <v>23.5</v>
      </c>
      <c r="BO185" s="28"/>
      <c r="BP185" s="28"/>
      <c r="BQ185" s="28"/>
      <c r="BR185" s="28" t="s">
        <v>509</v>
      </c>
      <c r="BS185" s="28"/>
      <c r="BT185" s="28" t="s">
        <v>509</v>
      </c>
      <c r="BU185" s="28">
        <v>1</v>
      </c>
    </row>
    <row r="186" spans="2:73" x14ac:dyDescent="0.25">
      <c r="B186" s="59" t="str">
        <f t="shared" si="65"/>
        <v>Wildcat</v>
      </c>
      <c r="C186" s="100" t="str">
        <f t="shared" si="90"/>
        <v>USFS</v>
      </c>
      <c r="D186" s="82" t="str">
        <f t="shared" si="91"/>
        <v/>
      </c>
      <c r="E186" s="33" t="str">
        <f t="shared" si="92"/>
        <v/>
      </c>
      <c r="F186" s="33" t="str">
        <f t="shared" si="93"/>
        <v/>
      </c>
      <c r="G186" s="69" t="str">
        <f t="shared" si="94"/>
        <v/>
      </c>
      <c r="H186" s="79" t="str">
        <f t="shared" si="95"/>
        <v/>
      </c>
      <c r="I186" s="33" t="str">
        <f t="shared" si="96"/>
        <v/>
      </c>
      <c r="J186" s="33" t="str">
        <f t="shared" si="66"/>
        <v/>
      </c>
      <c r="K186" s="420" t="str">
        <f t="shared" si="67"/>
        <v/>
      </c>
      <c r="L186" s="82" t="str">
        <f t="shared" si="68"/>
        <v/>
      </c>
      <c r="M186" s="33" t="str">
        <f t="shared" si="69"/>
        <v/>
      </c>
      <c r="N186" s="33" t="str">
        <f t="shared" si="70"/>
        <v/>
      </c>
      <c r="O186" s="69" t="str">
        <f t="shared" si="71"/>
        <v/>
      </c>
      <c r="P186" s="79" t="str">
        <f t="shared" si="72"/>
        <v/>
      </c>
      <c r="Q186" s="33">
        <f t="shared" si="73"/>
        <v>13.7</v>
      </c>
      <c r="R186" s="33">
        <f t="shared" si="74"/>
        <v>0.8</v>
      </c>
      <c r="S186" s="420">
        <f t="shared" si="75"/>
        <v>14.5</v>
      </c>
      <c r="T186" s="82" t="str">
        <f t="shared" si="76"/>
        <v/>
      </c>
      <c r="U186" s="33" t="str">
        <f t="shared" si="77"/>
        <v/>
      </c>
      <c r="V186" s="33" t="str">
        <f t="shared" si="78"/>
        <v/>
      </c>
      <c r="W186" s="69" t="str">
        <f t="shared" si="79"/>
        <v/>
      </c>
      <c r="X186" s="79" t="str">
        <f t="shared" si="80"/>
        <v/>
      </c>
      <c r="Y186" s="33">
        <f t="shared" si="81"/>
        <v>13.7</v>
      </c>
      <c r="Z186" s="33">
        <f t="shared" si="82"/>
        <v>0.8</v>
      </c>
      <c r="AA186" s="420">
        <f t="shared" si="83"/>
        <v>14.5</v>
      </c>
      <c r="AB186" s="59" t="str">
        <f t="shared" si="84"/>
        <v/>
      </c>
      <c r="AC186" s="60" t="str">
        <f t="shared" si="85"/>
        <v/>
      </c>
      <c r="AD186" s="102" t="str">
        <f t="shared" si="86"/>
        <v/>
      </c>
      <c r="AE186" s="31" t="str">
        <f t="shared" si="87"/>
        <v/>
      </c>
      <c r="AF186" s="86" t="str">
        <f t="shared" si="88"/>
        <v/>
      </c>
      <c r="AG186" s="5" t="str">
        <f t="shared" si="89"/>
        <v/>
      </c>
      <c r="AJ186" s="16"/>
      <c r="AN186" s="28">
        <v>300</v>
      </c>
      <c r="AO186" s="28" t="s">
        <v>381</v>
      </c>
      <c r="AP186" s="28" t="s">
        <v>3</v>
      </c>
      <c r="AQ186" s="28"/>
      <c r="AR186" s="28"/>
      <c r="AS186" s="28"/>
      <c r="AT186" s="28"/>
      <c r="AU186" s="28"/>
      <c r="AV186" s="28"/>
      <c r="AW186" s="28"/>
      <c r="AX186" s="28"/>
      <c r="AY186" s="28"/>
      <c r="AZ186" s="28"/>
      <c r="BA186" s="28"/>
      <c r="BB186" s="28"/>
      <c r="BC186" s="28"/>
      <c r="BD186" s="28">
        <v>13.7</v>
      </c>
      <c r="BE186" s="28">
        <v>0.8</v>
      </c>
      <c r="BF186" s="28">
        <v>14.5</v>
      </c>
      <c r="BG186" s="28"/>
      <c r="BH186" s="28"/>
      <c r="BI186" s="28"/>
      <c r="BJ186" s="28"/>
      <c r="BK186" s="28"/>
      <c r="BL186" s="28">
        <v>13.7</v>
      </c>
      <c r="BM186" s="28">
        <v>0.8</v>
      </c>
      <c r="BN186" s="28">
        <v>14.5</v>
      </c>
      <c r="BO186" s="28"/>
      <c r="BP186" s="28"/>
      <c r="BQ186" s="28"/>
      <c r="BR186" s="28" t="s">
        <v>509</v>
      </c>
      <c r="BS186" s="28"/>
      <c r="BT186" s="28" t="s">
        <v>509</v>
      </c>
      <c r="BU186" s="28">
        <v>1</v>
      </c>
    </row>
    <row r="187" spans="2:73" ht="15.75" thickBot="1" x14ac:dyDescent="0.3">
      <c r="B187" s="146" t="str">
        <f t="shared" si="65"/>
        <v>TOTALS</v>
      </c>
      <c r="C187" s="101" t="str">
        <f t="shared" si="90"/>
        <v/>
      </c>
      <c r="D187" s="421" t="str">
        <f t="shared" si="91"/>
        <v/>
      </c>
      <c r="E187" s="422" t="str">
        <f t="shared" si="92"/>
        <v/>
      </c>
      <c r="F187" s="422" t="str">
        <f t="shared" si="93"/>
        <v/>
      </c>
      <c r="G187" s="423" t="str">
        <f t="shared" si="94"/>
        <v/>
      </c>
      <c r="H187" s="424" t="str">
        <f t="shared" si="95"/>
        <v/>
      </c>
      <c r="I187" s="422" t="str">
        <f t="shared" si="96"/>
        <v/>
      </c>
      <c r="J187" s="422" t="str">
        <f t="shared" si="66"/>
        <v/>
      </c>
      <c r="K187" s="425" t="str">
        <f t="shared" si="67"/>
        <v/>
      </c>
      <c r="L187" s="421" t="str">
        <f t="shared" si="68"/>
        <v/>
      </c>
      <c r="M187" s="422" t="str">
        <f t="shared" si="69"/>
        <v/>
      </c>
      <c r="N187" s="422" t="str">
        <f t="shared" si="70"/>
        <v/>
      </c>
      <c r="O187" s="423" t="str">
        <f t="shared" si="71"/>
        <v/>
      </c>
      <c r="P187" s="424" t="str">
        <f t="shared" si="72"/>
        <v/>
      </c>
      <c r="Q187" s="422" t="str">
        <f t="shared" si="73"/>
        <v/>
      </c>
      <c r="R187" s="422" t="str">
        <f t="shared" si="74"/>
        <v/>
      </c>
      <c r="S187" s="425" t="str">
        <f t="shared" si="75"/>
        <v/>
      </c>
      <c r="T187" s="421" t="str">
        <f t="shared" si="76"/>
        <v/>
      </c>
      <c r="U187" s="422" t="str">
        <f t="shared" si="77"/>
        <v/>
      </c>
      <c r="V187" s="422" t="str">
        <f t="shared" si="78"/>
        <v/>
      </c>
      <c r="W187" s="423" t="str">
        <f t="shared" si="79"/>
        <v/>
      </c>
      <c r="X187" s="424" t="str">
        <f t="shared" si="80"/>
        <v/>
      </c>
      <c r="Y187" s="422">
        <f t="shared" si="81"/>
        <v>13.7</v>
      </c>
      <c r="Z187" s="422">
        <f t="shared" si="82"/>
        <v>24.3</v>
      </c>
      <c r="AA187" s="425">
        <f t="shared" si="83"/>
        <v>38</v>
      </c>
      <c r="AB187" s="97">
        <f t="shared" si="84"/>
        <v>2</v>
      </c>
      <c r="AC187" s="103" t="str">
        <f t="shared" si="85"/>
        <v>New Hampshire</v>
      </c>
      <c r="AD187" s="323" t="str">
        <f t="shared" si="86"/>
        <v/>
      </c>
      <c r="AE187" s="34" t="str">
        <f t="shared" si="87"/>
        <v/>
      </c>
      <c r="AF187" s="98" t="str">
        <f t="shared" si="88"/>
        <v/>
      </c>
      <c r="AG187" s="5" t="str">
        <f t="shared" si="89"/>
        <v/>
      </c>
      <c r="AJ187" s="16"/>
      <c r="AN187" s="28">
        <v>301</v>
      </c>
      <c r="AO187" s="28" t="s">
        <v>5</v>
      </c>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v>13.7</v>
      </c>
      <c r="BM187" s="28">
        <v>24.3</v>
      </c>
      <c r="BN187" s="28">
        <v>38</v>
      </c>
      <c r="BO187" s="28">
        <v>2</v>
      </c>
      <c r="BP187" s="28" t="s">
        <v>126</v>
      </c>
      <c r="BQ187" s="28"/>
      <c r="BR187" s="28"/>
      <c r="BS187" s="28"/>
      <c r="BT187" s="28" t="s">
        <v>509</v>
      </c>
      <c r="BU187" s="28"/>
    </row>
    <row r="188" spans="2:73" x14ac:dyDescent="0.25">
      <c r="B188" s="95" t="str">
        <f t="shared" si="65"/>
        <v>New Jersey</v>
      </c>
      <c r="C188" s="113" t="str">
        <f t="shared" si="90"/>
        <v/>
      </c>
      <c r="D188" s="426" t="str">
        <f t="shared" si="91"/>
        <v/>
      </c>
      <c r="E188" s="94" t="str">
        <f t="shared" si="92"/>
        <v/>
      </c>
      <c r="F188" s="94" t="str">
        <f t="shared" si="93"/>
        <v/>
      </c>
      <c r="G188" s="427" t="str">
        <f t="shared" si="94"/>
        <v/>
      </c>
      <c r="H188" s="428" t="str">
        <f t="shared" si="95"/>
        <v/>
      </c>
      <c r="I188" s="94" t="str">
        <f t="shared" si="96"/>
        <v/>
      </c>
      <c r="J188" s="94" t="str">
        <f t="shared" si="66"/>
        <v/>
      </c>
      <c r="K188" s="429" t="str">
        <f t="shared" si="67"/>
        <v/>
      </c>
      <c r="L188" s="426" t="str">
        <f t="shared" si="68"/>
        <v/>
      </c>
      <c r="M188" s="94" t="str">
        <f t="shared" si="69"/>
        <v/>
      </c>
      <c r="N188" s="94" t="str">
        <f t="shared" si="70"/>
        <v/>
      </c>
      <c r="O188" s="427" t="str">
        <f t="shared" si="71"/>
        <v/>
      </c>
      <c r="P188" s="428" t="str">
        <f t="shared" si="72"/>
        <v/>
      </c>
      <c r="Q188" s="94" t="str">
        <f t="shared" si="73"/>
        <v/>
      </c>
      <c r="R188" s="94" t="str">
        <f t="shared" si="74"/>
        <v/>
      </c>
      <c r="S188" s="429" t="str">
        <f t="shared" si="75"/>
        <v/>
      </c>
      <c r="T188" s="426" t="str">
        <f t="shared" si="76"/>
        <v/>
      </c>
      <c r="U188" s="94" t="str">
        <f t="shared" si="77"/>
        <v/>
      </c>
      <c r="V188" s="94" t="str">
        <f t="shared" si="78"/>
        <v/>
      </c>
      <c r="W188" s="427" t="str">
        <f t="shared" si="79"/>
        <v/>
      </c>
      <c r="X188" s="428" t="str">
        <f t="shared" si="80"/>
        <v/>
      </c>
      <c r="Y188" s="94" t="str">
        <f t="shared" si="81"/>
        <v/>
      </c>
      <c r="Z188" s="94" t="str">
        <f t="shared" si="82"/>
        <v/>
      </c>
      <c r="AA188" s="429" t="str">
        <f t="shared" si="83"/>
        <v/>
      </c>
      <c r="AB188" s="57" t="str">
        <f t="shared" si="84"/>
        <v/>
      </c>
      <c r="AC188" s="58" t="str">
        <f t="shared" si="85"/>
        <v>New Jersey</v>
      </c>
      <c r="AD188" s="115" t="str">
        <f t="shared" si="86"/>
        <v/>
      </c>
      <c r="AE188" s="53" t="str">
        <f t="shared" si="87"/>
        <v/>
      </c>
      <c r="AF188" s="85" t="str">
        <f t="shared" si="88"/>
        <v/>
      </c>
      <c r="AG188" s="5" t="str">
        <f t="shared" si="89"/>
        <v/>
      </c>
      <c r="AJ188" s="16"/>
      <c r="AN188" s="28">
        <v>302</v>
      </c>
      <c r="AO188" s="28" t="s">
        <v>127</v>
      </c>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t="s">
        <v>127</v>
      </c>
      <c r="BQ188" s="28"/>
      <c r="BR188" s="28"/>
      <c r="BS188" s="28"/>
      <c r="BT188" s="28" t="s">
        <v>509</v>
      </c>
      <c r="BU188" s="28"/>
    </row>
    <row r="189" spans="2:73" x14ac:dyDescent="0.25">
      <c r="B189" s="393" t="str">
        <f t="shared" si="65"/>
        <v>Great Egg Harbor</v>
      </c>
      <c r="C189" s="390" t="str">
        <f t="shared" si="90"/>
        <v>NPS</v>
      </c>
      <c r="D189" s="81" t="str">
        <f t="shared" si="91"/>
        <v/>
      </c>
      <c r="E189" s="39" t="str">
        <f t="shared" si="92"/>
        <v/>
      </c>
      <c r="F189" s="39" t="str">
        <f t="shared" si="93"/>
        <v/>
      </c>
      <c r="G189" s="68" t="str">
        <f t="shared" si="94"/>
        <v/>
      </c>
      <c r="H189" s="78" t="str">
        <f t="shared" si="95"/>
        <v/>
      </c>
      <c r="I189" s="39" t="str">
        <f t="shared" si="96"/>
        <v/>
      </c>
      <c r="J189" s="39" t="str">
        <f t="shared" si="66"/>
        <v/>
      </c>
      <c r="K189" s="431" t="str">
        <f t="shared" si="67"/>
        <v/>
      </c>
      <c r="L189" s="81" t="str">
        <f t="shared" si="68"/>
        <v/>
      </c>
      <c r="M189" s="39">
        <f t="shared" si="69"/>
        <v>30.6</v>
      </c>
      <c r="N189" s="39">
        <f t="shared" si="70"/>
        <v>98.4</v>
      </c>
      <c r="O189" s="68">
        <f t="shared" si="71"/>
        <v>129</v>
      </c>
      <c r="P189" s="78" t="str">
        <f t="shared" si="72"/>
        <v/>
      </c>
      <c r="Q189" s="39" t="str">
        <f t="shared" si="73"/>
        <v/>
      </c>
      <c r="R189" s="39" t="str">
        <f t="shared" si="74"/>
        <v/>
      </c>
      <c r="S189" s="431" t="str">
        <f t="shared" si="75"/>
        <v/>
      </c>
      <c r="T189" s="81" t="str">
        <f t="shared" si="76"/>
        <v/>
      </c>
      <c r="U189" s="39" t="str">
        <f t="shared" si="77"/>
        <v/>
      </c>
      <c r="V189" s="39" t="str">
        <f t="shared" si="78"/>
        <v/>
      </c>
      <c r="W189" s="68" t="str">
        <f t="shared" si="79"/>
        <v/>
      </c>
      <c r="X189" s="78" t="str">
        <f t="shared" si="80"/>
        <v/>
      </c>
      <c r="Y189" s="39">
        <f t="shared" si="81"/>
        <v>30.6</v>
      </c>
      <c r="Z189" s="39">
        <f t="shared" si="82"/>
        <v>98.4</v>
      </c>
      <c r="AA189" s="431">
        <f t="shared" si="83"/>
        <v>129</v>
      </c>
      <c r="AB189" s="313" t="str">
        <f t="shared" si="84"/>
        <v/>
      </c>
      <c r="AC189" s="314" t="str">
        <f t="shared" si="85"/>
        <v/>
      </c>
      <c r="AD189" s="391" t="str">
        <f t="shared" si="86"/>
        <v/>
      </c>
      <c r="AE189" s="35" t="str">
        <f t="shared" si="87"/>
        <v/>
      </c>
      <c r="AF189" s="392" t="str">
        <f t="shared" si="88"/>
        <v/>
      </c>
      <c r="AG189" s="5" t="str">
        <f t="shared" si="89"/>
        <v/>
      </c>
      <c r="AJ189" s="16"/>
      <c r="AN189" s="28">
        <v>303</v>
      </c>
      <c r="AO189" s="28" t="s">
        <v>246</v>
      </c>
      <c r="AP189" s="28" t="s">
        <v>2</v>
      </c>
      <c r="AQ189" s="28"/>
      <c r="AR189" s="28"/>
      <c r="AS189" s="28"/>
      <c r="AT189" s="28"/>
      <c r="AU189" s="28"/>
      <c r="AV189" s="28"/>
      <c r="AW189" s="28"/>
      <c r="AX189" s="28"/>
      <c r="AY189" s="28"/>
      <c r="AZ189" s="28">
        <v>30.6</v>
      </c>
      <c r="BA189" s="28">
        <v>98.4</v>
      </c>
      <c r="BB189" s="28">
        <v>129</v>
      </c>
      <c r="BC189" s="28"/>
      <c r="BD189" s="28"/>
      <c r="BE189" s="28"/>
      <c r="BF189" s="28"/>
      <c r="BG189" s="28"/>
      <c r="BH189" s="28"/>
      <c r="BI189" s="28"/>
      <c r="BJ189" s="28"/>
      <c r="BK189" s="28"/>
      <c r="BL189" s="28">
        <v>30.6</v>
      </c>
      <c r="BM189" s="28">
        <v>98.4</v>
      </c>
      <c r="BN189" s="28">
        <v>129</v>
      </c>
      <c r="BO189" s="28"/>
      <c r="BP189" s="28"/>
      <c r="BQ189" s="28"/>
      <c r="BR189" s="28" t="s">
        <v>509</v>
      </c>
      <c r="BS189" s="28"/>
      <c r="BT189" s="28" t="s">
        <v>509</v>
      </c>
      <c r="BU189" s="28">
        <v>1</v>
      </c>
    </row>
    <row r="190" spans="2:73" ht="45" x14ac:dyDescent="0.25">
      <c r="B190" s="59" t="str">
        <f t="shared" si="65"/>
        <v>Maurice</v>
      </c>
      <c r="C190" s="100" t="str">
        <f t="shared" si="90"/>
        <v>NPS</v>
      </c>
      <c r="D190" s="82" t="str">
        <f t="shared" si="91"/>
        <v/>
      </c>
      <c r="E190" s="33" t="str">
        <f t="shared" si="92"/>
        <v/>
      </c>
      <c r="F190" s="33" t="str">
        <f t="shared" si="93"/>
        <v/>
      </c>
      <c r="G190" s="69" t="str">
        <f t="shared" si="94"/>
        <v/>
      </c>
      <c r="H190" s="79" t="str">
        <f t="shared" si="95"/>
        <v/>
      </c>
      <c r="I190" s="33" t="str">
        <f t="shared" si="96"/>
        <v/>
      </c>
      <c r="J190" s="33" t="str">
        <f t="shared" si="66"/>
        <v/>
      </c>
      <c r="K190" s="420" t="str">
        <f t="shared" si="67"/>
        <v/>
      </c>
      <c r="L190" s="82" t="str">
        <f t="shared" si="68"/>
        <v/>
      </c>
      <c r="M190" s="33">
        <f t="shared" si="69"/>
        <v>28.9</v>
      </c>
      <c r="N190" s="33">
        <f t="shared" si="70"/>
        <v>6.5</v>
      </c>
      <c r="O190" s="69">
        <f t="shared" si="71"/>
        <v>35.4</v>
      </c>
      <c r="P190" s="79" t="str">
        <f t="shared" si="72"/>
        <v/>
      </c>
      <c r="Q190" s="33" t="str">
        <f t="shared" si="73"/>
        <v/>
      </c>
      <c r="R190" s="33" t="str">
        <f t="shared" si="74"/>
        <v/>
      </c>
      <c r="S190" s="420" t="str">
        <f t="shared" si="75"/>
        <v/>
      </c>
      <c r="T190" s="82" t="str">
        <f t="shared" si="76"/>
        <v/>
      </c>
      <c r="U190" s="33" t="str">
        <f t="shared" si="77"/>
        <v/>
      </c>
      <c r="V190" s="33" t="str">
        <f t="shared" si="78"/>
        <v/>
      </c>
      <c r="W190" s="69" t="str">
        <f t="shared" si="79"/>
        <v/>
      </c>
      <c r="X190" s="79" t="str">
        <f t="shared" si="80"/>
        <v/>
      </c>
      <c r="Y190" s="33">
        <f t="shared" si="81"/>
        <v>28.9</v>
      </c>
      <c r="Z190" s="33">
        <f t="shared" si="82"/>
        <v>6.5</v>
      </c>
      <c r="AA190" s="420">
        <f t="shared" si="83"/>
        <v>35.4</v>
      </c>
      <c r="AB190" s="59" t="str">
        <f t="shared" si="84"/>
        <v/>
      </c>
      <c r="AC190" s="60" t="str">
        <f t="shared" si="85"/>
        <v/>
      </c>
      <c r="AD190" s="102" t="str">
        <f t="shared" si="86"/>
        <v/>
      </c>
      <c r="AE190" s="31" t="str">
        <f t="shared" si="87"/>
        <v/>
      </c>
      <c r="AF190" s="86" t="str">
        <f t="shared" si="88"/>
        <v>Segments of the Middle designated scenic under 16 USC 1274(146); segments of the Middle designated recreational under 16 USC 1274(147); segments of the Upper designated under 16 USC 1274(148).</v>
      </c>
      <c r="AG190" s="5" t="str">
        <f t="shared" si="89"/>
        <v/>
      </c>
      <c r="AJ190" s="16"/>
      <c r="AN190" s="28">
        <v>304</v>
      </c>
      <c r="AO190" s="28" t="s">
        <v>255</v>
      </c>
      <c r="AP190" s="28" t="s">
        <v>2</v>
      </c>
      <c r="AQ190" s="28"/>
      <c r="AR190" s="28"/>
      <c r="AS190" s="28"/>
      <c r="AT190" s="28"/>
      <c r="AU190" s="28"/>
      <c r="AV190" s="28"/>
      <c r="AW190" s="28"/>
      <c r="AX190" s="28"/>
      <c r="AY190" s="28"/>
      <c r="AZ190" s="28">
        <v>28.9</v>
      </c>
      <c r="BA190" s="28">
        <v>6.5</v>
      </c>
      <c r="BB190" s="28">
        <v>35.4</v>
      </c>
      <c r="BC190" s="28"/>
      <c r="BD190" s="28"/>
      <c r="BE190" s="28"/>
      <c r="BF190" s="28"/>
      <c r="BG190" s="28"/>
      <c r="BH190" s="28"/>
      <c r="BI190" s="28"/>
      <c r="BJ190" s="28"/>
      <c r="BK190" s="28"/>
      <c r="BL190" s="28">
        <v>28.9</v>
      </c>
      <c r="BM190" s="28">
        <v>6.5</v>
      </c>
      <c r="BN190" s="28">
        <v>35.4</v>
      </c>
      <c r="BO190" s="28"/>
      <c r="BP190" s="28"/>
      <c r="BQ190" s="28"/>
      <c r="BR190" s="28"/>
      <c r="BS190" s="28" t="s">
        <v>1024</v>
      </c>
      <c r="BT190" s="28" t="s">
        <v>509</v>
      </c>
      <c r="BU190" s="28">
        <v>1</v>
      </c>
    </row>
    <row r="191" spans="2:73" x14ac:dyDescent="0.25">
      <c r="B191" s="59" t="str">
        <f t="shared" si="65"/>
        <v>Musconetcong</v>
      </c>
      <c r="C191" s="100" t="str">
        <f t="shared" si="90"/>
        <v>NPS</v>
      </c>
      <c r="D191" s="82" t="str">
        <f t="shared" si="91"/>
        <v/>
      </c>
      <c r="E191" s="33" t="str">
        <f t="shared" si="92"/>
        <v/>
      </c>
      <c r="F191" s="33" t="str">
        <f t="shared" si="93"/>
        <v/>
      </c>
      <c r="G191" s="69" t="str">
        <f t="shared" si="94"/>
        <v/>
      </c>
      <c r="H191" s="79" t="str">
        <f t="shared" si="95"/>
        <v/>
      </c>
      <c r="I191" s="33" t="str">
        <f t="shared" si="96"/>
        <v/>
      </c>
      <c r="J191" s="33" t="str">
        <f t="shared" si="66"/>
        <v/>
      </c>
      <c r="K191" s="420" t="str">
        <f t="shared" si="67"/>
        <v/>
      </c>
      <c r="L191" s="82" t="str">
        <f t="shared" si="68"/>
        <v/>
      </c>
      <c r="M191" s="33">
        <f t="shared" si="69"/>
        <v>3.5</v>
      </c>
      <c r="N191" s="33">
        <f t="shared" si="70"/>
        <v>20.7</v>
      </c>
      <c r="O191" s="69">
        <f t="shared" si="71"/>
        <v>24.2</v>
      </c>
      <c r="P191" s="79" t="str">
        <f t="shared" si="72"/>
        <v/>
      </c>
      <c r="Q191" s="33" t="str">
        <f t="shared" si="73"/>
        <v/>
      </c>
      <c r="R191" s="33" t="str">
        <f t="shared" si="74"/>
        <v/>
      </c>
      <c r="S191" s="420" t="str">
        <f t="shared" si="75"/>
        <v/>
      </c>
      <c r="T191" s="82" t="str">
        <f t="shared" si="76"/>
        <v/>
      </c>
      <c r="U191" s="33" t="str">
        <f t="shared" si="77"/>
        <v/>
      </c>
      <c r="V191" s="33" t="str">
        <f t="shared" si="78"/>
        <v/>
      </c>
      <c r="W191" s="69" t="str">
        <f t="shared" si="79"/>
        <v/>
      </c>
      <c r="X191" s="79" t="str">
        <f t="shared" si="80"/>
        <v/>
      </c>
      <c r="Y191" s="33">
        <f t="shared" si="81"/>
        <v>3.5</v>
      </c>
      <c r="Z191" s="33">
        <f t="shared" si="82"/>
        <v>20.7</v>
      </c>
      <c r="AA191" s="420">
        <f t="shared" si="83"/>
        <v>24.2</v>
      </c>
      <c r="AB191" s="59" t="str">
        <f t="shared" si="84"/>
        <v/>
      </c>
      <c r="AC191" s="60" t="str">
        <f t="shared" si="85"/>
        <v/>
      </c>
      <c r="AD191" s="102" t="str">
        <f t="shared" si="86"/>
        <v/>
      </c>
      <c r="AE191" s="31" t="str">
        <f t="shared" si="87"/>
        <v/>
      </c>
      <c r="AF191" s="86" t="str">
        <f t="shared" si="88"/>
        <v/>
      </c>
      <c r="AG191" s="5" t="str">
        <f t="shared" si="89"/>
        <v/>
      </c>
      <c r="AJ191" s="16"/>
      <c r="AN191" s="28">
        <v>308</v>
      </c>
      <c r="AO191" s="28" t="s">
        <v>448</v>
      </c>
      <c r="AP191" s="28" t="s">
        <v>2</v>
      </c>
      <c r="AQ191" s="28"/>
      <c r="AR191" s="28"/>
      <c r="AS191" s="28"/>
      <c r="AT191" s="28"/>
      <c r="AU191" s="28"/>
      <c r="AV191" s="28"/>
      <c r="AW191" s="28"/>
      <c r="AX191" s="28"/>
      <c r="AY191" s="28"/>
      <c r="AZ191" s="28">
        <v>3.5</v>
      </c>
      <c r="BA191" s="28">
        <v>20.7</v>
      </c>
      <c r="BB191" s="28">
        <v>24.2</v>
      </c>
      <c r="BC191" s="28"/>
      <c r="BD191" s="28"/>
      <c r="BE191" s="28"/>
      <c r="BF191" s="28"/>
      <c r="BG191" s="28"/>
      <c r="BH191" s="28"/>
      <c r="BI191" s="28"/>
      <c r="BJ191" s="28"/>
      <c r="BK191" s="28"/>
      <c r="BL191" s="28">
        <v>3.5</v>
      </c>
      <c r="BM191" s="28">
        <v>20.7</v>
      </c>
      <c r="BN191" s="28">
        <v>24.2</v>
      </c>
      <c r="BO191" s="28"/>
      <c r="BP191" s="28"/>
      <c r="BQ191" s="28"/>
      <c r="BR191" s="28" t="s">
        <v>509</v>
      </c>
      <c r="BS191" s="28"/>
      <c r="BT191" s="28" t="s">
        <v>509</v>
      </c>
      <c r="BU191" s="28">
        <v>1</v>
      </c>
    </row>
    <row r="192" spans="2:73" ht="30.75" thickBot="1" x14ac:dyDescent="0.3">
      <c r="B192" s="146" t="str">
        <f t="shared" si="65"/>
        <v>TOTALS</v>
      </c>
      <c r="C192" s="101" t="str">
        <f t="shared" si="90"/>
        <v/>
      </c>
      <c r="D192" s="421" t="str">
        <f t="shared" si="91"/>
        <v/>
      </c>
      <c r="E192" s="422" t="str">
        <f t="shared" si="92"/>
        <v/>
      </c>
      <c r="F192" s="422" t="str">
        <f t="shared" si="93"/>
        <v/>
      </c>
      <c r="G192" s="423" t="str">
        <f t="shared" si="94"/>
        <v/>
      </c>
      <c r="H192" s="424" t="str">
        <f t="shared" si="95"/>
        <v/>
      </c>
      <c r="I192" s="422" t="str">
        <f t="shared" si="96"/>
        <v/>
      </c>
      <c r="J192" s="422" t="str">
        <f t="shared" si="66"/>
        <v/>
      </c>
      <c r="K192" s="425" t="str">
        <f t="shared" si="67"/>
        <v/>
      </c>
      <c r="L192" s="421" t="str">
        <f t="shared" si="68"/>
        <v/>
      </c>
      <c r="M192" s="422" t="str">
        <f t="shared" si="69"/>
        <v/>
      </c>
      <c r="N192" s="422" t="str">
        <f t="shared" si="70"/>
        <v/>
      </c>
      <c r="O192" s="423" t="str">
        <f t="shared" si="71"/>
        <v/>
      </c>
      <c r="P192" s="424" t="str">
        <f t="shared" si="72"/>
        <v/>
      </c>
      <c r="Q192" s="422" t="str">
        <f t="shared" si="73"/>
        <v/>
      </c>
      <c r="R192" s="422" t="str">
        <f t="shared" si="74"/>
        <v/>
      </c>
      <c r="S192" s="425" t="str">
        <f t="shared" si="75"/>
        <v/>
      </c>
      <c r="T192" s="421" t="str">
        <f t="shared" si="76"/>
        <v/>
      </c>
      <c r="U192" s="422" t="str">
        <f t="shared" si="77"/>
        <v/>
      </c>
      <c r="V192" s="422" t="str">
        <f t="shared" si="78"/>
        <v/>
      </c>
      <c r="W192" s="423" t="str">
        <f t="shared" si="79"/>
        <v/>
      </c>
      <c r="X192" s="424" t="str">
        <f t="shared" si="80"/>
        <v/>
      </c>
      <c r="Y192" s="422">
        <f t="shared" si="81"/>
        <v>63</v>
      </c>
      <c r="Z192" s="422">
        <f t="shared" si="82"/>
        <v>125.60000000000001</v>
      </c>
      <c r="AA192" s="425">
        <f t="shared" si="83"/>
        <v>188.60000000000002</v>
      </c>
      <c r="AB192" s="97">
        <f t="shared" si="84"/>
        <v>3</v>
      </c>
      <c r="AC192" s="103" t="str">
        <f t="shared" si="85"/>
        <v>New Jersey</v>
      </c>
      <c r="AD192" s="323" t="str">
        <f t="shared" si="86"/>
        <v/>
      </c>
      <c r="AE192" s="34" t="str">
        <f t="shared" si="87"/>
        <v/>
      </c>
      <c r="AF192" s="98" t="str">
        <f t="shared" si="88"/>
        <v>There are also 74.3 miles of the Delaware River designated that form the New Jersey-Pennsylvania border.</v>
      </c>
      <c r="AG192" s="5" t="str">
        <f t="shared" si="89"/>
        <v/>
      </c>
      <c r="AJ192" s="16"/>
      <c r="AN192" s="28">
        <v>309</v>
      </c>
      <c r="AO192" s="28" t="s">
        <v>5</v>
      </c>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v>63</v>
      </c>
      <c r="BM192" s="28">
        <v>125.60000000000001</v>
      </c>
      <c r="BN192" s="28">
        <v>188.60000000000002</v>
      </c>
      <c r="BO192" s="28">
        <v>3</v>
      </c>
      <c r="BP192" s="28" t="s">
        <v>127</v>
      </c>
      <c r="BQ192" s="28"/>
      <c r="BR192" s="28"/>
      <c r="BS192" s="28" t="s">
        <v>128</v>
      </c>
      <c r="BT192" s="28" t="s">
        <v>509</v>
      </c>
      <c r="BU192" s="28"/>
    </row>
    <row r="193" spans="2:73" x14ac:dyDescent="0.25">
      <c r="B193" s="95" t="str">
        <f t="shared" si="65"/>
        <v>New Jersey/New York/Pennsylvania</v>
      </c>
      <c r="C193" s="113" t="str">
        <f t="shared" si="90"/>
        <v/>
      </c>
      <c r="D193" s="426" t="str">
        <f t="shared" si="91"/>
        <v/>
      </c>
      <c r="E193" s="94" t="str">
        <f t="shared" si="92"/>
        <v/>
      </c>
      <c r="F193" s="94" t="str">
        <f t="shared" si="93"/>
        <v/>
      </c>
      <c r="G193" s="427" t="str">
        <f t="shared" si="94"/>
        <v/>
      </c>
      <c r="H193" s="428" t="str">
        <f t="shared" si="95"/>
        <v/>
      </c>
      <c r="I193" s="94" t="str">
        <f t="shared" si="96"/>
        <v/>
      </c>
      <c r="J193" s="94" t="str">
        <f t="shared" si="66"/>
        <v/>
      </c>
      <c r="K193" s="429" t="str">
        <f t="shared" si="67"/>
        <v/>
      </c>
      <c r="L193" s="426" t="str">
        <f t="shared" si="68"/>
        <v/>
      </c>
      <c r="M193" s="94" t="str">
        <f t="shared" si="69"/>
        <v/>
      </c>
      <c r="N193" s="94" t="str">
        <f t="shared" si="70"/>
        <v/>
      </c>
      <c r="O193" s="427" t="str">
        <f t="shared" si="71"/>
        <v/>
      </c>
      <c r="P193" s="428" t="str">
        <f t="shared" si="72"/>
        <v/>
      </c>
      <c r="Q193" s="94" t="str">
        <f t="shared" si="73"/>
        <v/>
      </c>
      <c r="R193" s="94" t="str">
        <f t="shared" si="74"/>
        <v/>
      </c>
      <c r="S193" s="429" t="str">
        <f t="shared" si="75"/>
        <v/>
      </c>
      <c r="T193" s="426" t="str">
        <f t="shared" si="76"/>
        <v/>
      </c>
      <c r="U193" s="94" t="str">
        <f t="shared" si="77"/>
        <v/>
      </c>
      <c r="V193" s="94" t="str">
        <f t="shared" si="78"/>
        <v/>
      </c>
      <c r="W193" s="427" t="str">
        <f t="shared" si="79"/>
        <v/>
      </c>
      <c r="X193" s="428" t="str">
        <f t="shared" si="80"/>
        <v/>
      </c>
      <c r="Y193" s="94" t="str">
        <f t="shared" si="81"/>
        <v/>
      </c>
      <c r="Z193" s="94" t="str">
        <f t="shared" si="82"/>
        <v/>
      </c>
      <c r="AA193" s="429" t="str">
        <f t="shared" si="83"/>
        <v/>
      </c>
      <c r="AB193" s="57" t="str">
        <f t="shared" si="84"/>
        <v/>
      </c>
      <c r="AC193" s="58" t="str">
        <f t="shared" si="85"/>
        <v>New Jersey/New York/Pennsylvania</v>
      </c>
      <c r="AD193" s="115" t="str">
        <f t="shared" si="86"/>
        <v/>
      </c>
      <c r="AE193" s="53" t="str">
        <f t="shared" si="87"/>
        <v/>
      </c>
      <c r="AF193" s="85" t="str">
        <f t="shared" si="88"/>
        <v/>
      </c>
      <c r="AG193" s="5" t="str">
        <f t="shared" si="89"/>
        <v/>
      </c>
      <c r="AJ193" s="16"/>
      <c r="AN193" s="28">
        <v>310</v>
      </c>
      <c r="AO193" s="28" t="s">
        <v>129</v>
      </c>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t="s">
        <v>129</v>
      </c>
      <c r="BQ193" s="28"/>
      <c r="BR193" s="28"/>
      <c r="BS193" s="28"/>
      <c r="BT193" s="28" t="s">
        <v>509</v>
      </c>
      <c r="BU193" s="28"/>
    </row>
    <row r="194" spans="2:73" x14ac:dyDescent="0.25">
      <c r="B194" s="393" t="str">
        <f t="shared" si="65"/>
        <v>Delaware (Upper)</v>
      </c>
      <c r="C194" s="390" t="str">
        <f t="shared" si="90"/>
        <v>NPS</v>
      </c>
      <c r="D194" s="81" t="str">
        <f t="shared" si="91"/>
        <v/>
      </c>
      <c r="E194" s="39" t="str">
        <f t="shared" si="92"/>
        <v/>
      </c>
      <c r="F194" s="39" t="str">
        <f t="shared" si="93"/>
        <v/>
      </c>
      <c r="G194" s="68" t="str">
        <f t="shared" si="94"/>
        <v/>
      </c>
      <c r="H194" s="78" t="str">
        <f t="shared" si="95"/>
        <v/>
      </c>
      <c r="I194" s="39" t="str">
        <f t="shared" si="96"/>
        <v/>
      </c>
      <c r="J194" s="39" t="str">
        <f t="shared" si="66"/>
        <v/>
      </c>
      <c r="K194" s="431" t="str">
        <f t="shared" si="67"/>
        <v/>
      </c>
      <c r="L194" s="81" t="str">
        <f t="shared" si="68"/>
        <v/>
      </c>
      <c r="M194" s="39">
        <f t="shared" si="69"/>
        <v>83.5</v>
      </c>
      <c r="N194" s="39">
        <f t="shared" si="70"/>
        <v>97.199999999999989</v>
      </c>
      <c r="O194" s="68">
        <f t="shared" si="71"/>
        <v>180.7</v>
      </c>
      <c r="P194" s="78" t="str">
        <f t="shared" si="72"/>
        <v/>
      </c>
      <c r="Q194" s="39" t="str">
        <f t="shared" si="73"/>
        <v/>
      </c>
      <c r="R194" s="39" t="str">
        <f t="shared" si="74"/>
        <v/>
      </c>
      <c r="S194" s="431" t="str">
        <f t="shared" si="75"/>
        <v/>
      </c>
      <c r="T194" s="81" t="str">
        <f t="shared" si="76"/>
        <v/>
      </c>
      <c r="U194" s="39" t="str">
        <f t="shared" si="77"/>
        <v/>
      </c>
      <c r="V194" s="39" t="str">
        <f t="shared" si="78"/>
        <v/>
      </c>
      <c r="W194" s="68" t="str">
        <f t="shared" si="79"/>
        <v/>
      </c>
      <c r="X194" s="78" t="str">
        <f t="shared" si="80"/>
        <v/>
      </c>
      <c r="Y194" s="39">
        <f t="shared" si="81"/>
        <v>83.5</v>
      </c>
      <c r="Z194" s="39">
        <f t="shared" si="82"/>
        <v>97.199999999999989</v>
      </c>
      <c r="AA194" s="431">
        <f t="shared" si="83"/>
        <v>180.7</v>
      </c>
      <c r="AB194" s="313" t="str">
        <f t="shared" si="84"/>
        <v/>
      </c>
      <c r="AC194" s="314" t="str">
        <f t="shared" si="85"/>
        <v/>
      </c>
      <c r="AD194" s="391" t="str">
        <f t="shared" si="86"/>
        <v/>
      </c>
      <c r="AE194" s="35" t="str">
        <f t="shared" si="87"/>
        <v/>
      </c>
      <c r="AF194" s="392" t="str">
        <f t="shared" si="88"/>
        <v/>
      </c>
      <c r="AG194" s="5" t="str">
        <f t="shared" si="89"/>
        <v/>
      </c>
      <c r="AJ194" s="16"/>
      <c r="AN194" s="28">
        <v>311</v>
      </c>
      <c r="AO194" s="28" t="s">
        <v>338</v>
      </c>
      <c r="AP194" s="28" t="s">
        <v>2</v>
      </c>
      <c r="AQ194" s="28"/>
      <c r="AR194" s="28"/>
      <c r="AS194" s="28"/>
      <c r="AT194" s="28"/>
      <c r="AU194" s="28"/>
      <c r="AV194" s="28"/>
      <c r="AW194" s="28"/>
      <c r="AX194" s="28"/>
      <c r="AY194" s="28"/>
      <c r="AZ194" s="28">
        <v>83.5</v>
      </c>
      <c r="BA194" s="28">
        <v>97.199999999999989</v>
      </c>
      <c r="BB194" s="28">
        <v>180.7</v>
      </c>
      <c r="BC194" s="28"/>
      <c r="BD194" s="28"/>
      <c r="BE194" s="28"/>
      <c r="BF194" s="28"/>
      <c r="BG194" s="28"/>
      <c r="BH194" s="28"/>
      <c r="BI194" s="28"/>
      <c r="BJ194" s="28"/>
      <c r="BK194" s="28"/>
      <c r="BL194" s="28">
        <v>83.5</v>
      </c>
      <c r="BM194" s="28">
        <v>97.199999999999989</v>
      </c>
      <c r="BN194" s="28">
        <v>180.7</v>
      </c>
      <c r="BO194" s="28"/>
      <c r="BP194" s="28"/>
      <c r="BQ194" s="28"/>
      <c r="BR194" s="28" t="s">
        <v>509</v>
      </c>
      <c r="BS194" s="28"/>
      <c r="BT194" s="28" t="s">
        <v>509</v>
      </c>
      <c r="BU194" s="28">
        <v>1</v>
      </c>
    </row>
    <row r="195" spans="2:73" ht="45.75" thickBot="1" x14ac:dyDescent="0.3">
      <c r="B195" s="146" t="str">
        <f t="shared" si="65"/>
        <v>TOTALS</v>
      </c>
      <c r="C195" s="101" t="str">
        <f t="shared" si="90"/>
        <v/>
      </c>
      <c r="D195" s="421" t="str">
        <f t="shared" si="91"/>
        <v/>
      </c>
      <c r="E195" s="422" t="str">
        <f t="shared" si="92"/>
        <v/>
      </c>
      <c r="F195" s="422" t="str">
        <f t="shared" si="93"/>
        <v/>
      </c>
      <c r="G195" s="423" t="str">
        <f t="shared" si="94"/>
        <v/>
      </c>
      <c r="H195" s="424" t="str">
        <f t="shared" si="95"/>
        <v/>
      </c>
      <c r="I195" s="422" t="str">
        <f t="shared" si="96"/>
        <v/>
      </c>
      <c r="J195" s="422" t="str">
        <f t="shared" si="66"/>
        <v/>
      </c>
      <c r="K195" s="425" t="str">
        <f t="shared" si="67"/>
        <v/>
      </c>
      <c r="L195" s="421" t="str">
        <f t="shared" si="68"/>
        <v/>
      </c>
      <c r="M195" s="422" t="str">
        <f t="shared" si="69"/>
        <v/>
      </c>
      <c r="N195" s="422" t="str">
        <f t="shared" si="70"/>
        <v/>
      </c>
      <c r="O195" s="423" t="str">
        <f t="shared" si="71"/>
        <v/>
      </c>
      <c r="P195" s="424" t="str">
        <f t="shared" si="72"/>
        <v/>
      </c>
      <c r="Q195" s="422" t="str">
        <f t="shared" si="73"/>
        <v/>
      </c>
      <c r="R195" s="422" t="str">
        <f t="shared" si="74"/>
        <v/>
      </c>
      <c r="S195" s="425" t="str">
        <f t="shared" si="75"/>
        <v/>
      </c>
      <c r="T195" s="421" t="str">
        <f t="shared" si="76"/>
        <v/>
      </c>
      <c r="U195" s="422" t="str">
        <f t="shared" si="77"/>
        <v/>
      </c>
      <c r="V195" s="422" t="str">
        <f t="shared" si="78"/>
        <v/>
      </c>
      <c r="W195" s="423" t="str">
        <f t="shared" si="79"/>
        <v/>
      </c>
      <c r="X195" s="424" t="str">
        <f t="shared" si="80"/>
        <v/>
      </c>
      <c r="Y195" s="422">
        <f t="shared" si="81"/>
        <v>83.5</v>
      </c>
      <c r="Z195" s="422">
        <f t="shared" si="82"/>
        <v>97.199999999999989</v>
      </c>
      <c r="AA195" s="425">
        <f t="shared" si="83"/>
        <v>180.7</v>
      </c>
      <c r="AB195" s="97">
        <f t="shared" si="84"/>
        <v>1</v>
      </c>
      <c r="AC195" s="103" t="str">
        <f t="shared" si="85"/>
        <v>New Jersey/New York/Pennsylvania</v>
      </c>
      <c r="AD195" s="323" t="str">
        <f t="shared" si="86"/>
        <v/>
      </c>
      <c r="AE195" s="34" t="str">
        <f t="shared" si="87"/>
        <v/>
      </c>
      <c r="AF195" s="98" t="str">
        <f t="shared" si="88"/>
        <v>Of the 175.7 miles, 28.0 are in Pennsylvania.  The remaining miles form state borders, 73.4 miles form the New York-Pennsylvania border, 74.3 miles form the New Jersey-Pennsylvania border.</v>
      </c>
      <c r="AG195" s="5" t="str">
        <f t="shared" si="89"/>
        <v/>
      </c>
      <c r="AJ195" s="16"/>
      <c r="AN195" s="28">
        <v>315</v>
      </c>
      <c r="AO195" s="28" t="s">
        <v>5</v>
      </c>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v>83.5</v>
      </c>
      <c r="BM195" s="28">
        <v>97.199999999999989</v>
      </c>
      <c r="BN195" s="28">
        <v>180.7</v>
      </c>
      <c r="BO195" s="28">
        <v>1</v>
      </c>
      <c r="BP195" s="28" t="s">
        <v>129</v>
      </c>
      <c r="BQ195" s="28"/>
      <c r="BR195" s="28"/>
      <c r="BS195" s="28" t="s">
        <v>130</v>
      </c>
      <c r="BT195" s="28" t="s">
        <v>509</v>
      </c>
      <c r="BU195" s="28"/>
    </row>
    <row r="196" spans="2:73" x14ac:dyDescent="0.25">
      <c r="B196" s="95" t="str">
        <f t="shared" si="65"/>
        <v>New Mexico</v>
      </c>
      <c r="C196" s="113" t="str">
        <f t="shared" si="90"/>
        <v/>
      </c>
      <c r="D196" s="426" t="str">
        <f t="shared" si="91"/>
        <v/>
      </c>
      <c r="E196" s="94" t="str">
        <f t="shared" si="92"/>
        <v/>
      </c>
      <c r="F196" s="94" t="str">
        <f t="shared" si="93"/>
        <v/>
      </c>
      <c r="G196" s="427" t="str">
        <f t="shared" si="94"/>
        <v/>
      </c>
      <c r="H196" s="428" t="str">
        <f t="shared" si="95"/>
        <v/>
      </c>
      <c r="I196" s="94" t="str">
        <f t="shared" si="96"/>
        <v/>
      </c>
      <c r="J196" s="94" t="str">
        <f t="shared" si="66"/>
        <v/>
      </c>
      <c r="K196" s="429" t="str">
        <f t="shared" si="67"/>
        <v/>
      </c>
      <c r="L196" s="426" t="str">
        <f t="shared" si="68"/>
        <v/>
      </c>
      <c r="M196" s="94" t="str">
        <f t="shared" si="69"/>
        <v/>
      </c>
      <c r="N196" s="94" t="str">
        <f t="shared" si="70"/>
        <v/>
      </c>
      <c r="O196" s="427" t="str">
        <f t="shared" si="71"/>
        <v/>
      </c>
      <c r="P196" s="428" t="str">
        <f t="shared" si="72"/>
        <v/>
      </c>
      <c r="Q196" s="94" t="str">
        <f t="shared" si="73"/>
        <v/>
      </c>
      <c r="R196" s="94" t="str">
        <f t="shared" si="74"/>
        <v/>
      </c>
      <c r="S196" s="429" t="str">
        <f t="shared" si="75"/>
        <v/>
      </c>
      <c r="T196" s="426" t="str">
        <f t="shared" si="76"/>
        <v/>
      </c>
      <c r="U196" s="94" t="str">
        <f t="shared" si="77"/>
        <v/>
      </c>
      <c r="V196" s="94" t="str">
        <f t="shared" si="78"/>
        <v/>
      </c>
      <c r="W196" s="427" t="str">
        <f t="shared" si="79"/>
        <v/>
      </c>
      <c r="X196" s="428" t="str">
        <f t="shared" si="80"/>
        <v/>
      </c>
      <c r="Y196" s="94" t="str">
        <f t="shared" si="81"/>
        <v/>
      </c>
      <c r="Z196" s="94" t="str">
        <f t="shared" si="82"/>
        <v/>
      </c>
      <c r="AA196" s="429" t="str">
        <f t="shared" si="83"/>
        <v/>
      </c>
      <c r="AB196" s="57" t="str">
        <f t="shared" si="84"/>
        <v/>
      </c>
      <c r="AC196" s="58" t="str">
        <f t="shared" si="85"/>
        <v>New Mexico</v>
      </c>
      <c r="AD196" s="115" t="str">
        <f t="shared" si="86"/>
        <v/>
      </c>
      <c r="AE196" s="53" t="str">
        <f t="shared" si="87"/>
        <v/>
      </c>
      <c r="AF196" s="85" t="str">
        <f t="shared" si="88"/>
        <v/>
      </c>
      <c r="AG196" s="5" t="str">
        <f t="shared" si="89"/>
        <v/>
      </c>
      <c r="AJ196" s="16"/>
      <c r="AN196" s="28">
        <v>316</v>
      </c>
      <c r="AO196" s="28" t="s">
        <v>131</v>
      </c>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t="s">
        <v>131</v>
      </c>
      <c r="BQ196" s="28"/>
      <c r="BR196" s="28"/>
      <c r="BS196" s="28"/>
      <c r="BT196" s="28" t="s">
        <v>509</v>
      </c>
      <c r="BU196" s="28"/>
    </row>
    <row r="197" spans="2:73" x14ac:dyDescent="0.25">
      <c r="B197" s="393" t="str">
        <f t="shared" si="65"/>
        <v>East Fork Jemez</v>
      </c>
      <c r="C197" s="390" t="str">
        <f t="shared" si="90"/>
        <v>USFS</v>
      </c>
      <c r="D197" s="81" t="str">
        <f t="shared" si="91"/>
        <v/>
      </c>
      <c r="E197" s="39" t="str">
        <f t="shared" si="92"/>
        <v/>
      </c>
      <c r="F197" s="39" t="str">
        <f t="shared" si="93"/>
        <v/>
      </c>
      <c r="G197" s="68" t="str">
        <f t="shared" si="94"/>
        <v/>
      </c>
      <c r="H197" s="78" t="str">
        <f t="shared" si="95"/>
        <v/>
      </c>
      <c r="I197" s="39" t="str">
        <f t="shared" si="96"/>
        <v/>
      </c>
      <c r="J197" s="39" t="str">
        <f t="shared" si="66"/>
        <v/>
      </c>
      <c r="K197" s="431" t="str">
        <f t="shared" si="67"/>
        <v/>
      </c>
      <c r="L197" s="81" t="str">
        <f t="shared" si="68"/>
        <v/>
      </c>
      <c r="M197" s="39" t="str">
        <f t="shared" si="69"/>
        <v/>
      </c>
      <c r="N197" s="39" t="str">
        <f t="shared" si="70"/>
        <v/>
      </c>
      <c r="O197" s="68" t="str">
        <f t="shared" si="71"/>
        <v/>
      </c>
      <c r="P197" s="78">
        <f t="shared" si="72"/>
        <v>4</v>
      </c>
      <c r="Q197" s="39">
        <f t="shared" si="73"/>
        <v>5</v>
      </c>
      <c r="R197" s="39">
        <f t="shared" si="74"/>
        <v>2</v>
      </c>
      <c r="S197" s="431">
        <f t="shared" si="75"/>
        <v>11</v>
      </c>
      <c r="T197" s="81" t="str">
        <f t="shared" si="76"/>
        <v/>
      </c>
      <c r="U197" s="39" t="str">
        <f t="shared" si="77"/>
        <v/>
      </c>
      <c r="V197" s="39" t="str">
        <f t="shared" si="78"/>
        <v/>
      </c>
      <c r="W197" s="68" t="str">
        <f t="shared" si="79"/>
        <v/>
      </c>
      <c r="X197" s="78">
        <f t="shared" si="80"/>
        <v>4</v>
      </c>
      <c r="Y197" s="39">
        <f t="shared" si="81"/>
        <v>5</v>
      </c>
      <c r="Z197" s="39">
        <f t="shared" si="82"/>
        <v>2</v>
      </c>
      <c r="AA197" s="431">
        <f t="shared" si="83"/>
        <v>11</v>
      </c>
      <c r="AB197" s="313" t="str">
        <f t="shared" si="84"/>
        <v/>
      </c>
      <c r="AC197" s="314" t="str">
        <f t="shared" si="85"/>
        <v/>
      </c>
      <c r="AD197" s="391" t="str">
        <f t="shared" si="86"/>
        <v/>
      </c>
      <c r="AE197" s="35" t="str">
        <f t="shared" si="87"/>
        <v/>
      </c>
      <c r="AF197" s="392" t="str">
        <f t="shared" si="88"/>
        <v/>
      </c>
      <c r="AG197" s="5" t="str">
        <f t="shared" si="89"/>
        <v/>
      </c>
      <c r="AJ197" s="16"/>
      <c r="AN197" s="28">
        <v>317</v>
      </c>
      <c r="AO197" s="28" t="s">
        <v>413</v>
      </c>
      <c r="AP197" s="28" t="s">
        <v>3</v>
      </c>
      <c r="AQ197" s="28"/>
      <c r="AR197" s="28"/>
      <c r="AS197" s="28"/>
      <c r="AT197" s="28"/>
      <c r="AU197" s="28"/>
      <c r="AV197" s="28"/>
      <c r="AW197" s="28"/>
      <c r="AX197" s="28"/>
      <c r="AY197" s="28"/>
      <c r="AZ197" s="28"/>
      <c r="BA197" s="28"/>
      <c r="BB197" s="28"/>
      <c r="BC197" s="28">
        <v>4</v>
      </c>
      <c r="BD197" s="28">
        <v>5</v>
      </c>
      <c r="BE197" s="28">
        <v>2</v>
      </c>
      <c r="BF197" s="28">
        <v>11</v>
      </c>
      <c r="BG197" s="28"/>
      <c r="BH197" s="28"/>
      <c r="BI197" s="28"/>
      <c r="BJ197" s="28"/>
      <c r="BK197" s="28">
        <v>4</v>
      </c>
      <c r="BL197" s="28">
        <v>5</v>
      </c>
      <c r="BM197" s="28">
        <v>2</v>
      </c>
      <c r="BN197" s="28">
        <v>11</v>
      </c>
      <c r="BO197" s="28"/>
      <c r="BP197" s="28"/>
      <c r="BQ197" s="28"/>
      <c r="BR197" s="28" t="s">
        <v>509</v>
      </c>
      <c r="BS197" s="28"/>
      <c r="BT197" s="28" t="s">
        <v>509</v>
      </c>
      <c r="BU197" s="28"/>
    </row>
    <row r="198" spans="2:73" x14ac:dyDescent="0.25">
      <c r="B198" s="59" t="str">
        <f t="shared" si="65"/>
        <v>Pecos</v>
      </c>
      <c r="C198" s="100" t="str">
        <f t="shared" si="90"/>
        <v>USFS</v>
      </c>
      <c r="D198" s="82" t="str">
        <f t="shared" si="91"/>
        <v/>
      </c>
      <c r="E198" s="33" t="str">
        <f t="shared" si="92"/>
        <v/>
      </c>
      <c r="F198" s="33" t="str">
        <f t="shared" si="93"/>
        <v/>
      </c>
      <c r="G198" s="69" t="str">
        <f t="shared" si="94"/>
        <v/>
      </c>
      <c r="H198" s="79" t="str">
        <f t="shared" si="95"/>
        <v/>
      </c>
      <c r="I198" s="33" t="str">
        <f t="shared" si="96"/>
        <v/>
      </c>
      <c r="J198" s="33" t="str">
        <f t="shared" si="66"/>
        <v/>
      </c>
      <c r="K198" s="420" t="str">
        <f t="shared" si="67"/>
        <v/>
      </c>
      <c r="L198" s="82" t="str">
        <f t="shared" si="68"/>
        <v/>
      </c>
      <c r="M198" s="33" t="str">
        <f t="shared" si="69"/>
        <v/>
      </c>
      <c r="N198" s="33" t="str">
        <f t="shared" si="70"/>
        <v/>
      </c>
      <c r="O198" s="69" t="str">
        <f t="shared" si="71"/>
        <v/>
      </c>
      <c r="P198" s="79">
        <f t="shared" si="72"/>
        <v>13.5</v>
      </c>
      <c r="Q198" s="33" t="str">
        <f t="shared" si="73"/>
        <v/>
      </c>
      <c r="R198" s="33">
        <f t="shared" si="74"/>
        <v>7</v>
      </c>
      <c r="S198" s="420">
        <f t="shared" si="75"/>
        <v>20.5</v>
      </c>
      <c r="T198" s="82" t="str">
        <f t="shared" si="76"/>
        <v/>
      </c>
      <c r="U198" s="33" t="str">
        <f t="shared" si="77"/>
        <v/>
      </c>
      <c r="V198" s="33" t="str">
        <f t="shared" si="78"/>
        <v/>
      </c>
      <c r="W198" s="69" t="str">
        <f t="shared" si="79"/>
        <v/>
      </c>
      <c r="X198" s="79">
        <f t="shared" si="80"/>
        <v>13.5</v>
      </c>
      <c r="Y198" s="33" t="str">
        <f t="shared" si="81"/>
        <v/>
      </c>
      <c r="Z198" s="33">
        <f t="shared" si="82"/>
        <v>7</v>
      </c>
      <c r="AA198" s="420">
        <f t="shared" si="83"/>
        <v>20.5</v>
      </c>
      <c r="AB198" s="59" t="str">
        <f t="shared" si="84"/>
        <v/>
      </c>
      <c r="AC198" s="60" t="str">
        <f t="shared" si="85"/>
        <v/>
      </c>
      <c r="AD198" s="102" t="str">
        <f t="shared" si="86"/>
        <v/>
      </c>
      <c r="AE198" s="31" t="str">
        <f t="shared" si="87"/>
        <v/>
      </c>
      <c r="AF198" s="86" t="str">
        <f t="shared" si="88"/>
        <v/>
      </c>
      <c r="AG198" s="5" t="str">
        <f t="shared" si="89"/>
        <v/>
      </c>
      <c r="AJ198" s="16"/>
      <c r="AN198" s="28">
        <v>318</v>
      </c>
      <c r="AO198" s="28" t="s">
        <v>416</v>
      </c>
      <c r="AP198" s="28" t="s">
        <v>3</v>
      </c>
      <c r="AQ198" s="28"/>
      <c r="AR198" s="28"/>
      <c r="AS198" s="28"/>
      <c r="AT198" s="28"/>
      <c r="AU198" s="28"/>
      <c r="AV198" s="28"/>
      <c r="AW198" s="28"/>
      <c r="AX198" s="28"/>
      <c r="AY198" s="28"/>
      <c r="AZ198" s="28"/>
      <c r="BA198" s="28"/>
      <c r="BB198" s="28"/>
      <c r="BC198" s="28">
        <v>13.5</v>
      </c>
      <c r="BD198" s="28"/>
      <c r="BE198" s="28">
        <v>7</v>
      </c>
      <c r="BF198" s="28">
        <v>20.5</v>
      </c>
      <c r="BG198" s="28"/>
      <c r="BH198" s="28"/>
      <c r="BI198" s="28"/>
      <c r="BJ198" s="28"/>
      <c r="BK198" s="28">
        <v>13.5</v>
      </c>
      <c r="BL198" s="28"/>
      <c r="BM198" s="28">
        <v>7</v>
      </c>
      <c r="BN198" s="28">
        <v>20.5</v>
      </c>
      <c r="BO198" s="28"/>
      <c r="BP198" s="28"/>
      <c r="BQ198" s="28"/>
      <c r="BR198" s="28" t="s">
        <v>509</v>
      </c>
      <c r="BS198" s="28"/>
      <c r="BT198" s="28" t="s">
        <v>509</v>
      </c>
      <c r="BU198" s="28"/>
    </row>
    <row r="199" spans="2:73" x14ac:dyDescent="0.25">
      <c r="B199" s="59" t="str">
        <f t="shared" si="65"/>
        <v>Rio Chama</v>
      </c>
      <c r="C199" s="100" t="str">
        <f t="shared" si="90"/>
        <v>BLM/USFS</v>
      </c>
      <c r="D199" s="82">
        <f t="shared" si="91"/>
        <v>11.2</v>
      </c>
      <c r="E199" s="33" t="str">
        <f t="shared" si="92"/>
        <v/>
      </c>
      <c r="F199" s="33" t="str">
        <f t="shared" si="93"/>
        <v/>
      </c>
      <c r="G199" s="69">
        <f t="shared" si="94"/>
        <v>11.2</v>
      </c>
      <c r="H199" s="79" t="str">
        <f t="shared" si="95"/>
        <v/>
      </c>
      <c r="I199" s="33" t="str">
        <f t="shared" si="96"/>
        <v/>
      </c>
      <c r="J199" s="33" t="str">
        <f t="shared" si="66"/>
        <v/>
      </c>
      <c r="K199" s="420" t="str">
        <f t="shared" si="67"/>
        <v/>
      </c>
      <c r="L199" s="82" t="str">
        <f t="shared" si="68"/>
        <v/>
      </c>
      <c r="M199" s="33" t="str">
        <f t="shared" si="69"/>
        <v/>
      </c>
      <c r="N199" s="33" t="str">
        <f t="shared" si="70"/>
        <v/>
      </c>
      <c r="O199" s="69" t="str">
        <f t="shared" si="71"/>
        <v/>
      </c>
      <c r="P199" s="79">
        <f t="shared" si="72"/>
        <v>10.4</v>
      </c>
      <c r="Q199" s="33">
        <f t="shared" si="73"/>
        <v>3</v>
      </c>
      <c r="R199" s="33" t="str">
        <f t="shared" si="74"/>
        <v/>
      </c>
      <c r="S199" s="420">
        <f t="shared" si="75"/>
        <v>13.4</v>
      </c>
      <c r="T199" s="82" t="str">
        <f t="shared" si="76"/>
        <v/>
      </c>
      <c r="U199" s="33" t="str">
        <f t="shared" si="77"/>
        <v/>
      </c>
      <c r="V199" s="33" t="str">
        <f t="shared" si="78"/>
        <v/>
      </c>
      <c r="W199" s="69" t="str">
        <f t="shared" si="79"/>
        <v/>
      </c>
      <c r="X199" s="79">
        <f t="shared" si="80"/>
        <v>21.6</v>
      </c>
      <c r="Y199" s="33">
        <f t="shared" si="81"/>
        <v>3</v>
      </c>
      <c r="Z199" s="33" t="str">
        <f t="shared" si="82"/>
        <v/>
      </c>
      <c r="AA199" s="420">
        <f t="shared" si="83"/>
        <v>24.6</v>
      </c>
      <c r="AB199" s="59" t="str">
        <f t="shared" si="84"/>
        <v/>
      </c>
      <c r="AC199" s="60" t="str">
        <f t="shared" si="85"/>
        <v/>
      </c>
      <c r="AD199" s="102" t="str">
        <f t="shared" si="86"/>
        <v/>
      </c>
      <c r="AE199" s="31" t="str">
        <f t="shared" si="87"/>
        <v/>
      </c>
      <c r="AF199" s="86" t="str">
        <f t="shared" si="88"/>
        <v/>
      </c>
      <c r="AG199" s="5" t="str">
        <f t="shared" si="89"/>
        <v/>
      </c>
      <c r="AJ199" s="16"/>
      <c r="AN199" s="28">
        <v>319</v>
      </c>
      <c r="AO199" s="28" t="s">
        <v>132</v>
      </c>
      <c r="AP199" s="28" t="s">
        <v>21</v>
      </c>
      <c r="AQ199" s="28">
        <v>11.2</v>
      </c>
      <c r="AR199" s="28"/>
      <c r="AS199" s="28"/>
      <c r="AT199" s="28">
        <v>11.2</v>
      </c>
      <c r="AU199" s="28"/>
      <c r="AV199" s="28"/>
      <c r="AW199" s="28"/>
      <c r="AX199" s="28"/>
      <c r="AY199" s="28"/>
      <c r="AZ199" s="28"/>
      <c r="BA199" s="28"/>
      <c r="BB199" s="28"/>
      <c r="BC199" s="28">
        <v>10.4</v>
      </c>
      <c r="BD199" s="28">
        <v>3</v>
      </c>
      <c r="BE199" s="28"/>
      <c r="BF199" s="28">
        <v>13.4</v>
      </c>
      <c r="BG199" s="28"/>
      <c r="BH199" s="28"/>
      <c r="BI199" s="28"/>
      <c r="BJ199" s="28"/>
      <c r="BK199" s="28">
        <v>21.6</v>
      </c>
      <c r="BL199" s="28">
        <v>3</v>
      </c>
      <c r="BM199" s="28"/>
      <c r="BN199" s="28">
        <v>24.6</v>
      </c>
      <c r="BO199" s="28"/>
      <c r="BP199" s="28"/>
      <c r="BQ199" s="28"/>
      <c r="BR199" s="28" t="s">
        <v>509</v>
      </c>
      <c r="BS199" s="28"/>
      <c r="BT199" s="28" t="s">
        <v>509</v>
      </c>
      <c r="BU199" s="28"/>
    </row>
    <row r="200" spans="2:73" ht="30.75" thickBot="1" x14ac:dyDescent="0.3">
      <c r="B200" s="146" t="str">
        <f t="shared" si="65"/>
        <v>TOTALS</v>
      </c>
      <c r="C200" s="101" t="str">
        <f t="shared" si="90"/>
        <v/>
      </c>
      <c r="D200" s="421" t="str">
        <f t="shared" si="91"/>
        <v/>
      </c>
      <c r="E200" s="422" t="str">
        <f t="shared" si="92"/>
        <v/>
      </c>
      <c r="F200" s="422" t="str">
        <f t="shared" si="93"/>
        <v/>
      </c>
      <c r="G200" s="423" t="str">
        <f t="shared" si="94"/>
        <v/>
      </c>
      <c r="H200" s="424" t="str">
        <f t="shared" si="95"/>
        <v/>
      </c>
      <c r="I200" s="422" t="str">
        <f t="shared" si="96"/>
        <v/>
      </c>
      <c r="J200" s="422" t="str">
        <f t="shared" si="66"/>
        <v/>
      </c>
      <c r="K200" s="425" t="str">
        <f t="shared" si="67"/>
        <v/>
      </c>
      <c r="L200" s="421" t="str">
        <f t="shared" si="68"/>
        <v/>
      </c>
      <c r="M200" s="422" t="str">
        <f t="shared" si="69"/>
        <v/>
      </c>
      <c r="N200" s="422" t="str">
        <f t="shared" si="70"/>
        <v/>
      </c>
      <c r="O200" s="423" t="str">
        <f t="shared" si="71"/>
        <v/>
      </c>
      <c r="P200" s="424" t="str">
        <f t="shared" si="72"/>
        <v/>
      </c>
      <c r="Q200" s="422" t="str">
        <f t="shared" si="73"/>
        <v/>
      </c>
      <c r="R200" s="422" t="str">
        <f t="shared" si="74"/>
        <v/>
      </c>
      <c r="S200" s="425" t="str">
        <f t="shared" si="75"/>
        <v/>
      </c>
      <c r="T200" s="421" t="str">
        <f t="shared" si="76"/>
        <v/>
      </c>
      <c r="U200" s="422" t="str">
        <f t="shared" si="77"/>
        <v/>
      </c>
      <c r="V200" s="422" t="str">
        <f t="shared" si="78"/>
        <v/>
      </c>
      <c r="W200" s="423" t="str">
        <f t="shared" si="79"/>
        <v/>
      </c>
      <c r="X200" s="424">
        <f t="shared" si="80"/>
        <v>39.1</v>
      </c>
      <c r="Y200" s="422">
        <f t="shared" si="81"/>
        <v>8</v>
      </c>
      <c r="Z200" s="422">
        <f t="shared" si="82"/>
        <v>9</v>
      </c>
      <c r="AA200" s="425">
        <f t="shared" si="83"/>
        <v>56.1</v>
      </c>
      <c r="AB200" s="97">
        <f t="shared" si="84"/>
        <v>3</v>
      </c>
      <c r="AC200" s="103" t="str">
        <f t="shared" si="85"/>
        <v>New Mexico</v>
      </c>
      <c r="AD200" s="323" t="str">
        <f t="shared" si="86"/>
        <v/>
      </c>
      <c r="AE200" s="34" t="str">
        <f t="shared" si="87"/>
        <v/>
      </c>
      <c r="AF200" s="98" t="str">
        <f t="shared" si="88"/>
        <v>There are also 68.2 miles of the Rio Grande designated (see New Mexico/Texas below).</v>
      </c>
      <c r="AG200" s="5" t="str">
        <f t="shared" si="89"/>
        <v/>
      </c>
      <c r="AJ200" s="16"/>
      <c r="AN200" s="28">
        <v>322</v>
      </c>
      <c r="AO200" s="28" t="s">
        <v>5</v>
      </c>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v>39.1</v>
      </c>
      <c r="BL200" s="28">
        <v>8</v>
      </c>
      <c r="BM200" s="28">
        <v>9</v>
      </c>
      <c r="BN200" s="28">
        <v>56.1</v>
      </c>
      <c r="BO200" s="28">
        <v>3</v>
      </c>
      <c r="BP200" s="28" t="s">
        <v>131</v>
      </c>
      <c r="BQ200" s="28"/>
      <c r="BR200" s="28"/>
      <c r="BS200" s="28" t="s">
        <v>133</v>
      </c>
      <c r="BT200" s="28" t="s">
        <v>509</v>
      </c>
      <c r="BU200" s="28"/>
    </row>
    <row r="201" spans="2:73" x14ac:dyDescent="0.25">
      <c r="B201" s="95" t="str">
        <f t="shared" si="65"/>
        <v>New Mexico/Texas</v>
      </c>
      <c r="C201" s="113" t="str">
        <f t="shared" si="90"/>
        <v/>
      </c>
      <c r="D201" s="426" t="str">
        <f t="shared" si="91"/>
        <v/>
      </c>
      <c r="E201" s="94" t="str">
        <f t="shared" si="92"/>
        <v/>
      </c>
      <c r="F201" s="94" t="str">
        <f t="shared" si="93"/>
        <v/>
      </c>
      <c r="G201" s="427" t="str">
        <f t="shared" si="94"/>
        <v/>
      </c>
      <c r="H201" s="428" t="str">
        <f t="shared" si="95"/>
        <v/>
      </c>
      <c r="I201" s="94" t="str">
        <f t="shared" si="96"/>
        <v/>
      </c>
      <c r="J201" s="94" t="str">
        <f t="shared" si="66"/>
        <v/>
      </c>
      <c r="K201" s="429" t="str">
        <f t="shared" si="67"/>
        <v/>
      </c>
      <c r="L201" s="426" t="str">
        <f t="shared" si="68"/>
        <v/>
      </c>
      <c r="M201" s="94" t="str">
        <f t="shared" si="69"/>
        <v/>
      </c>
      <c r="N201" s="94" t="str">
        <f t="shared" si="70"/>
        <v/>
      </c>
      <c r="O201" s="427" t="str">
        <f t="shared" si="71"/>
        <v/>
      </c>
      <c r="P201" s="428" t="str">
        <f t="shared" si="72"/>
        <v/>
      </c>
      <c r="Q201" s="94" t="str">
        <f t="shared" si="73"/>
        <v/>
      </c>
      <c r="R201" s="94" t="str">
        <f t="shared" si="74"/>
        <v/>
      </c>
      <c r="S201" s="429" t="str">
        <f t="shared" si="75"/>
        <v/>
      </c>
      <c r="T201" s="426" t="str">
        <f t="shared" si="76"/>
        <v/>
      </c>
      <c r="U201" s="94" t="str">
        <f t="shared" si="77"/>
        <v/>
      </c>
      <c r="V201" s="94" t="str">
        <f t="shared" si="78"/>
        <v/>
      </c>
      <c r="W201" s="427" t="str">
        <f t="shared" si="79"/>
        <v/>
      </c>
      <c r="X201" s="428" t="str">
        <f t="shared" si="80"/>
        <v/>
      </c>
      <c r="Y201" s="94" t="str">
        <f t="shared" si="81"/>
        <v/>
      </c>
      <c r="Z201" s="94" t="str">
        <f t="shared" si="82"/>
        <v/>
      </c>
      <c r="AA201" s="429" t="str">
        <f t="shared" si="83"/>
        <v/>
      </c>
      <c r="AB201" s="57" t="str">
        <f t="shared" si="84"/>
        <v/>
      </c>
      <c r="AC201" s="58" t="str">
        <f t="shared" si="85"/>
        <v>New Mexico/Texas</v>
      </c>
      <c r="AD201" s="115" t="str">
        <f t="shared" si="86"/>
        <v/>
      </c>
      <c r="AE201" s="53" t="str">
        <f t="shared" si="87"/>
        <v/>
      </c>
      <c r="AF201" s="85" t="str">
        <f t="shared" si="88"/>
        <v/>
      </c>
      <c r="AG201" s="5" t="str">
        <f t="shared" si="89"/>
        <v/>
      </c>
      <c r="AJ201" s="16"/>
      <c r="AN201" s="28">
        <v>323</v>
      </c>
      <c r="AO201" s="28" t="s">
        <v>134</v>
      </c>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t="s">
        <v>134</v>
      </c>
      <c r="BQ201" s="28"/>
      <c r="BR201" s="28"/>
      <c r="BS201" s="28"/>
      <c r="BT201" s="28" t="s">
        <v>509</v>
      </c>
      <c r="BU201" s="28"/>
    </row>
    <row r="202" spans="2:73" x14ac:dyDescent="0.25">
      <c r="B202" s="393" t="str">
        <f t="shared" si="65"/>
        <v>Rio Grande</v>
      </c>
      <c r="C202" s="390" t="str">
        <f t="shared" si="90"/>
        <v>BLM/NPS/USFS</v>
      </c>
      <c r="D202" s="81">
        <f t="shared" si="91"/>
        <v>51</v>
      </c>
      <c r="E202" s="39">
        <f t="shared" si="92"/>
        <v>12.5</v>
      </c>
      <c r="F202" s="39">
        <f t="shared" si="93"/>
        <v>0.4</v>
      </c>
      <c r="G202" s="68">
        <f t="shared" si="94"/>
        <v>63.9</v>
      </c>
      <c r="H202" s="78" t="str">
        <f t="shared" si="95"/>
        <v/>
      </c>
      <c r="I202" s="39" t="str">
        <f t="shared" si="96"/>
        <v/>
      </c>
      <c r="J202" s="39" t="str">
        <f t="shared" si="66"/>
        <v/>
      </c>
      <c r="K202" s="431" t="str">
        <f t="shared" si="67"/>
        <v/>
      </c>
      <c r="L202" s="81">
        <f t="shared" si="68"/>
        <v>95.2</v>
      </c>
      <c r="M202" s="39">
        <f t="shared" si="69"/>
        <v>96</v>
      </c>
      <c r="N202" s="39" t="str">
        <f t="shared" si="70"/>
        <v/>
      </c>
      <c r="O202" s="68">
        <f t="shared" si="71"/>
        <v>191.2</v>
      </c>
      <c r="P202" s="78">
        <f t="shared" si="72"/>
        <v>3.9</v>
      </c>
      <c r="Q202" s="39" t="str">
        <f t="shared" si="73"/>
        <v/>
      </c>
      <c r="R202" s="39">
        <f t="shared" si="74"/>
        <v>0.4</v>
      </c>
      <c r="S202" s="431">
        <f t="shared" si="75"/>
        <v>4.3</v>
      </c>
      <c r="T202" s="81" t="str">
        <f t="shared" si="76"/>
        <v/>
      </c>
      <c r="U202" s="39" t="str">
        <f t="shared" si="77"/>
        <v/>
      </c>
      <c r="V202" s="39" t="str">
        <f t="shared" si="78"/>
        <v/>
      </c>
      <c r="W202" s="68" t="str">
        <f t="shared" si="79"/>
        <v/>
      </c>
      <c r="X202" s="78">
        <f t="shared" si="80"/>
        <v>150.1</v>
      </c>
      <c r="Y202" s="39">
        <f t="shared" si="81"/>
        <v>108.5</v>
      </c>
      <c r="Z202" s="39">
        <f t="shared" si="82"/>
        <v>0.8</v>
      </c>
      <c r="AA202" s="431">
        <f t="shared" si="83"/>
        <v>259.40000000000003</v>
      </c>
      <c r="AB202" s="313" t="str">
        <f t="shared" si="84"/>
        <v/>
      </c>
      <c r="AC202" s="314" t="str">
        <f t="shared" si="85"/>
        <v/>
      </c>
      <c r="AD202" s="391" t="str">
        <f t="shared" si="86"/>
        <v/>
      </c>
      <c r="AE202" s="35" t="str">
        <f t="shared" si="87"/>
        <v/>
      </c>
      <c r="AF202" s="392" t="str">
        <f t="shared" si="88"/>
        <v/>
      </c>
      <c r="AG202" s="5" t="str">
        <f t="shared" si="89"/>
        <v/>
      </c>
      <c r="AJ202" s="16"/>
      <c r="AN202" s="28">
        <v>324</v>
      </c>
      <c r="AO202" s="28" t="s">
        <v>135</v>
      </c>
      <c r="AP202" s="28" t="s">
        <v>20</v>
      </c>
      <c r="AQ202" s="28">
        <v>51</v>
      </c>
      <c r="AR202" s="28">
        <v>12.5</v>
      </c>
      <c r="AS202" s="28">
        <v>0.4</v>
      </c>
      <c r="AT202" s="28">
        <v>63.9</v>
      </c>
      <c r="AU202" s="28"/>
      <c r="AV202" s="28"/>
      <c r="AW202" s="28"/>
      <c r="AX202" s="28"/>
      <c r="AY202" s="28">
        <v>95.2</v>
      </c>
      <c r="AZ202" s="28">
        <v>96</v>
      </c>
      <c r="BA202" s="28"/>
      <c r="BB202" s="28">
        <v>191.2</v>
      </c>
      <c r="BC202" s="28">
        <v>3.9</v>
      </c>
      <c r="BD202" s="28"/>
      <c r="BE202" s="28">
        <v>0.4</v>
      </c>
      <c r="BF202" s="28">
        <v>4.3</v>
      </c>
      <c r="BG202" s="28"/>
      <c r="BH202" s="28"/>
      <c r="BI202" s="28"/>
      <c r="BJ202" s="28"/>
      <c r="BK202" s="28">
        <v>150.1</v>
      </c>
      <c r="BL202" s="28">
        <v>108.5</v>
      </c>
      <c r="BM202" s="28">
        <v>0.8</v>
      </c>
      <c r="BN202" s="28">
        <v>259.40000000000003</v>
      </c>
      <c r="BO202" s="28"/>
      <c r="BP202" s="28"/>
      <c r="BQ202" s="28"/>
      <c r="BR202" s="28" t="s">
        <v>509</v>
      </c>
      <c r="BS202" s="28"/>
      <c r="BT202" s="28" t="s">
        <v>509</v>
      </c>
      <c r="BU202" s="28"/>
    </row>
    <row r="203" spans="2:73" ht="30.75" thickBot="1" x14ac:dyDescent="0.3">
      <c r="B203" s="146" t="str">
        <f t="shared" si="65"/>
        <v>TOTALS</v>
      </c>
      <c r="C203" s="101" t="str">
        <f t="shared" si="90"/>
        <v/>
      </c>
      <c r="D203" s="421" t="str">
        <f t="shared" si="91"/>
        <v/>
      </c>
      <c r="E203" s="422" t="str">
        <f t="shared" si="92"/>
        <v/>
      </c>
      <c r="F203" s="422" t="str">
        <f t="shared" si="93"/>
        <v/>
      </c>
      <c r="G203" s="423" t="str">
        <f t="shared" si="94"/>
        <v/>
      </c>
      <c r="H203" s="424" t="str">
        <f t="shared" si="95"/>
        <v/>
      </c>
      <c r="I203" s="422" t="str">
        <f t="shared" si="96"/>
        <v/>
      </c>
      <c r="J203" s="422" t="str">
        <f t="shared" si="66"/>
        <v/>
      </c>
      <c r="K203" s="425" t="str">
        <f t="shared" si="67"/>
        <v/>
      </c>
      <c r="L203" s="421" t="str">
        <f t="shared" si="68"/>
        <v/>
      </c>
      <c r="M203" s="422" t="str">
        <f t="shared" si="69"/>
        <v/>
      </c>
      <c r="N203" s="422" t="str">
        <f t="shared" si="70"/>
        <v/>
      </c>
      <c r="O203" s="423" t="str">
        <f t="shared" si="71"/>
        <v/>
      </c>
      <c r="P203" s="424" t="str">
        <f t="shared" si="72"/>
        <v/>
      </c>
      <c r="Q203" s="422" t="str">
        <f t="shared" si="73"/>
        <v/>
      </c>
      <c r="R203" s="422" t="str">
        <f t="shared" si="74"/>
        <v/>
      </c>
      <c r="S203" s="425" t="str">
        <f t="shared" si="75"/>
        <v/>
      </c>
      <c r="T203" s="421" t="str">
        <f t="shared" si="76"/>
        <v/>
      </c>
      <c r="U203" s="422" t="str">
        <f t="shared" si="77"/>
        <v/>
      </c>
      <c r="V203" s="422" t="str">
        <f t="shared" si="78"/>
        <v/>
      </c>
      <c r="W203" s="423" t="str">
        <f t="shared" si="79"/>
        <v/>
      </c>
      <c r="X203" s="424">
        <f t="shared" si="80"/>
        <v>150.1</v>
      </c>
      <c r="Y203" s="422">
        <f t="shared" si="81"/>
        <v>108.5</v>
      </c>
      <c r="Z203" s="422">
        <f t="shared" si="82"/>
        <v>0.8</v>
      </c>
      <c r="AA203" s="425">
        <f t="shared" si="83"/>
        <v>259.40000000000003</v>
      </c>
      <c r="AB203" s="97">
        <f t="shared" si="84"/>
        <v>1</v>
      </c>
      <c r="AC203" s="103" t="str">
        <f t="shared" si="85"/>
        <v>New Mexico/Texas</v>
      </c>
      <c r="AD203" s="323" t="str">
        <f t="shared" si="86"/>
        <v/>
      </c>
      <c r="AE203" s="34" t="str">
        <f t="shared" si="87"/>
        <v/>
      </c>
      <c r="AF203" s="98" t="str">
        <f t="shared" si="88"/>
        <v>Of the 259.4 miles, 68.2 miles are in New Mexico and 191.2 miles are in Texas.</v>
      </c>
      <c r="AG203" s="5" t="str">
        <f t="shared" si="89"/>
        <v/>
      </c>
      <c r="AJ203" s="16"/>
      <c r="AN203" s="28">
        <v>329</v>
      </c>
      <c r="AO203" s="28" t="s">
        <v>5</v>
      </c>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v>150.1</v>
      </c>
      <c r="BL203" s="28">
        <v>108.5</v>
      </c>
      <c r="BM203" s="28">
        <v>0.8</v>
      </c>
      <c r="BN203" s="28">
        <v>259.40000000000003</v>
      </c>
      <c r="BO203" s="28">
        <v>1</v>
      </c>
      <c r="BP203" s="28" t="s">
        <v>134</v>
      </c>
      <c r="BQ203" s="28"/>
      <c r="BR203" s="28"/>
      <c r="BS203" s="28" t="s">
        <v>136</v>
      </c>
      <c r="BT203" s="28" t="s">
        <v>509</v>
      </c>
      <c r="BU203" s="28"/>
    </row>
    <row r="204" spans="2:73" x14ac:dyDescent="0.25">
      <c r="B204" s="95" t="str">
        <f t="shared" si="65"/>
        <v>North Carolina</v>
      </c>
      <c r="C204" s="113" t="str">
        <f t="shared" si="90"/>
        <v/>
      </c>
      <c r="D204" s="426" t="str">
        <f t="shared" si="91"/>
        <v/>
      </c>
      <c r="E204" s="94" t="str">
        <f t="shared" si="92"/>
        <v/>
      </c>
      <c r="F204" s="94" t="str">
        <f t="shared" si="93"/>
        <v/>
      </c>
      <c r="G204" s="427" t="str">
        <f t="shared" si="94"/>
        <v/>
      </c>
      <c r="H204" s="428" t="str">
        <f t="shared" si="95"/>
        <v/>
      </c>
      <c r="I204" s="94" t="str">
        <f t="shared" si="96"/>
        <v/>
      </c>
      <c r="J204" s="94" t="str">
        <f t="shared" si="66"/>
        <v/>
      </c>
      <c r="K204" s="429" t="str">
        <f t="shared" si="67"/>
        <v/>
      </c>
      <c r="L204" s="426" t="str">
        <f t="shared" si="68"/>
        <v/>
      </c>
      <c r="M204" s="94" t="str">
        <f t="shared" si="69"/>
        <v/>
      </c>
      <c r="N204" s="94" t="str">
        <f t="shared" si="70"/>
        <v/>
      </c>
      <c r="O204" s="427" t="str">
        <f t="shared" si="71"/>
        <v/>
      </c>
      <c r="P204" s="428" t="str">
        <f t="shared" si="72"/>
        <v/>
      </c>
      <c r="Q204" s="94" t="str">
        <f t="shared" si="73"/>
        <v/>
      </c>
      <c r="R204" s="94" t="str">
        <f t="shared" si="74"/>
        <v/>
      </c>
      <c r="S204" s="429" t="str">
        <f t="shared" si="75"/>
        <v/>
      </c>
      <c r="T204" s="426" t="str">
        <f t="shared" si="76"/>
        <v/>
      </c>
      <c r="U204" s="94" t="str">
        <f t="shared" si="77"/>
        <v/>
      </c>
      <c r="V204" s="94" t="str">
        <f t="shared" si="78"/>
        <v/>
      </c>
      <c r="W204" s="427" t="str">
        <f t="shared" si="79"/>
        <v/>
      </c>
      <c r="X204" s="428" t="str">
        <f t="shared" si="80"/>
        <v/>
      </c>
      <c r="Y204" s="94" t="str">
        <f t="shared" si="81"/>
        <v/>
      </c>
      <c r="Z204" s="94" t="str">
        <f t="shared" si="82"/>
        <v/>
      </c>
      <c r="AA204" s="429" t="str">
        <f t="shared" si="83"/>
        <v/>
      </c>
      <c r="AB204" s="57" t="str">
        <f t="shared" si="84"/>
        <v/>
      </c>
      <c r="AC204" s="58" t="str">
        <f t="shared" si="85"/>
        <v>North Carolina</v>
      </c>
      <c r="AD204" s="115" t="str">
        <f t="shared" si="86"/>
        <v/>
      </c>
      <c r="AE204" s="53" t="str">
        <f t="shared" si="87"/>
        <v/>
      </c>
      <c r="AF204" s="85" t="str">
        <f t="shared" si="88"/>
        <v/>
      </c>
      <c r="AG204" s="5" t="str">
        <f t="shared" si="89"/>
        <v/>
      </c>
      <c r="AJ204" s="16"/>
      <c r="AN204" s="28">
        <v>334</v>
      </c>
      <c r="AO204" s="28" t="s">
        <v>137</v>
      </c>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t="s">
        <v>137</v>
      </c>
      <c r="BQ204" s="28"/>
      <c r="BR204" s="28"/>
      <c r="BS204" s="28"/>
      <c r="BT204" s="28" t="s">
        <v>509</v>
      </c>
      <c r="BU204" s="28"/>
    </row>
    <row r="205" spans="2:73" x14ac:dyDescent="0.25">
      <c r="B205" s="393" t="str">
        <f t="shared" si="65"/>
        <v>Horsepasture</v>
      </c>
      <c r="C205" s="390" t="str">
        <f t="shared" si="90"/>
        <v>USFS</v>
      </c>
      <c r="D205" s="81" t="str">
        <f t="shared" si="91"/>
        <v/>
      </c>
      <c r="E205" s="39" t="str">
        <f t="shared" si="92"/>
        <v/>
      </c>
      <c r="F205" s="39" t="str">
        <f t="shared" si="93"/>
        <v/>
      </c>
      <c r="G205" s="68" t="str">
        <f t="shared" si="94"/>
        <v/>
      </c>
      <c r="H205" s="78" t="str">
        <f t="shared" si="95"/>
        <v/>
      </c>
      <c r="I205" s="39" t="str">
        <f t="shared" si="96"/>
        <v/>
      </c>
      <c r="J205" s="39" t="str">
        <f t="shared" si="66"/>
        <v/>
      </c>
      <c r="K205" s="431" t="str">
        <f t="shared" si="67"/>
        <v/>
      </c>
      <c r="L205" s="81" t="str">
        <f t="shared" si="68"/>
        <v/>
      </c>
      <c r="M205" s="39" t="str">
        <f t="shared" si="69"/>
        <v/>
      </c>
      <c r="N205" s="39" t="str">
        <f t="shared" si="70"/>
        <v/>
      </c>
      <c r="O205" s="68" t="str">
        <f t="shared" si="71"/>
        <v/>
      </c>
      <c r="P205" s="78" t="str">
        <f t="shared" si="72"/>
        <v/>
      </c>
      <c r="Q205" s="39">
        <f t="shared" si="73"/>
        <v>3.6</v>
      </c>
      <c r="R205" s="39">
        <f t="shared" si="74"/>
        <v>0.6</v>
      </c>
      <c r="S205" s="431">
        <f t="shared" si="75"/>
        <v>4.2</v>
      </c>
      <c r="T205" s="81" t="str">
        <f t="shared" si="76"/>
        <v/>
      </c>
      <c r="U205" s="39" t="str">
        <f t="shared" si="77"/>
        <v/>
      </c>
      <c r="V205" s="39" t="str">
        <f t="shared" si="78"/>
        <v/>
      </c>
      <c r="W205" s="68" t="str">
        <f t="shared" si="79"/>
        <v/>
      </c>
      <c r="X205" s="78" t="str">
        <f t="shared" si="80"/>
        <v/>
      </c>
      <c r="Y205" s="39">
        <f t="shared" si="81"/>
        <v>3.6</v>
      </c>
      <c r="Z205" s="39">
        <f t="shared" si="82"/>
        <v>0.6</v>
      </c>
      <c r="AA205" s="431">
        <f t="shared" si="83"/>
        <v>4.2</v>
      </c>
      <c r="AB205" s="313" t="str">
        <f t="shared" si="84"/>
        <v/>
      </c>
      <c r="AC205" s="314" t="str">
        <f t="shared" si="85"/>
        <v/>
      </c>
      <c r="AD205" s="391" t="str">
        <f t="shared" si="86"/>
        <v/>
      </c>
      <c r="AE205" s="35" t="str">
        <f t="shared" si="87"/>
        <v/>
      </c>
      <c r="AF205" s="392" t="str">
        <f t="shared" si="88"/>
        <v/>
      </c>
      <c r="AG205" s="5" t="str">
        <f t="shared" si="89"/>
        <v/>
      </c>
      <c r="AJ205" s="16"/>
      <c r="AN205" s="28">
        <v>335</v>
      </c>
      <c r="AO205" s="28" t="s">
        <v>242</v>
      </c>
      <c r="AP205" s="28" t="s">
        <v>3</v>
      </c>
      <c r="AQ205" s="28"/>
      <c r="AR205" s="28"/>
      <c r="AS205" s="28"/>
      <c r="AT205" s="28"/>
      <c r="AU205" s="28"/>
      <c r="AV205" s="28"/>
      <c r="AW205" s="28"/>
      <c r="AX205" s="28"/>
      <c r="AY205" s="28"/>
      <c r="AZ205" s="28"/>
      <c r="BA205" s="28"/>
      <c r="BB205" s="28"/>
      <c r="BC205" s="28"/>
      <c r="BD205" s="28">
        <v>3.6</v>
      </c>
      <c r="BE205" s="28">
        <v>0.6</v>
      </c>
      <c r="BF205" s="28">
        <v>4.2</v>
      </c>
      <c r="BG205" s="28"/>
      <c r="BH205" s="28"/>
      <c r="BI205" s="28"/>
      <c r="BJ205" s="28"/>
      <c r="BK205" s="28"/>
      <c r="BL205" s="28">
        <v>3.6</v>
      </c>
      <c r="BM205" s="28">
        <v>0.6</v>
      </c>
      <c r="BN205" s="28">
        <v>4.2</v>
      </c>
      <c r="BO205" s="28"/>
      <c r="BP205" s="28"/>
      <c r="BQ205" s="28"/>
      <c r="BR205" s="28" t="s">
        <v>509</v>
      </c>
      <c r="BS205" s="28"/>
      <c r="BT205" s="28" t="s">
        <v>509</v>
      </c>
      <c r="BU205" s="28">
        <v>1</v>
      </c>
    </row>
    <row r="206" spans="2:73" x14ac:dyDescent="0.25">
      <c r="B206" s="59" t="str">
        <f t="shared" si="65"/>
        <v>Lumber</v>
      </c>
      <c r="C206" s="100" t="str">
        <f t="shared" si="90"/>
        <v>State</v>
      </c>
      <c r="D206" s="82" t="str">
        <f t="shared" si="91"/>
        <v/>
      </c>
      <c r="E206" s="33" t="str">
        <f t="shared" si="92"/>
        <v/>
      </c>
      <c r="F206" s="33" t="str">
        <f t="shared" si="93"/>
        <v/>
      </c>
      <c r="G206" s="69" t="str">
        <f t="shared" si="94"/>
        <v/>
      </c>
      <c r="H206" s="79" t="str">
        <f t="shared" si="95"/>
        <v/>
      </c>
      <c r="I206" s="33" t="str">
        <f t="shared" si="96"/>
        <v/>
      </c>
      <c r="J206" s="33" t="str">
        <f t="shared" si="66"/>
        <v/>
      </c>
      <c r="K206" s="420" t="str">
        <f t="shared" si="67"/>
        <v/>
      </c>
      <c r="L206" s="82" t="str">
        <f t="shared" si="68"/>
        <v/>
      </c>
      <c r="M206" s="33" t="str">
        <f t="shared" si="69"/>
        <v/>
      </c>
      <c r="N206" s="33" t="str">
        <f t="shared" si="70"/>
        <v/>
      </c>
      <c r="O206" s="69" t="str">
        <f t="shared" si="71"/>
        <v/>
      </c>
      <c r="P206" s="79" t="str">
        <f t="shared" si="72"/>
        <v/>
      </c>
      <c r="Q206" s="33" t="str">
        <f t="shared" si="73"/>
        <v/>
      </c>
      <c r="R206" s="33" t="str">
        <f t="shared" si="74"/>
        <v/>
      </c>
      <c r="S206" s="420" t="str">
        <f t="shared" si="75"/>
        <v/>
      </c>
      <c r="T206" s="82" t="str">
        <f t="shared" si="76"/>
        <v/>
      </c>
      <c r="U206" s="33">
        <f t="shared" si="77"/>
        <v>60</v>
      </c>
      <c r="V206" s="33">
        <f t="shared" si="78"/>
        <v>21</v>
      </c>
      <c r="W206" s="69">
        <f t="shared" si="79"/>
        <v>81</v>
      </c>
      <c r="X206" s="79" t="str">
        <f t="shared" si="80"/>
        <v/>
      </c>
      <c r="Y206" s="33">
        <f t="shared" si="81"/>
        <v>60</v>
      </c>
      <c r="Z206" s="33">
        <f t="shared" si="82"/>
        <v>21</v>
      </c>
      <c r="AA206" s="420">
        <f t="shared" si="83"/>
        <v>81</v>
      </c>
      <c r="AB206" s="59" t="str">
        <f t="shared" si="84"/>
        <v/>
      </c>
      <c r="AC206" s="60" t="str">
        <f t="shared" si="85"/>
        <v/>
      </c>
      <c r="AD206" s="102" t="str">
        <f t="shared" si="86"/>
        <v>Yes</v>
      </c>
      <c r="AE206" s="31" t="str">
        <f t="shared" si="87"/>
        <v>None</v>
      </c>
      <c r="AF206" s="86" t="str">
        <f t="shared" si="88"/>
        <v/>
      </c>
      <c r="AG206" s="5" t="str">
        <f t="shared" si="89"/>
        <v/>
      </c>
      <c r="AJ206" s="16"/>
      <c r="AN206" s="28">
        <v>336</v>
      </c>
      <c r="AO206" s="28" t="s">
        <v>437</v>
      </c>
      <c r="AP206" s="28" t="s">
        <v>4</v>
      </c>
      <c r="AQ206" s="28"/>
      <c r="AR206" s="28"/>
      <c r="AS206" s="28"/>
      <c r="AT206" s="28"/>
      <c r="AU206" s="28"/>
      <c r="AV206" s="28"/>
      <c r="AW206" s="28"/>
      <c r="AX206" s="28"/>
      <c r="AY206" s="28"/>
      <c r="AZ206" s="28"/>
      <c r="BA206" s="28"/>
      <c r="BB206" s="28"/>
      <c r="BC206" s="28"/>
      <c r="BD206" s="28"/>
      <c r="BE206" s="28"/>
      <c r="BF206" s="28"/>
      <c r="BG206" s="28"/>
      <c r="BH206" s="28">
        <v>60</v>
      </c>
      <c r="BI206" s="28">
        <v>21</v>
      </c>
      <c r="BJ206" s="28">
        <v>81</v>
      </c>
      <c r="BK206" s="28"/>
      <c r="BL206" s="28">
        <v>60</v>
      </c>
      <c r="BM206" s="28">
        <v>21</v>
      </c>
      <c r="BN206" s="28">
        <v>81</v>
      </c>
      <c r="BO206" s="28"/>
      <c r="BP206" s="28"/>
      <c r="BQ206" s="28" t="s">
        <v>510</v>
      </c>
      <c r="BR206" s="28" t="s">
        <v>496</v>
      </c>
      <c r="BS206" s="28"/>
      <c r="BT206" s="28" t="s">
        <v>509</v>
      </c>
      <c r="BU206" s="28"/>
    </row>
    <row r="207" spans="2:73" x14ac:dyDescent="0.25">
      <c r="B207" s="59" t="str">
        <f t="shared" si="65"/>
        <v>New</v>
      </c>
      <c r="C207" s="100" t="str">
        <f t="shared" si="90"/>
        <v>State</v>
      </c>
      <c r="D207" s="82" t="str">
        <f t="shared" si="91"/>
        <v/>
      </c>
      <c r="E207" s="33" t="str">
        <f t="shared" si="92"/>
        <v/>
      </c>
      <c r="F207" s="33" t="str">
        <f t="shared" si="93"/>
        <v/>
      </c>
      <c r="G207" s="69" t="str">
        <f t="shared" si="94"/>
        <v/>
      </c>
      <c r="H207" s="79" t="str">
        <f t="shared" si="95"/>
        <v/>
      </c>
      <c r="I207" s="33" t="str">
        <f t="shared" si="96"/>
        <v/>
      </c>
      <c r="J207" s="33" t="str">
        <f t="shared" si="66"/>
        <v/>
      </c>
      <c r="K207" s="420" t="str">
        <f t="shared" si="67"/>
        <v/>
      </c>
      <c r="L207" s="82" t="str">
        <f t="shared" si="68"/>
        <v/>
      </c>
      <c r="M207" s="33" t="str">
        <f t="shared" si="69"/>
        <v/>
      </c>
      <c r="N207" s="33" t="str">
        <f t="shared" si="70"/>
        <v/>
      </c>
      <c r="O207" s="69" t="str">
        <f t="shared" si="71"/>
        <v/>
      </c>
      <c r="P207" s="79" t="str">
        <f t="shared" si="72"/>
        <v/>
      </c>
      <c r="Q207" s="33" t="str">
        <f t="shared" si="73"/>
        <v/>
      </c>
      <c r="R207" s="33" t="str">
        <f t="shared" si="74"/>
        <v/>
      </c>
      <c r="S207" s="420" t="str">
        <f t="shared" si="75"/>
        <v/>
      </c>
      <c r="T207" s="82" t="str">
        <f t="shared" si="76"/>
        <v/>
      </c>
      <c r="U207" s="33">
        <f t="shared" si="77"/>
        <v>26.5</v>
      </c>
      <c r="V207" s="33" t="str">
        <f t="shared" si="78"/>
        <v/>
      </c>
      <c r="W207" s="69">
        <f t="shared" si="79"/>
        <v>26.5</v>
      </c>
      <c r="X207" s="79" t="str">
        <f t="shared" si="80"/>
        <v/>
      </c>
      <c r="Y207" s="33">
        <f t="shared" si="81"/>
        <v>26.5</v>
      </c>
      <c r="Z207" s="33" t="str">
        <f t="shared" si="82"/>
        <v/>
      </c>
      <c r="AA207" s="420">
        <f t="shared" si="83"/>
        <v>26.5</v>
      </c>
      <c r="AB207" s="59" t="str">
        <f t="shared" si="84"/>
        <v/>
      </c>
      <c r="AC207" s="60" t="str">
        <f t="shared" si="85"/>
        <v/>
      </c>
      <c r="AD207" s="102" t="str">
        <f t="shared" si="86"/>
        <v>Yes</v>
      </c>
      <c r="AE207" s="31" t="str">
        <f t="shared" si="87"/>
        <v>None</v>
      </c>
      <c r="AF207" s="86" t="str">
        <f t="shared" si="88"/>
        <v/>
      </c>
      <c r="AG207" s="5" t="str">
        <f t="shared" si="89"/>
        <v/>
      </c>
      <c r="AJ207" s="16"/>
      <c r="AN207" s="28">
        <v>338</v>
      </c>
      <c r="AO207" s="28" t="s">
        <v>307</v>
      </c>
      <c r="AP207" s="28" t="s">
        <v>4</v>
      </c>
      <c r="AQ207" s="28"/>
      <c r="AR207" s="28"/>
      <c r="AS207" s="28"/>
      <c r="AT207" s="28"/>
      <c r="AU207" s="28"/>
      <c r="AV207" s="28"/>
      <c r="AW207" s="28"/>
      <c r="AX207" s="28"/>
      <c r="AY207" s="28"/>
      <c r="AZ207" s="28"/>
      <c r="BA207" s="28"/>
      <c r="BB207" s="28"/>
      <c r="BC207" s="28"/>
      <c r="BD207" s="28"/>
      <c r="BE207" s="28"/>
      <c r="BF207" s="28"/>
      <c r="BG207" s="28"/>
      <c r="BH207" s="28">
        <v>26.5</v>
      </c>
      <c r="BI207" s="28"/>
      <c r="BJ207" s="28">
        <v>26.5</v>
      </c>
      <c r="BK207" s="28"/>
      <c r="BL207" s="28">
        <v>26.5</v>
      </c>
      <c r="BM207" s="28"/>
      <c r="BN207" s="28">
        <v>26.5</v>
      </c>
      <c r="BO207" s="28"/>
      <c r="BP207" s="28"/>
      <c r="BQ207" s="28" t="s">
        <v>510</v>
      </c>
      <c r="BR207" s="28" t="s">
        <v>496</v>
      </c>
      <c r="BS207" s="28"/>
      <c r="BT207" s="28" t="s">
        <v>509</v>
      </c>
      <c r="BU207" s="28"/>
    </row>
    <row r="208" spans="2:73" x14ac:dyDescent="0.25">
      <c r="B208" s="59" t="str">
        <f t="shared" si="65"/>
        <v>Wilson Creek</v>
      </c>
      <c r="C208" s="100" t="str">
        <f t="shared" si="90"/>
        <v>USFS</v>
      </c>
      <c r="D208" s="82" t="str">
        <f t="shared" si="91"/>
        <v/>
      </c>
      <c r="E208" s="33" t="str">
        <f t="shared" si="92"/>
        <v/>
      </c>
      <c r="F208" s="33" t="str">
        <f t="shared" si="93"/>
        <v/>
      </c>
      <c r="G208" s="69" t="str">
        <f t="shared" si="94"/>
        <v/>
      </c>
      <c r="H208" s="79" t="str">
        <f t="shared" si="95"/>
        <v/>
      </c>
      <c r="I208" s="33" t="str">
        <f t="shared" si="96"/>
        <v/>
      </c>
      <c r="J208" s="33" t="str">
        <f t="shared" si="66"/>
        <v/>
      </c>
      <c r="K208" s="420" t="str">
        <f t="shared" si="67"/>
        <v/>
      </c>
      <c r="L208" s="82" t="str">
        <f t="shared" si="68"/>
        <v/>
      </c>
      <c r="M208" s="33" t="str">
        <f t="shared" si="69"/>
        <v/>
      </c>
      <c r="N208" s="33" t="str">
        <f t="shared" si="70"/>
        <v/>
      </c>
      <c r="O208" s="69" t="str">
        <f t="shared" si="71"/>
        <v/>
      </c>
      <c r="P208" s="79">
        <f t="shared" si="72"/>
        <v>4.5999999999999996</v>
      </c>
      <c r="Q208" s="33">
        <f t="shared" si="73"/>
        <v>2.9</v>
      </c>
      <c r="R208" s="33">
        <f t="shared" si="74"/>
        <v>15.8</v>
      </c>
      <c r="S208" s="420">
        <f t="shared" si="75"/>
        <v>23.3</v>
      </c>
      <c r="T208" s="82" t="str">
        <f t="shared" si="76"/>
        <v/>
      </c>
      <c r="U208" s="33" t="str">
        <f t="shared" si="77"/>
        <v/>
      </c>
      <c r="V208" s="33" t="str">
        <f t="shared" si="78"/>
        <v/>
      </c>
      <c r="W208" s="69" t="str">
        <f t="shared" si="79"/>
        <v/>
      </c>
      <c r="X208" s="79">
        <f t="shared" si="80"/>
        <v>4.5999999999999996</v>
      </c>
      <c r="Y208" s="33">
        <f t="shared" si="81"/>
        <v>2.9</v>
      </c>
      <c r="Z208" s="33">
        <f t="shared" si="82"/>
        <v>15.8</v>
      </c>
      <c r="AA208" s="420">
        <f t="shared" si="83"/>
        <v>23.3</v>
      </c>
      <c r="AB208" s="59" t="str">
        <f t="shared" si="84"/>
        <v/>
      </c>
      <c r="AC208" s="60" t="str">
        <f t="shared" si="85"/>
        <v/>
      </c>
      <c r="AD208" s="102" t="str">
        <f t="shared" si="86"/>
        <v/>
      </c>
      <c r="AE208" s="31" t="str">
        <f t="shared" si="87"/>
        <v/>
      </c>
      <c r="AF208" s="86" t="str">
        <f t="shared" si="88"/>
        <v/>
      </c>
      <c r="AG208" s="5" t="str">
        <f t="shared" si="89"/>
        <v/>
      </c>
      <c r="AJ208" s="16"/>
      <c r="AN208" s="28">
        <v>339</v>
      </c>
      <c r="AO208" s="28" t="s">
        <v>138</v>
      </c>
      <c r="AP208" s="28" t="s">
        <v>3</v>
      </c>
      <c r="AQ208" s="28"/>
      <c r="AR208" s="28"/>
      <c r="AS208" s="28"/>
      <c r="AT208" s="28"/>
      <c r="AU208" s="28"/>
      <c r="AV208" s="28"/>
      <c r="AW208" s="28"/>
      <c r="AX208" s="28"/>
      <c r="AY208" s="28"/>
      <c r="AZ208" s="28"/>
      <c r="BA208" s="28"/>
      <c r="BB208" s="28"/>
      <c r="BC208" s="28">
        <v>4.5999999999999996</v>
      </c>
      <c r="BD208" s="28">
        <v>2.9</v>
      </c>
      <c r="BE208" s="28">
        <v>15.8</v>
      </c>
      <c r="BF208" s="28">
        <v>23.3</v>
      </c>
      <c r="BG208" s="28"/>
      <c r="BH208" s="28"/>
      <c r="BI208" s="28"/>
      <c r="BJ208" s="28"/>
      <c r="BK208" s="28">
        <v>4.5999999999999996</v>
      </c>
      <c r="BL208" s="28">
        <v>2.9</v>
      </c>
      <c r="BM208" s="28">
        <v>15.8</v>
      </c>
      <c r="BN208" s="28">
        <v>23.3</v>
      </c>
      <c r="BO208" s="28"/>
      <c r="BP208" s="28"/>
      <c r="BQ208" s="28"/>
      <c r="BR208" s="28" t="s">
        <v>509</v>
      </c>
      <c r="BS208" s="28"/>
      <c r="BT208" s="28" t="s">
        <v>509</v>
      </c>
      <c r="BU208" s="28"/>
    </row>
    <row r="209" spans="2:73" ht="30.75" thickBot="1" x14ac:dyDescent="0.3">
      <c r="B209" s="146" t="str">
        <f t="shared" si="65"/>
        <v>TOTALS</v>
      </c>
      <c r="C209" s="101" t="str">
        <f t="shared" si="90"/>
        <v/>
      </c>
      <c r="D209" s="421" t="str">
        <f t="shared" si="91"/>
        <v/>
      </c>
      <c r="E209" s="422" t="str">
        <f t="shared" si="92"/>
        <v/>
      </c>
      <c r="F209" s="422" t="str">
        <f t="shared" si="93"/>
        <v/>
      </c>
      <c r="G209" s="423" t="str">
        <f t="shared" si="94"/>
        <v/>
      </c>
      <c r="H209" s="424" t="str">
        <f t="shared" si="95"/>
        <v/>
      </c>
      <c r="I209" s="422" t="str">
        <f t="shared" si="96"/>
        <v/>
      </c>
      <c r="J209" s="422" t="str">
        <f t="shared" si="66"/>
        <v/>
      </c>
      <c r="K209" s="425" t="str">
        <f t="shared" si="67"/>
        <v/>
      </c>
      <c r="L209" s="421" t="str">
        <f t="shared" si="68"/>
        <v/>
      </c>
      <c r="M209" s="422" t="str">
        <f t="shared" si="69"/>
        <v/>
      </c>
      <c r="N209" s="422" t="str">
        <f t="shared" si="70"/>
        <v/>
      </c>
      <c r="O209" s="423" t="str">
        <f t="shared" si="71"/>
        <v/>
      </c>
      <c r="P209" s="424" t="str">
        <f t="shared" si="72"/>
        <v/>
      </c>
      <c r="Q209" s="422" t="str">
        <f t="shared" si="73"/>
        <v/>
      </c>
      <c r="R209" s="422" t="str">
        <f t="shared" si="74"/>
        <v/>
      </c>
      <c r="S209" s="425" t="str">
        <f t="shared" si="75"/>
        <v/>
      </c>
      <c r="T209" s="421" t="str">
        <f t="shared" si="76"/>
        <v/>
      </c>
      <c r="U209" s="422" t="str">
        <f t="shared" si="77"/>
        <v/>
      </c>
      <c r="V209" s="422" t="str">
        <f t="shared" si="78"/>
        <v/>
      </c>
      <c r="W209" s="423" t="str">
        <f t="shared" si="79"/>
        <v/>
      </c>
      <c r="X209" s="424">
        <f t="shared" si="80"/>
        <v>4.5999999999999996</v>
      </c>
      <c r="Y209" s="422">
        <f t="shared" si="81"/>
        <v>93</v>
      </c>
      <c r="Z209" s="422">
        <f t="shared" si="82"/>
        <v>37.400000000000006</v>
      </c>
      <c r="AA209" s="425">
        <f t="shared" si="83"/>
        <v>135</v>
      </c>
      <c r="AB209" s="97">
        <f t="shared" si="84"/>
        <v>4</v>
      </c>
      <c r="AC209" s="103" t="str">
        <f t="shared" si="85"/>
        <v>North Carolina</v>
      </c>
      <c r="AD209" s="323" t="str">
        <f t="shared" si="86"/>
        <v/>
      </c>
      <c r="AE209" s="34" t="str">
        <f t="shared" si="87"/>
        <v/>
      </c>
      <c r="AF209" s="98" t="str">
        <f t="shared" si="88"/>
        <v>There are also 9.5 miles of the Chattooga River in North Carolina designated (see Georgia/North Carolina/South Carolina above).</v>
      </c>
      <c r="AG209" s="5" t="str">
        <f t="shared" si="89"/>
        <v/>
      </c>
      <c r="AJ209" s="16"/>
      <c r="AN209" s="28">
        <v>340</v>
      </c>
      <c r="AO209" s="28" t="s">
        <v>5</v>
      </c>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v>4.5999999999999996</v>
      </c>
      <c r="BL209" s="28">
        <v>93</v>
      </c>
      <c r="BM209" s="28">
        <v>37.400000000000006</v>
      </c>
      <c r="BN209" s="28">
        <v>135</v>
      </c>
      <c r="BO209" s="28">
        <v>4</v>
      </c>
      <c r="BP209" s="28" t="s">
        <v>137</v>
      </c>
      <c r="BQ209" s="28"/>
      <c r="BR209" s="28"/>
      <c r="BS209" s="28" t="s">
        <v>139</v>
      </c>
      <c r="BT209" s="28" t="s">
        <v>509</v>
      </c>
      <c r="BU209" s="28"/>
    </row>
    <row r="210" spans="2:73" x14ac:dyDescent="0.25">
      <c r="B210" s="95" t="str">
        <f t="shared" ref="B210:B273" si="97">IF(ISBLANK(AO210),"",(AO210))</f>
        <v>Ohio</v>
      </c>
      <c r="C210" s="113" t="str">
        <f t="shared" si="90"/>
        <v/>
      </c>
      <c r="D210" s="426" t="str">
        <f t="shared" si="91"/>
        <v/>
      </c>
      <c r="E210" s="94" t="str">
        <f t="shared" si="92"/>
        <v/>
      </c>
      <c r="F210" s="94" t="str">
        <f t="shared" si="93"/>
        <v/>
      </c>
      <c r="G210" s="427" t="str">
        <f t="shared" si="94"/>
        <v/>
      </c>
      <c r="H210" s="428" t="str">
        <f t="shared" si="95"/>
        <v/>
      </c>
      <c r="I210" s="94" t="str">
        <f t="shared" si="96"/>
        <v/>
      </c>
      <c r="J210" s="94" t="str">
        <f t="shared" si="66"/>
        <v/>
      </c>
      <c r="K210" s="429" t="str">
        <f t="shared" si="67"/>
        <v/>
      </c>
      <c r="L210" s="426" t="str">
        <f t="shared" si="68"/>
        <v/>
      </c>
      <c r="M210" s="94" t="str">
        <f t="shared" si="69"/>
        <v/>
      </c>
      <c r="N210" s="94" t="str">
        <f t="shared" si="70"/>
        <v/>
      </c>
      <c r="O210" s="427" t="str">
        <f t="shared" si="71"/>
        <v/>
      </c>
      <c r="P210" s="428" t="str">
        <f t="shared" si="72"/>
        <v/>
      </c>
      <c r="Q210" s="94" t="str">
        <f t="shared" si="73"/>
        <v/>
      </c>
      <c r="R210" s="94" t="str">
        <f t="shared" si="74"/>
        <v/>
      </c>
      <c r="S210" s="429" t="str">
        <f t="shared" si="75"/>
        <v/>
      </c>
      <c r="T210" s="426" t="str">
        <f t="shared" si="76"/>
        <v/>
      </c>
      <c r="U210" s="94" t="str">
        <f t="shared" si="77"/>
        <v/>
      </c>
      <c r="V210" s="94" t="str">
        <f t="shared" si="78"/>
        <v/>
      </c>
      <c r="W210" s="427" t="str">
        <f t="shared" si="79"/>
        <v/>
      </c>
      <c r="X210" s="428" t="str">
        <f t="shared" si="80"/>
        <v/>
      </c>
      <c r="Y210" s="94" t="str">
        <f t="shared" si="81"/>
        <v/>
      </c>
      <c r="Z210" s="94" t="str">
        <f t="shared" si="82"/>
        <v/>
      </c>
      <c r="AA210" s="429" t="str">
        <f t="shared" si="83"/>
        <v/>
      </c>
      <c r="AB210" s="57" t="str">
        <f t="shared" si="84"/>
        <v/>
      </c>
      <c r="AC210" s="58" t="str">
        <f t="shared" si="85"/>
        <v>Ohio</v>
      </c>
      <c r="AD210" s="115" t="str">
        <f t="shared" si="86"/>
        <v/>
      </c>
      <c r="AE210" s="53" t="str">
        <f t="shared" si="87"/>
        <v/>
      </c>
      <c r="AF210" s="85" t="str">
        <f t="shared" si="88"/>
        <v/>
      </c>
      <c r="AG210" s="5" t="str">
        <f t="shared" si="89"/>
        <v/>
      </c>
      <c r="AJ210" s="16"/>
      <c r="AN210" s="28">
        <v>344</v>
      </c>
      <c r="AO210" s="28" t="s">
        <v>140</v>
      </c>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t="s">
        <v>140</v>
      </c>
      <c r="BQ210" s="28"/>
      <c r="BR210" s="28"/>
      <c r="BS210" s="28"/>
      <c r="BT210" s="28" t="s">
        <v>509</v>
      </c>
      <c r="BU210" s="28"/>
    </row>
    <row r="211" spans="2:73" x14ac:dyDescent="0.25">
      <c r="B211" s="393" t="str">
        <f t="shared" si="97"/>
        <v xml:space="preserve">Big and Little Darby Creeks </v>
      </c>
      <c r="C211" s="390" t="str">
        <f t="shared" si="90"/>
        <v>State</v>
      </c>
      <c r="D211" s="81" t="str">
        <f t="shared" si="91"/>
        <v/>
      </c>
      <c r="E211" s="39" t="str">
        <f t="shared" si="92"/>
        <v/>
      </c>
      <c r="F211" s="39" t="str">
        <f t="shared" si="93"/>
        <v/>
      </c>
      <c r="G211" s="68" t="str">
        <f t="shared" si="94"/>
        <v/>
      </c>
      <c r="H211" s="78" t="str">
        <f t="shared" si="95"/>
        <v/>
      </c>
      <c r="I211" s="39" t="str">
        <f t="shared" si="96"/>
        <v/>
      </c>
      <c r="J211" s="39" t="str">
        <f t="shared" si="66"/>
        <v/>
      </c>
      <c r="K211" s="431" t="str">
        <f t="shared" si="67"/>
        <v/>
      </c>
      <c r="L211" s="81" t="str">
        <f t="shared" si="68"/>
        <v/>
      </c>
      <c r="M211" s="39" t="str">
        <f t="shared" si="69"/>
        <v/>
      </c>
      <c r="N211" s="39" t="str">
        <f t="shared" si="70"/>
        <v/>
      </c>
      <c r="O211" s="68" t="str">
        <f t="shared" si="71"/>
        <v/>
      </c>
      <c r="P211" s="78" t="str">
        <f t="shared" si="72"/>
        <v/>
      </c>
      <c r="Q211" s="39" t="str">
        <f t="shared" si="73"/>
        <v/>
      </c>
      <c r="R211" s="39" t="str">
        <f t="shared" si="74"/>
        <v/>
      </c>
      <c r="S211" s="431" t="str">
        <f t="shared" si="75"/>
        <v/>
      </c>
      <c r="T211" s="81" t="str">
        <f t="shared" si="76"/>
        <v/>
      </c>
      <c r="U211" s="39">
        <f t="shared" si="77"/>
        <v>85.9</v>
      </c>
      <c r="V211" s="39" t="str">
        <f t="shared" si="78"/>
        <v/>
      </c>
      <c r="W211" s="68">
        <f t="shared" si="79"/>
        <v>85.9</v>
      </c>
      <c r="X211" s="78" t="str">
        <f t="shared" si="80"/>
        <v/>
      </c>
      <c r="Y211" s="39">
        <f t="shared" si="81"/>
        <v>85.9</v>
      </c>
      <c r="Z211" s="39" t="str">
        <f t="shared" si="82"/>
        <v/>
      </c>
      <c r="AA211" s="431">
        <f t="shared" si="83"/>
        <v>85.9</v>
      </c>
      <c r="AB211" s="313" t="str">
        <f t="shared" si="84"/>
        <v/>
      </c>
      <c r="AC211" s="314" t="str">
        <f t="shared" si="85"/>
        <v/>
      </c>
      <c r="AD211" s="391" t="str">
        <f t="shared" si="86"/>
        <v>Yes</v>
      </c>
      <c r="AE211" s="35" t="str">
        <f t="shared" si="87"/>
        <v>None</v>
      </c>
      <c r="AF211" s="392" t="str">
        <f t="shared" si="88"/>
        <v/>
      </c>
      <c r="AG211" s="5" t="str">
        <f t="shared" si="89"/>
        <v/>
      </c>
      <c r="AJ211" s="16"/>
      <c r="AN211" s="28">
        <v>345</v>
      </c>
      <c r="AO211" s="28" t="s">
        <v>591</v>
      </c>
      <c r="AP211" s="28" t="s">
        <v>4</v>
      </c>
      <c r="AQ211" s="28"/>
      <c r="AR211" s="28"/>
      <c r="AS211" s="28"/>
      <c r="AT211" s="28"/>
      <c r="AU211" s="28"/>
      <c r="AV211" s="28"/>
      <c r="AW211" s="28"/>
      <c r="AX211" s="28"/>
      <c r="AY211" s="28"/>
      <c r="AZ211" s="28"/>
      <c r="BA211" s="28"/>
      <c r="BB211" s="28"/>
      <c r="BC211" s="28"/>
      <c r="BD211" s="28"/>
      <c r="BE211" s="28"/>
      <c r="BF211" s="28"/>
      <c r="BG211" s="28"/>
      <c r="BH211" s="28">
        <v>85.9</v>
      </c>
      <c r="BI211" s="28"/>
      <c r="BJ211" s="28">
        <v>85.9</v>
      </c>
      <c r="BK211" s="28"/>
      <c r="BL211" s="28">
        <v>85.9</v>
      </c>
      <c r="BM211" s="28"/>
      <c r="BN211" s="28">
        <v>85.9</v>
      </c>
      <c r="BO211" s="28"/>
      <c r="BP211" s="28"/>
      <c r="BQ211" s="28" t="s">
        <v>510</v>
      </c>
      <c r="BR211" s="28" t="s">
        <v>496</v>
      </c>
      <c r="BS211" s="28"/>
      <c r="BT211" s="28" t="s">
        <v>509</v>
      </c>
      <c r="BU211" s="28"/>
    </row>
    <row r="212" spans="2:73" x14ac:dyDescent="0.25">
      <c r="B212" s="59" t="str">
        <f t="shared" si="97"/>
        <v>Little Beaver Creek</v>
      </c>
      <c r="C212" s="100" t="str">
        <f t="shared" si="90"/>
        <v>State</v>
      </c>
      <c r="D212" s="82" t="str">
        <f t="shared" si="91"/>
        <v/>
      </c>
      <c r="E212" s="33" t="str">
        <f t="shared" si="92"/>
        <v/>
      </c>
      <c r="F212" s="33" t="str">
        <f t="shared" si="93"/>
        <v/>
      </c>
      <c r="G212" s="69" t="str">
        <f t="shared" si="94"/>
        <v/>
      </c>
      <c r="H212" s="79" t="str">
        <f t="shared" si="95"/>
        <v/>
      </c>
      <c r="I212" s="33" t="str">
        <f t="shared" si="96"/>
        <v/>
      </c>
      <c r="J212" s="33" t="str">
        <f t="shared" si="66"/>
        <v/>
      </c>
      <c r="K212" s="420" t="str">
        <f t="shared" si="67"/>
        <v/>
      </c>
      <c r="L212" s="82" t="str">
        <f t="shared" si="68"/>
        <v/>
      </c>
      <c r="M212" s="33" t="str">
        <f t="shared" si="69"/>
        <v/>
      </c>
      <c r="N212" s="33" t="str">
        <f t="shared" si="70"/>
        <v/>
      </c>
      <c r="O212" s="69" t="str">
        <f t="shared" si="71"/>
        <v/>
      </c>
      <c r="P212" s="79" t="str">
        <f t="shared" si="72"/>
        <v/>
      </c>
      <c r="Q212" s="33" t="str">
        <f t="shared" si="73"/>
        <v/>
      </c>
      <c r="R212" s="33" t="str">
        <f t="shared" si="74"/>
        <v/>
      </c>
      <c r="S212" s="420" t="str">
        <f t="shared" si="75"/>
        <v/>
      </c>
      <c r="T212" s="82" t="str">
        <f t="shared" si="76"/>
        <v/>
      </c>
      <c r="U212" s="33">
        <f t="shared" si="77"/>
        <v>33</v>
      </c>
      <c r="V212" s="33" t="str">
        <f t="shared" si="78"/>
        <v/>
      </c>
      <c r="W212" s="69">
        <f t="shared" si="79"/>
        <v>33</v>
      </c>
      <c r="X212" s="79" t="str">
        <f t="shared" si="80"/>
        <v/>
      </c>
      <c r="Y212" s="33">
        <f t="shared" si="81"/>
        <v>33</v>
      </c>
      <c r="Z212" s="33" t="str">
        <f t="shared" si="82"/>
        <v/>
      </c>
      <c r="AA212" s="420">
        <f t="shared" si="83"/>
        <v>33</v>
      </c>
      <c r="AB212" s="59" t="str">
        <f t="shared" si="84"/>
        <v/>
      </c>
      <c r="AC212" s="60" t="str">
        <f t="shared" si="85"/>
        <v/>
      </c>
      <c r="AD212" s="102" t="str">
        <f t="shared" si="86"/>
        <v>Yes</v>
      </c>
      <c r="AE212" s="31" t="str">
        <f t="shared" si="87"/>
        <v>None</v>
      </c>
      <c r="AF212" s="86" t="str">
        <f t="shared" si="88"/>
        <v/>
      </c>
      <c r="AG212" s="5" t="str">
        <f t="shared" si="89"/>
        <v/>
      </c>
      <c r="AJ212" s="16"/>
      <c r="AN212" s="28">
        <v>346</v>
      </c>
      <c r="AO212" s="28" t="s">
        <v>592</v>
      </c>
      <c r="AP212" s="28" t="s">
        <v>4</v>
      </c>
      <c r="AQ212" s="28"/>
      <c r="AR212" s="28"/>
      <c r="AS212" s="28"/>
      <c r="AT212" s="28"/>
      <c r="AU212" s="28"/>
      <c r="AV212" s="28"/>
      <c r="AW212" s="28"/>
      <c r="AX212" s="28"/>
      <c r="AY212" s="28"/>
      <c r="AZ212" s="28"/>
      <c r="BA212" s="28"/>
      <c r="BB212" s="28"/>
      <c r="BC212" s="28"/>
      <c r="BD212" s="28"/>
      <c r="BE212" s="28"/>
      <c r="BF212" s="28"/>
      <c r="BG212" s="28"/>
      <c r="BH212" s="28">
        <v>33</v>
      </c>
      <c r="BI212" s="28"/>
      <c r="BJ212" s="28">
        <v>33</v>
      </c>
      <c r="BK212" s="28"/>
      <c r="BL212" s="28">
        <v>33</v>
      </c>
      <c r="BM212" s="28"/>
      <c r="BN212" s="28">
        <v>33</v>
      </c>
      <c r="BO212" s="28"/>
      <c r="BP212" s="28"/>
      <c r="BQ212" s="28" t="s">
        <v>510</v>
      </c>
      <c r="BR212" s="28" t="s">
        <v>496</v>
      </c>
      <c r="BS212" s="28"/>
      <c r="BT212" s="28" t="s">
        <v>509</v>
      </c>
      <c r="BU212" s="28">
        <v>1</v>
      </c>
    </row>
    <row r="213" spans="2:73" x14ac:dyDescent="0.25">
      <c r="B213" s="59" t="str">
        <f t="shared" si="97"/>
        <v>Little Miami</v>
      </c>
      <c r="C213" s="100" t="str">
        <f t="shared" si="90"/>
        <v>State</v>
      </c>
      <c r="D213" s="82" t="str">
        <f t="shared" si="91"/>
        <v/>
      </c>
      <c r="E213" s="33" t="str">
        <f t="shared" si="92"/>
        <v/>
      </c>
      <c r="F213" s="33" t="str">
        <f t="shared" si="93"/>
        <v/>
      </c>
      <c r="G213" s="69" t="str">
        <f t="shared" si="94"/>
        <v/>
      </c>
      <c r="H213" s="79" t="str">
        <f t="shared" si="95"/>
        <v/>
      </c>
      <c r="I213" s="33" t="str">
        <f t="shared" si="96"/>
        <v/>
      </c>
      <c r="J213" s="33" t="str">
        <f t="shared" si="66"/>
        <v/>
      </c>
      <c r="K213" s="420" t="str">
        <f t="shared" si="67"/>
        <v/>
      </c>
      <c r="L213" s="82" t="str">
        <f t="shared" si="68"/>
        <v/>
      </c>
      <c r="M213" s="33" t="str">
        <f t="shared" si="69"/>
        <v/>
      </c>
      <c r="N213" s="33" t="str">
        <f t="shared" si="70"/>
        <v/>
      </c>
      <c r="O213" s="69" t="str">
        <f t="shared" si="71"/>
        <v/>
      </c>
      <c r="P213" s="79" t="str">
        <f t="shared" si="72"/>
        <v/>
      </c>
      <c r="Q213" s="33" t="str">
        <f t="shared" si="73"/>
        <v/>
      </c>
      <c r="R213" s="33" t="str">
        <f t="shared" si="74"/>
        <v/>
      </c>
      <c r="S213" s="420" t="str">
        <f t="shared" si="75"/>
        <v/>
      </c>
      <c r="T213" s="82" t="str">
        <f t="shared" si="76"/>
        <v/>
      </c>
      <c r="U213" s="33">
        <f t="shared" si="77"/>
        <v>18</v>
      </c>
      <c r="V213" s="33">
        <f t="shared" si="78"/>
        <v>76</v>
      </c>
      <c r="W213" s="69">
        <f t="shared" si="79"/>
        <v>94</v>
      </c>
      <c r="X213" s="79" t="str">
        <f t="shared" si="80"/>
        <v/>
      </c>
      <c r="Y213" s="33">
        <f t="shared" si="81"/>
        <v>18</v>
      </c>
      <c r="Z213" s="33">
        <f t="shared" si="82"/>
        <v>76</v>
      </c>
      <c r="AA213" s="420">
        <f t="shared" si="83"/>
        <v>94</v>
      </c>
      <c r="AB213" s="59" t="str">
        <f t="shared" si="84"/>
        <v/>
      </c>
      <c r="AC213" s="60" t="str">
        <f t="shared" si="85"/>
        <v/>
      </c>
      <c r="AD213" s="102" t="str">
        <f t="shared" si="86"/>
        <v>Yes</v>
      </c>
      <c r="AE213" s="31" t="str">
        <f t="shared" si="87"/>
        <v>None</v>
      </c>
      <c r="AF213" s="86" t="str">
        <f t="shared" si="88"/>
        <v/>
      </c>
      <c r="AG213" s="5" t="str">
        <f t="shared" si="89"/>
        <v/>
      </c>
      <c r="AJ213" s="16"/>
      <c r="AN213" s="28">
        <v>347</v>
      </c>
      <c r="AO213" s="28" t="s">
        <v>180</v>
      </c>
      <c r="AP213" s="28" t="s">
        <v>4</v>
      </c>
      <c r="AQ213" s="28"/>
      <c r="AR213" s="28"/>
      <c r="AS213" s="28"/>
      <c r="AT213" s="28"/>
      <c r="AU213" s="28"/>
      <c r="AV213" s="28"/>
      <c r="AW213" s="28"/>
      <c r="AX213" s="28"/>
      <c r="AY213" s="28"/>
      <c r="AZ213" s="28"/>
      <c r="BA213" s="28"/>
      <c r="BB213" s="28"/>
      <c r="BC213" s="28"/>
      <c r="BD213" s="28"/>
      <c r="BE213" s="28"/>
      <c r="BF213" s="28"/>
      <c r="BG213" s="28"/>
      <c r="BH213" s="28">
        <v>18</v>
      </c>
      <c r="BI213" s="28">
        <v>76</v>
      </c>
      <c r="BJ213" s="28">
        <v>94</v>
      </c>
      <c r="BK213" s="28"/>
      <c r="BL213" s="28">
        <v>18</v>
      </c>
      <c r="BM213" s="28">
        <v>76</v>
      </c>
      <c r="BN213" s="28">
        <v>94</v>
      </c>
      <c r="BO213" s="28"/>
      <c r="BP213" s="28"/>
      <c r="BQ213" s="28" t="s">
        <v>510</v>
      </c>
      <c r="BR213" s="28" t="s">
        <v>496</v>
      </c>
      <c r="BS213" s="28"/>
      <c r="BT213" s="28" t="s">
        <v>509</v>
      </c>
      <c r="BU213" s="28">
        <v>1</v>
      </c>
    </row>
    <row r="214" spans="2:73" ht="15.75" thickBot="1" x14ac:dyDescent="0.3">
      <c r="B214" s="146" t="str">
        <f t="shared" si="97"/>
        <v>TOTALS</v>
      </c>
      <c r="C214" s="101" t="str">
        <f t="shared" si="90"/>
        <v/>
      </c>
      <c r="D214" s="421" t="str">
        <f t="shared" si="91"/>
        <v/>
      </c>
      <c r="E214" s="422" t="str">
        <f t="shared" si="92"/>
        <v/>
      </c>
      <c r="F214" s="422" t="str">
        <f t="shared" si="93"/>
        <v/>
      </c>
      <c r="G214" s="423" t="str">
        <f t="shared" si="94"/>
        <v/>
      </c>
      <c r="H214" s="424" t="str">
        <f t="shared" si="95"/>
        <v/>
      </c>
      <c r="I214" s="422" t="str">
        <f t="shared" si="96"/>
        <v/>
      </c>
      <c r="J214" s="422" t="str">
        <f t="shared" si="66"/>
        <v/>
      </c>
      <c r="K214" s="425" t="str">
        <f t="shared" si="67"/>
        <v/>
      </c>
      <c r="L214" s="421" t="str">
        <f t="shared" si="68"/>
        <v/>
      </c>
      <c r="M214" s="422" t="str">
        <f t="shared" si="69"/>
        <v/>
      </c>
      <c r="N214" s="422" t="str">
        <f t="shared" si="70"/>
        <v/>
      </c>
      <c r="O214" s="423" t="str">
        <f t="shared" si="71"/>
        <v/>
      </c>
      <c r="P214" s="424" t="str">
        <f t="shared" si="72"/>
        <v/>
      </c>
      <c r="Q214" s="422" t="str">
        <f t="shared" si="73"/>
        <v/>
      </c>
      <c r="R214" s="422" t="str">
        <f t="shared" si="74"/>
        <v/>
      </c>
      <c r="S214" s="425" t="str">
        <f t="shared" si="75"/>
        <v/>
      </c>
      <c r="T214" s="421" t="str">
        <f t="shared" si="76"/>
        <v/>
      </c>
      <c r="U214" s="422" t="str">
        <f t="shared" si="77"/>
        <v/>
      </c>
      <c r="V214" s="422" t="str">
        <f t="shared" si="78"/>
        <v/>
      </c>
      <c r="W214" s="423" t="str">
        <f t="shared" si="79"/>
        <v/>
      </c>
      <c r="X214" s="424" t="str">
        <f t="shared" si="80"/>
        <v/>
      </c>
      <c r="Y214" s="422">
        <f t="shared" si="81"/>
        <v>136.9</v>
      </c>
      <c r="Z214" s="422">
        <f t="shared" si="82"/>
        <v>76</v>
      </c>
      <c r="AA214" s="425">
        <f t="shared" si="83"/>
        <v>212.9</v>
      </c>
      <c r="AB214" s="97">
        <f t="shared" si="84"/>
        <v>3</v>
      </c>
      <c r="AC214" s="103" t="str">
        <f t="shared" si="85"/>
        <v>Ohio</v>
      </c>
      <c r="AD214" s="323" t="str">
        <f t="shared" si="86"/>
        <v/>
      </c>
      <c r="AE214" s="34" t="str">
        <f t="shared" si="87"/>
        <v/>
      </c>
      <c r="AF214" s="98" t="str">
        <f t="shared" si="88"/>
        <v/>
      </c>
      <c r="AG214" s="5" t="str">
        <f t="shared" si="89"/>
        <v/>
      </c>
      <c r="AJ214" s="16"/>
      <c r="AN214" s="28">
        <v>350</v>
      </c>
      <c r="AO214" s="28" t="s">
        <v>5</v>
      </c>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v>136.9</v>
      </c>
      <c r="BM214" s="28">
        <v>76</v>
      </c>
      <c r="BN214" s="28">
        <v>212.9</v>
      </c>
      <c r="BO214" s="28">
        <v>3</v>
      </c>
      <c r="BP214" s="28" t="s">
        <v>140</v>
      </c>
      <c r="BQ214" s="28"/>
      <c r="BR214" s="28"/>
      <c r="BS214" s="28"/>
      <c r="BT214" s="28" t="s">
        <v>509</v>
      </c>
      <c r="BU214" s="28"/>
    </row>
    <row r="215" spans="2:73" x14ac:dyDescent="0.25">
      <c r="B215" s="95" t="str">
        <f t="shared" si="97"/>
        <v>Oregon</v>
      </c>
      <c r="C215" s="113" t="str">
        <f t="shared" si="90"/>
        <v/>
      </c>
      <c r="D215" s="426" t="str">
        <f t="shared" si="91"/>
        <v/>
      </c>
      <c r="E215" s="94" t="str">
        <f t="shared" si="92"/>
        <v/>
      </c>
      <c r="F215" s="94" t="str">
        <f t="shared" si="93"/>
        <v/>
      </c>
      <c r="G215" s="427" t="str">
        <f t="shared" si="94"/>
        <v/>
      </c>
      <c r="H215" s="428" t="str">
        <f t="shared" si="95"/>
        <v/>
      </c>
      <c r="I215" s="94" t="str">
        <f t="shared" si="96"/>
        <v/>
      </c>
      <c r="J215" s="94" t="str">
        <f t="shared" si="66"/>
        <v/>
      </c>
      <c r="K215" s="429" t="str">
        <f t="shared" si="67"/>
        <v/>
      </c>
      <c r="L215" s="426" t="str">
        <f t="shared" si="68"/>
        <v/>
      </c>
      <c r="M215" s="94" t="str">
        <f t="shared" si="69"/>
        <v/>
      </c>
      <c r="N215" s="94" t="str">
        <f t="shared" si="70"/>
        <v/>
      </c>
      <c r="O215" s="427" t="str">
        <f t="shared" si="71"/>
        <v/>
      </c>
      <c r="P215" s="428" t="str">
        <f t="shared" si="72"/>
        <v/>
      </c>
      <c r="Q215" s="94" t="str">
        <f t="shared" si="73"/>
        <v/>
      </c>
      <c r="R215" s="94" t="str">
        <f t="shared" si="74"/>
        <v/>
      </c>
      <c r="S215" s="429" t="str">
        <f t="shared" si="75"/>
        <v/>
      </c>
      <c r="T215" s="426" t="str">
        <f t="shared" si="76"/>
        <v/>
      </c>
      <c r="U215" s="94" t="str">
        <f t="shared" si="77"/>
        <v/>
      </c>
      <c r="V215" s="94" t="str">
        <f t="shared" si="78"/>
        <v/>
      </c>
      <c r="W215" s="427" t="str">
        <f t="shared" si="79"/>
        <v/>
      </c>
      <c r="X215" s="428" t="str">
        <f t="shared" si="80"/>
        <v/>
      </c>
      <c r="Y215" s="94" t="str">
        <f t="shared" si="81"/>
        <v/>
      </c>
      <c r="Z215" s="94" t="str">
        <f t="shared" si="82"/>
        <v/>
      </c>
      <c r="AA215" s="429" t="str">
        <f t="shared" si="83"/>
        <v/>
      </c>
      <c r="AB215" s="57" t="str">
        <f t="shared" si="84"/>
        <v/>
      </c>
      <c r="AC215" s="58" t="str">
        <f t="shared" si="85"/>
        <v>Oregon</v>
      </c>
      <c r="AD215" s="115" t="str">
        <f t="shared" si="86"/>
        <v/>
      </c>
      <c r="AE215" s="53" t="str">
        <f t="shared" si="87"/>
        <v/>
      </c>
      <c r="AF215" s="85" t="str">
        <f t="shared" si="88"/>
        <v/>
      </c>
      <c r="AG215" s="5" t="str">
        <f t="shared" si="89"/>
        <v/>
      </c>
      <c r="AJ215" s="16"/>
      <c r="AN215" s="28">
        <v>354</v>
      </c>
      <c r="AO215" s="28" t="s">
        <v>141</v>
      </c>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t="s">
        <v>141</v>
      </c>
      <c r="BQ215" s="28"/>
      <c r="BR215" s="28"/>
      <c r="BS215" s="28"/>
      <c r="BT215" s="28" t="s">
        <v>509</v>
      </c>
      <c r="BU215" s="28"/>
    </row>
    <row r="216" spans="2:73" x14ac:dyDescent="0.25">
      <c r="B216" s="393" t="str">
        <f t="shared" si="97"/>
        <v>Big Marsh</v>
      </c>
      <c r="C216" s="390" t="str">
        <f t="shared" si="90"/>
        <v>USFS</v>
      </c>
      <c r="D216" s="81" t="str">
        <f t="shared" si="91"/>
        <v/>
      </c>
      <c r="E216" s="39" t="str">
        <f t="shared" si="92"/>
        <v/>
      </c>
      <c r="F216" s="39" t="str">
        <f t="shared" si="93"/>
        <v/>
      </c>
      <c r="G216" s="68" t="str">
        <f t="shared" si="94"/>
        <v/>
      </c>
      <c r="H216" s="78" t="str">
        <f t="shared" si="95"/>
        <v/>
      </c>
      <c r="I216" s="39" t="str">
        <f t="shared" si="96"/>
        <v/>
      </c>
      <c r="J216" s="39" t="str">
        <f t="shared" si="66"/>
        <v/>
      </c>
      <c r="K216" s="431" t="str">
        <f t="shared" si="67"/>
        <v/>
      </c>
      <c r="L216" s="81" t="str">
        <f t="shared" si="68"/>
        <v/>
      </c>
      <c r="M216" s="39" t="str">
        <f t="shared" si="69"/>
        <v/>
      </c>
      <c r="N216" s="39" t="str">
        <f t="shared" si="70"/>
        <v/>
      </c>
      <c r="O216" s="68" t="str">
        <f t="shared" si="71"/>
        <v/>
      </c>
      <c r="P216" s="78" t="str">
        <f t="shared" si="72"/>
        <v/>
      </c>
      <c r="Q216" s="39" t="str">
        <f t="shared" si="73"/>
        <v/>
      </c>
      <c r="R216" s="39">
        <f t="shared" si="74"/>
        <v>15</v>
      </c>
      <c r="S216" s="431">
        <f t="shared" si="75"/>
        <v>15</v>
      </c>
      <c r="T216" s="81" t="str">
        <f t="shared" si="76"/>
        <v/>
      </c>
      <c r="U216" s="39" t="str">
        <f t="shared" si="77"/>
        <v/>
      </c>
      <c r="V216" s="39" t="str">
        <f t="shared" si="78"/>
        <v/>
      </c>
      <c r="W216" s="68" t="str">
        <f t="shared" si="79"/>
        <v/>
      </c>
      <c r="X216" s="78" t="str">
        <f t="shared" si="80"/>
        <v/>
      </c>
      <c r="Y216" s="39" t="str">
        <f t="shared" si="81"/>
        <v/>
      </c>
      <c r="Z216" s="39">
        <f t="shared" si="82"/>
        <v>15</v>
      </c>
      <c r="AA216" s="431">
        <f t="shared" si="83"/>
        <v>15</v>
      </c>
      <c r="AB216" s="313" t="str">
        <f t="shared" si="84"/>
        <v/>
      </c>
      <c r="AC216" s="314" t="str">
        <f t="shared" si="85"/>
        <v/>
      </c>
      <c r="AD216" s="391" t="str">
        <f t="shared" si="86"/>
        <v/>
      </c>
      <c r="AE216" s="35" t="str">
        <f t="shared" si="87"/>
        <v/>
      </c>
      <c r="AF216" s="392" t="str">
        <f t="shared" si="88"/>
        <v/>
      </c>
      <c r="AG216" s="5" t="str">
        <f t="shared" si="89"/>
        <v/>
      </c>
      <c r="AJ216" s="16"/>
      <c r="AN216" s="28">
        <v>355</v>
      </c>
      <c r="AO216" s="28" t="s">
        <v>593</v>
      </c>
      <c r="AP216" s="28" t="s">
        <v>3</v>
      </c>
      <c r="AQ216" s="28"/>
      <c r="AR216" s="28"/>
      <c r="AS216" s="28"/>
      <c r="AT216" s="28"/>
      <c r="AU216" s="28"/>
      <c r="AV216" s="28"/>
      <c r="AW216" s="28"/>
      <c r="AX216" s="28"/>
      <c r="AY216" s="28"/>
      <c r="AZ216" s="28"/>
      <c r="BA216" s="28"/>
      <c r="BB216" s="28"/>
      <c r="BC216" s="28"/>
      <c r="BD216" s="28"/>
      <c r="BE216" s="28">
        <v>15</v>
      </c>
      <c r="BF216" s="28">
        <v>15</v>
      </c>
      <c r="BG216" s="28"/>
      <c r="BH216" s="28"/>
      <c r="BI216" s="28"/>
      <c r="BJ216" s="28"/>
      <c r="BK216" s="28"/>
      <c r="BL216" s="28"/>
      <c r="BM216" s="28">
        <v>15</v>
      </c>
      <c r="BN216" s="28">
        <v>15</v>
      </c>
      <c r="BO216" s="28"/>
      <c r="BP216" s="28"/>
      <c r="BQ216" s="28"/>
      <c r="BR216" s="28" t="s">
        <v>509</v>
      </c>
      <c r="BS216" s="28"/>
      <c r="BT216" s="28" t="s">
        <v>509</v>
      </c>
      <c r="BU216" s="28"/>
    </row>
    <row r="217" spans="2:73" x14ac:dyDescent="0.25">
      <c r="B217" s="59" t="str">
        <f t="shared" si="97"/>
        <v>Chetco</v>
      </c>
      <c r="C217" s="100" t="str">
        <f t="shared" si="90"/>
        <v>USFS</v>
      </c>
      <c r="D217" s="82" t="str">
        <f t="shared" si="91"/>
        <v/>
      </c>
      <c r="E217" s="33" t="str">
        <f t="shared" si="92"/>
        <v/>
      </c>
      <c r="F217" s="33" t="str">
        <f t="shared" si="93"/>
        <v/>
      </c>
      <c r="G217" s="69" t="str">
        <f t="shared" si="94"/>
        <v/>
      </c>
      <c r="H217" s="79" t="str">
        <f t="shared" si="95"/>
        <v/>
      </c>
      <c r="I217" s="33" t="str">
        <f t="shared" si="96"/>
        <v/>
      </c>
      <c r="J217" s="33" t="str">
        <f t="shared" ref="J217:J280" si="98">IF(ISBLANK(AW217),"",(AW217))</f>
        <v/>
      </c>
      <c r="K217" s="420" t="str">
        <f t="shared" ref="K217:K280" si="99">IF(ISBLANK(AX217),"",(AX217))</f>
        <v/>
      </c>
      <c r="L217" s="82" t="str">
        <f t="shared" ref="L217:L280" si="100">IF(ISBLANK(AY217),"",(AY217))</f>
        <v/>
      </c>
      <c r="M217" s="33" t="str">
        <f t="shared" ref="M217:M280" si="101">IF(ISBLANK(AZ217),"",(AZ217))</f>
        <v/>
      </c>
      <c r="N217" s="33" t="str">
        <f t="shared" ref="N217:N280" si="102">IF(ISBLANK(BA217),"",(BA217))</f>
        <v/>
      </c>
      <c r="O217" s="69" t="str">
        <f t="shared" ref="O217:O280" si="103">IF(ISBLANK(BB217),"",(BB217))</f>
        <v/>
      </c>
      <c r="P217" s="79">
        <f t="shared" ref="P217:P280" si="104">IF(ISBLANK(BC217),"",(BC217))</f>
        <v>25.5</v>
      </c>
      <c r="Q217" s="33">
        <f t="shared" ref="Q217:Q280" si="105">IF(ISBLANK(BD217),"",(BD217))</f>
        <v>8</v>
      </c>
      <c r="R217" s="33">
        <f t="shared" ref="R217:R280" si="106">IF(ISBLANK(BE217),"",(BE217))</f>
        <v>11</v>
      </c>
      <c r="S217" s="420">
        <f t="shared" ref="S217:S280" si="107">IF(ISBLANK(BF217),"",(BF217))</f>
        <v>44.5</v>
      </c>
      <c r="T217" s="82" t="str">
        <f t="shared" ref="T217:T280" si="108">IF(ISBLANK(BG217),"",(BG217))</f>
        <v/>
      </c>
      <c r="U217" s="33" t="str">
        <f t="shared" ref="U217:U280" si="109">IF(ISBLANK(BH217),"",(BH217))</f>
        <v/>
      </c>
      <c r="V217" s="33" t="str">
        <f t="shared" ref="V217:V280" si="110">IF(ISBLANK(BI217),"",(BI217))</f>
        <v/>
      </c>
      <c r="W217" s="69" t="str">
        <f t="shared" ref="W217:W280" si="111">IF(ISBLANK(BJ217),"",(BJ217))</f>
        <v/>
      </c>
      <c r="X217" s="79">
        <f t="shared" ref="X217:X280" si="112">IF(ISBLANK(BK217),"",(BK217))</f>
        <v>25.5</v>
      </c>
      <c r="Y217" s="33">
        <f t="shared" ref="Y217:Y280" si="113">IF(ISBLANK(BL217),"",(BL217))</f>
        <v>8</v>
      </c>
      <c r="Z217" s="33">
        <f t="shared" ref="Z217:Z280" si="114">IF(ISBLANK(BM217),"",(BM217))</f>
        <v>11</v>
      </c>
      <c r="AA217" s="420">
        <f t="shared" ref="AA217:AA280" si="115">IF(ISBLANK(BN217),"",(BN217))</f>
        <v>44.5</v>
      </c>
      <c r="AB217" s="59" t="str">
        <f t="shared" ref="AB217:AB280" si="116">IF(ISBLANK(BO217),"",(BO217))</f>
        <v/>
      </c>
      <c r="AC217" s="60" t="str">
        <f t="shared" ref="AC217:AC280" si="117">IF(ISBLANK(BP217),"",(BP217))</f>
        <v/>
      </c>
      <c r="AD217" s="102" t="str">
        <f t="shared" ref="AD217:AD280" si="118">IF(ISBLANK(BQ217),"",(BQ217))</f>
        <v/>
      </c>
      <c r="AE217" s="31" t="str">
        <f t="shared" ref="AE217:AE280" si="119">IF(ISBLANK(BR217),"",(BR217))</f>
        <v/>
      </c>
      <c r="AF217" s="86" t="str">
        <f t="shared" ref="AF217:AF280" si="120">IF(ISBLANK(BS217),"",(BS217))</f>
        <v/>
      </c>
      <c r="AG217" s="5" t="str">
        <f t="shared" ref="AG217:AG280" si="121">IF(ISBLANK(BT217),"",(BT217))</f>
        <v/>
      </c>
      <c r="AJ217" s="16"/>
      <c r="AN217" s="28">
        <v>358</v>
      </c>
      <c r="AO217" s="28" t="s">
        <v>383</v>
      </c>
      <c r="AP217" s="28" t="s">
        <v>3</v>
      </c>
      <c r="AQ217" s="28"/>
      <c r="AR217" s="28"/>
      <c r="AS217" s="28"/>
      <c r="AT217" s="28"/>
      <c r="AU217" s="28"/>
      <c r="AV217" s="28"/>
      <c r="AW217" s="28"/>
      <c r="AX217" s="28"/>
      <c r="AY217" s="28"/>
      <c r="AZ217" s="28"/>
      <c r="BA217" s="28"/>
      <c r="BB217" s="28"/>
      <c r="BC217" s="28">
        <v>25.5</v>
      </c>
      <c r="BD217" s="28">
        <v>8</v>
      </c>
      <c r="BE217" s="28">
        <v>11</v>
      </c>
      <c r="BF217" s="28">
        <v>44.5</v>
      </c>
      <c r="BG217" s="28"/>
      <c r="BH217" s="28"/>
      <c r="BI217" s="28"/>
      <c r="BJ217" s="28"/>
      <c r="BK217" s="28">
        <v>25.5</v>
      </c>
      <c r="BL217" s="28">
        <v>8</v>
      </c>
      <c r="BM217" s="28">
        <v>11</v>
      </c>
      <c r="BN217" s="28">
        <v>44.5</v>
      </c>
      <c r="BO217" s="28"/>
      <c r="BP217" s="28"/>
      <c r="BQ217" s="28"/>
      <c r="BR217" s="28" t="s">
        <v>509</v>
      </c>
      <c r="BS217" s="28"/>
      <c r="BT217" s="28" t="s">
        <v>509</v>
      </c>
      <c r="BU217" s="28"/>
    </row>
    <row r="218" spans="2:73" x14ac:dyDescent="0.25">
      <c r="B218" s="59" t="str">
        <f t="shared" si="97"/>
        <v>Clackamas</v>
      </c>
      <c r="C218" s="100" t="str">
        <f t="shared" ref="C218:C281" si="122">IF(ISBLANK(AP218),"",(AP218))</f>
        <v>USFS</v>
      </c>
      <c r="D218" s="82" t="str">
        <f t="shared" ref="D218:D281" si="123">IF(ISBLANK(AQ218),"",(AQ218))</f>
        <v/>
      </c>
      <c r="E218" s="33" t="str">
        <f t="shared" ref="E218:E281" si="124">IF(ISBLANK(AR218),"",(AR218))</f>
        <v/>
      </c>
      <c r="F218" s="33" t="str">
        <f t="shared" ref="F218:F281" si="125">IF(ISBLANK(AS218),"",(AS218))</f>
        <v/>
      </c>
      <c r="G218" s="69" t="str">
        <f t="shared" ref="G218:G281" si="126">IF(ISBLANK(AT218),"",(AT218))</f>
        <v/>
      </c>
      <c r="H218" s="79" t="str">
        <f t="shared" ref="H218:H281" si="127">IF(ISBLANK(AU218),"",(AU218))</f>
        <v/>
      </c>
      <c r="I218" s="33" t="str">
        <f t="shared" ref="I218:I281" si="128">IF(ISBLANK(AV218),"",(AV218))</f>
        <v/>
      </c>
      <c r="J218" s="33" t="str">
        <f t="shared" si="98"/>
        <v/>
      </c>
      <c r="K218" s="420" t="str">
        <f t="shared" si="99"/>
        <v/>
      </c>
      <c r="L218" s="82" t="str">
        <f t="shared" si="100"/>
        <v/>
      </c>
      <c r="M218" s="33" t="str">
        <f t="shared" si="101"/>
        <v/>
      </c>
      <c r="N218" s="33" t="str">
        <f t="shared" si="102"/>
        <v/>
      </c>
      <c r="O218" s="69" t="str">
        <f t="shared" si="103"/>
        <v/>
      </c>
      <c r="P218" s="79" t="str">
        <f t="shared" si="104"/>
        <v/>
      </c>
      <c r="Q218" s="33">
        <f t="shared" si="105"/>
        <v>20</v>
      </c>
      <c r="R218" s="33">
        <f t="shared" si="106"/>
        <v>27</v>
      </c>
      <c r="S218" s="420">
        <f t="shared" si="107"/>
        <v>47</v>
      </c>
      <c r="T218" s="82" t="str">
        <f t="shared" si="108"/>
        <v/>
      </c>
      <c r="U218" s="33" t="str">
        <f t="shared" si="109"/>
        <v/>
      </c>
      <c r="V218" s="33" t="str">
        <f t="shared" si="110"/>
        <v/>
      </c>
      <c r="W218" s="69" t="str">
        <f t="shared" si="111"/>
        <v/>
      </c>
      <c r="X218" s="79" t="str">
        <f t="shared" si="112"/>
        <v/>
      </c>
      <c r="Y218" s="33">
        <f t="shared" si="113"/>
        <v>20</v>
      </c>
      <c r="Z218" s="33">
        <f t="shared" si="114"/>
        <v>27</v>
      </c>
      <c r="AA218" s="420">
        <f t="shared" si="115"/>
        <v>47</v>
      </c>
      <c r="AB218" s="59" t="str">
        <f t="shared" si="116"/>
        <v/>
      </c>
      <c r="AC218" s="60" t="str">
        <f t="shared" si="117"/>
        <v/>
      </c>
      <c r="AD218" s="102" t="str">
        <f t="shared" si="118"/>
        <v/>
      </c>
      <c r="AE218" s="31" t="str">
        <f t="shared" si="119"/>
        <v/>
      </c>
      <c r="AF218" s="86" t="str">
        <f t="shared" si="120"/>
        <v/>
      </c>
      <c r="AG218" s="5" t="str">
        <f t="shared" si="121"/>
        <v/>
      </c>
      <c r="AJ218" s="16"/>
      <c r="AN218" s="28">
        <v>360</v>
      </c>
      <c r="AO218" s="28" t="s">
        <v>384</v>
      </c>
      <c r="AP218" s="28" t="s">
        <v>3</v>
      </c>
      <c r="AQ218" s="28"/>
      <c r="AR218" s="28"/>
      <c r="AS218" s="28"/>
      <c r="AT218" s="28"/>
      <c r="AU218" s="28"/>
      <c r="AV218" s="28"/>
      <c r="AW218" s="28"/>
      <c r="AX218" s="28"/>
      <c r="AY218" s="28"/>
      <c r="AZ218" s="28"/>
      <c r="BA218" s="28"/>
      <c r="BB218" s="28"/>
      <c r="BC218" s="28"/>
      <c r="BD218" s="28">
        <v>20</v>
      </c>
      <c r="BE218" s="28">
        <v>27</v>
      </c>
      <c r="BF218" s="28">
        <v>47</v>
      </c>
      <c r="BG218" s="28"/>
      <c r="BH218" s="28"/>
      <c r="BI218" s="28"/>
      <c r="BJ218" s="28"/>
      <c r="BK218" s="28"/>
      <c r="BL218" s="28">
        <v>20</v>
      </c>
      <c r="BM218" s="28">
        <v>27</v>
      </c>
      <c r="BN218" s="28">
        <v>47</v>
      </c>
      <c r="BO218" s="28"/>
      <c r="BP218" s="28"/>
      <c r="BQ218" s="28"/>
      <c r="BR218" s="28" t="s">
        <v>509</v>
      </c>
      <c r="BS218" s="28"/>
      <c r="BT218" s="28" t="s">
        <v>509</v>
      </c>
      <c r="BU218" s="28"/>
    </row>
    <row r="219" spans="2:73" x14ac:dyDescent="0.25">
      <c r="B219" s="59" t="str">
        <f t="shared" si="97"/>
        <v>South Fork Clackamas</v>
      </c>
      <c r="C219" s="100" t="str">
        <f t="shared" si="122"/>
        <v>USFS</v>
      </c>
      <c r="D219" s="82" t="str">
        <f t="shared" si="123"/>
        <v/>
      </c>
      <c r="E219" s="33" t="str">
        <f t="shared" si="124"/>
        <v/>
      </c>
      <c r="F219" s="33" t="str">
        <f t="shared" si="125"/>
        <v/>
      </c>
      <c r="G219" s="69" t="str">
        <f t="shared" si="126"/>
        <v/>
      </c>
      <c r="H219" s="79" t="str">
        <f t="shared" si="127"/>
        <v/>
      </c>
      <c r="I219" s="33" t="str">
        <f t="shared" si="128"/>
        <v/>
      </c>
      <c r="J219" s="33" t="str">
        <f t="shared" si="98"/>
        <v/>
      </c>
      <c r="K219" s="420" t="str">
        <f t="shared" si="99"/>
        <v/>
      </c>
      <c r="L219" s="82" t="str">
        <f t="shared" si="100"/>
        <v/>
      </c>
      <c r="M219" s="33" t="str">
        <f t="shared" si="101"/>
        <v/>
      </c>
      <c r="N219" s="33" t="str">
        <f t="shared" si="102"/>
        <v/>
      </c>
      <c r="O219" s="69" t="str">
        <f t="shared" si="103"/>
        <v/>
      </c>
      <c r="P219" s="79">
        <f t="shared" si="104"/>
        <v>4.2</v>
      </c>
      <c r="Q219" s="33" t="str">
        <f t="shared" si="105"/>
        <v/>
      </c>
      <c r="R219" s="33" t="str">
        <f t="shared" si="106"/>
        <v/>
      </c>
      <c r="S219" s="420">
        <f t="shared" si="107"/>
        <v>4.2</v>
      </c>
      <c r="T219" s="82" t="str">
        <f t="shared" si="108"/>
        <v/>
      </c>
      <c r="U219" s="33" t="str">
        <f t="shared" si="109"/>
        <v/>
      </c>
      <c r="V219" s="33" t="str">
        <f t="shared" si="110"/>
        <v/>
      </c>
      <c r="W219" s="69" t="str">
        <f t="shared" si="111"/>
        <v/>
      </c>
      <c r="X219" s="79">
        <f t="shared" si="112"/>
        <v>4.2</v>
      </c>
      <c r="Y219" s="33" t="str">
        <f t="shared" si="113"/>
        <v/>
      </c>
      <c r="Z219" s="33" t="str">
        <f t="shared" si="114"/>
        <v/>
      </c>
      <c r="AA219" s="420">
        <f t="shared" si="115"/>
        <v>4.2</v>
      </c>
      <c r="AB219" s="59" t="str">
        <f t="shared" si="116"/>
        <v/>
      </c>
      <c r="AC219" s="60" t="str">
        <f t="shared" si="117"/>
        <v/>
      </c>
      <c r="AD219" s="102" t="str">
        <f t="shared" si="118"/>
        <v/>
      </c>
      <c r="AE219" s="31" t="str">
        <f t="shared" si="119"/>
        <v/>
      </c>
      <c r="AF219" s="86" t="str">
        <f t="shared" si="120"/>
        <v/>
      </c>
      <c r="AG219" s="5" t="str">
        <f t="shared" si="121"/>
        <v/>
      </c>
      <c r="AJ219" s="16"/>
      <c r="AN219" s="28">
        <v>361</v>
      </c>
      <c r="AO219" s="28" t="s">
        <v>451</v>
      </c>
      <c r="AP219" s="28" t="s">
        <v>3</v>
      </c>
      <c r="AQ219" s="28"/>
      <c r="AR219" s="28"/>
      <c r="AS219" s="28"/>
      <c r="AT219" s="28"/>
      <c r="AU219" s="28"/>
      <c r="AV219" s="28"/>
      <c r="AW219" s="28"/>
      <c r="AX219" s="28"/>
      <c r="AY219" s="28"/>
      <c r="AZ219" s="28"/>
      <c r="BA219" s="28"/>
      <c r="BB219" s="28"/>
      <c r="BC219" s="28">
        <v>4.2</v>
      </c>
      <c r="BD219" s="28"/>
      <c r="BE219" s="28"/>
      <c r="BF219" s="28">
        <v>4.2</v>
      </c>
      <c r="BG219" s="28"/>
      <c r="BH219" s="28"/>
      <c r="BI219" s="28"/>
      <c r="BJ219" s="28"/>
      <c r="BK219" s="28">
        <v>4.2</v>
      </c>
      <c r="BL219" s="28"/>
      <c r="BM219" s="28"/>
      <c r="BN219" s="28">
        <v>4.2</v>
      </c>
      <c r="BO219" s="28"/>
      <c r="BP219" s="28"/>
      <c r="BQ219" s="28"/>
      <c r="BR219" s="28" t="s">
        <v>509</v>
      </c>
      <c r="BS219" s="28"/>
      <c r="BT219" s="28" t="s">
        <v>509</v>
      </c>
      <c r="BU219" s="28"/>
    </row>
    <row r="220" spans="2:73" x14ac:dyDescent="0.25">
      <c r="B220" s="59" t="str">
        <f t="shared" si="97"/>
        <v xml:space="preserve">Collawash </v>
      </c>
      <c r="C220" s="100" t="str">
        <f t="shared" si="122"/>
        <v>USFS</v>
      </c>
      <c r="D220" s="82" t="str">
        <f t="shared" si="123"/>
        <v/>
      </c>
      <c r="E220" s="33" t="str">
        <f t="shared" si="124"/>
        <v/>
      </c>
      <c r="F220" s="33" t="str">
        <f t="shared" si="125"/>
        <v/>
      </c>
      <c r="G220" s="69" t="str">
        <f t="shared" si="126"/>
        <v/>
      </c>
      <c r="H220" s="79" t="str">
        <f t="shared" si="127"/>
        <v/>
      </c>
      <c r="I220" s="33" t="str">
        <f t="shared" si="128"/>
        <v/>
      </c>
      <c r="J220" s="33" t="str">
        <f t="shared" si="98"/>
        <v/>
      </c>
      <c r="K220" s="420" t="str">
        <f t="shared" si="99"/>
        <v/>
      </c>
      <c r="L220" s="82" t="str">
        <f t="shared" si="100"/>
        <v/>
      </c>
      <c r="M220" s="33" t="str">
        <f t="shared" si="101"/>
        <v/>
      </c>
      <c r="N220" s="33" t="str">
        <f t="shared" si="102"/>
        <v/>
      </c>
      <c r="O220" s="69" t="str">
        <f t="shared" si="103"/>
        <v/>
      </c>
      <c r="P220" s="79" t="str">
        <f t="shared" si="104"/>
        <v/>
      </c>
      <c r="Q220" s="33">
        <f t="shared" si="105"/>
        <v>11</v>
      </c>
      <c r="R220" s="33">
        <f t="shared" si="106"/>
        <v>6.8</v>
      </c>
      <c r="S220" s="420">
        <f t="shared" si="107"/>
        <v>17.8</v>
      </c>
      <c r="T220" s="82" t="str">
        <f t="shared" si="108"/>
        <v/>
      </c>
      <c r="U220" s="33" t="str">
        <f t="shared" si="109"/>
        <v/>
      </c>
      <c r="V220" s="33" t="str">
        <f t="shared" si="110"/>
        <v/>
      </c>
      <c r="W220" s="69" t="str">
        <f t="shared" si="111"/>
        <v/>
      </c>
      <c r="X220" s="79" t="str">
        <f t="shared" si="112"/>
        <v/>
      </c>
      <c r="Y220" s="33">
        <f t="shared" si="113"/>
        <v>11</v>
      </c>
      <c r="Z220" s="33">
        <f t="shared" si="114"/>
        <v>6.8</v>
      </c>
      <c r="AA220" s="420">
        <f t="shared" si="115"/>
        <v>17.8</v>
      </c>
      <c r="AB220" s="59" t="str">
        <f t="shared" si="116"/>
        <v/>
      </c>
      <c r="AC220" s="60" t="str">
        <f t="shared" si="117"/>
        <v/>
      </c>
      <c r="AD220" s="102" t="str">
        <f t="shared" si="118"/>
        <v/>
      </c>
      <c r="AE220" s="31" t="str">
        <f t="shared" si="119"/>
        <v/>
      </c>
      <c r="AF220" s="86" t="str">
        <f t="shared" si="120"/>
        <v/>
      </c>
      <c r="AG220" s="5" t="str">
        <f t="shared" si="121"/>
        <v/>
      </c>
      <c r="AJ220" s="16"/>
      <c r="AN220" s="28">
        <v>362</v>
      </c>
      <c r="AO220" s="28" t="s">
        <v>594</v>
      </c>
      <c r="AP220" s="28" t="s">
        <v>3</v>
      </c>
      <c r="AQ220" s="28"/>
      <c r="AR220" s="28"/>
      <c r="AS220" s="28"/>
      <c r="AT220" s="28"/>
      <c r="AU220" s="28"/>
      <c r="AV220" s="28"/>
      <c r="AW220" s="28"/>
      <c r="AX220" s="28"/>
      <c r="AY220" s="28"/>
      <c r="AZ220" s="28"/>
      <c r="BA220" s="28"/>
      <c r="BB220" s="28"/>
      <c r="BC220" s="28"/>
      <c r="BD220" s="28">
        <v>11</v>
      </c>
      <c r="BE220" s="28">
        <v>6.8</v>
      </c>
      <c r="BF220" s="28">
        <v>17.8</v>
      </c>
      <c r="BG220" s="28"/>
      <c r="BH220" s="28"/>
      <c r="BI220" s="28"/>
      <c r="BJ220" s="28"/>
      <c r="BK220" s="28"/>
      <c r="BL220" s="28">
        <v>11</v>
      </c>
      <c r="BM220" s="28">
        <v>6.8</v>
      </c>
      <c r="BN220" s="28">
        <v>17.8</v>
      </c>
      <c r="BO220" s="28"/>
      <c r="BP220" s="28"/>
      <c r="BQ220" s="28"/>
      <c r="BR220" s="28" t="s">
        <v>509</v>
      </c>
      <c r="BS220" s="28"/>
      <c r="BT220" s="28" t="s">
        <v>509</v>
      </c>
      <c r="BU220" s="28"/>
    </row>
    <row r="221" spans="2:73" x14ac:dyDescent="0.25">
      <c r="B221" s="59" t="str">
        <f t="shared" si="97"/>
        <v>Crescent Creek</v>
      </c>
      <c r="C221" s="100" t="str">
        <f t="shared" si="122"/>
        <v>USFS</v>
      </c>
      <c r="D221" s="82" t="str">
        <f t="shared" si="123"/>
        <v/>
      </c>
      <c r="E221" s="33" t="str">
        <f t="shared" si="124"/>
        <v/>
      </c>
      <c r="F221" s="33" t="str">
        <f t="shared" si="125"/>
        <v/>
      </c>
      <c r="G221" s="69" t="str">
        <f t="shared" si="126"/>
        <v/>
      </c>
      <c r="H221" s="79" t="str">
        <f t="shared" si="127"/>
        <v/>
      </c>
      <c r="I221" s="33" t="str">
        <f t="shared" si="128"/>
        <v/>
      </c>
      <c r="J221" s="33" t="str">
        <f t="shared" si="98"/>
        <v/>
      </c>
      <c r="K221" s="420" t="str">
        <f t="shared" si="99"/>
        <v/>
      </c>
      <c r="L221" s="82" t="str">
        <f t="shared" si="100"/>
        <v/>
      </c>
      <c r="M221" s="33" t="str">
        <f t="shared" si="101"/>
        <v/>
      </c>
      <c r="N221" s="33" t="str">
        <f t="shared" si="102"/>
        <v/>
      </c>
      <c r="O221" s="69" t="str">
        <f t="shared" si="103"/>
        <v/>
      </c>
      <c r="P221" s="79" t="str">
        <f t="shared" si="104"/>
        <v/>
      </c>
      <c r="Q221" s="33" t="str">
        <f t="shared" si="105"/>
        <v/>
      </c>
      <c r="R221" s="33">
        <f t="shared" si="106"/>
        <v>10</v>
      </c>
      <c r="S221" s="420">
        <f t="shared" si="107"/>
        <v>10</v>
      </c>
      <c r="T221" s="82" t="str">
        <f t="shared" si="108"/>
        <v/>
      </c>
      <c r="U221" s="33" t="str">
        <f t="shared" si="109"/>
        <v/>
      </c>
      <c r="V221" s="33" t="str">
        <f t="shared" si="110"/>
        <v/>
      </c>
      <c r="W221" s="69" t="str">
        <f t="shared" si="111"/>
        <v/>
      </c>
      <c r="X221" s="79" t="str">
        <f t="shared" si="112"/>
        <v/>
      </c>
      <c r="Y221" s="33" t="str">
        <f t="shared" si="113"/>
        <v/>
      </c>
      <c r="Z221" s="33">
        <f t="shared" si="114"/>
        <v>10</v>
      </c>
      <c r="AA221" s="420">
        <f t="shared" si="115"/>
        <v>10</v>
      </c>
      <c r="AB221" s="59" t="str">
        <f t="shared" si="116"/>
        <v/>
      </c>
      <c r="AC221" s="60" t="str">
        <f t="shared" si="117"/>
        <v/>
      </c>
      <c r="AD221" s="102" t="str">
        <f t="shared" si="118"/>
        <v/>
      </c>
      <c r="AE221" s="31" t="str">
        <f t="shared" si="119"/>
        <v/>
      </c>
      <c r="AF221" s="86" t="str">
        <f t="shared" si="120"/>
        <v/>
      </c>
      <c r="AG221" s="5" t="str">
        <f t="shared" si="121"/>
        <v/>
      </c>
      <c r="AJ221" s="16"/>
      <c r="AN221" s="28">
        <v>363</v>
      </c>
      <c r="AO221" s="28" t="s">
        <v>142</v>
      </c>
      <c r="AP221" s="28" t="s">
        <v>3</v>
      </c>
      <c r="AQ221" s="28"/>
      <c r="AR221" s="28"/>
      <c r="AS221" s="28"/>
      <c r="AT221" s="28"/>
      <c r="AU221" s="28"/>
      <c r="AV221" s="28"/>
      <c r="AW221" s="28"/>
      <c r="AX221" s="28"/>
      <c r="AY221" s="28"/>
      <c r="AZ221" s="28"/>
      <c r="BA221" s="28"/>
      <c r="BB221" s="28"/>
      <c r="BC221" s="28"/>
      <c r="BD221" s="28"/>
      <c r="BE221" s="28">
        <v>10</v>
      </c>
      <c r="BF221" s="28">
        <v>10</v>
      </c>
      <c r="BG221" s="28"/>
      <c r="BH221" s="28"/>
      <c r="BI221" s="28"/>
      <c r="BJ221" s="28"/>
      <c r="BK221" s="28"/>
      <c r="BL221" s="28"/>
      <c r="BM221" s="28">
        <v>10</v>
      </c>
      <c r="BN221" s="28">
        <v>10</v>
      </c>
      <c r="BO221" s="28"/>
      <c r="BP221" s="28"/>
      <c r="BQ221" s="28"/>
      <c r="BR221" s="28" t="s">
        <v>509</v>
      </c>
      <c r="BS221" s="28"/>
      <c r="BT221" s="28" t="s">
        <v>509</v>
      </c>
      <c r="BU221" s="28"/>
    </row>
    <row r="222" spans="2:73" x14ac:dyDescent="0.25">
      <c r="B222" s="59" t="str">
        <f t="shared" si="97"/>
        <v>Crooked</v>
      </c>
      <c r="C222" s="100" t="str">
        <f t="shared" si="122"/>
        <v>BLM</v>
      </c>
      <c r="D222" s="82" t="str">
        <f t="shared" si="123"/>
        <v/>
      </c>
      <c r="E222" s="33" t="str">
        <f t="shared" si="124"/>
        <v/>
      </c>
      <c r="F222" s="33">
        <f t="shared" si="125"/>
        <v>17.8</v>
      </c>
      <c r="G222" s="69">
        <f t="shared" si="126"/>
        <v>17.8</v>
      </c>
      <c r="H222" s="79" t="str">
        <f t="shared" si="127"/>
        <v/>
      </c>
      <c r="I222" s="33" t="str">
        <f t="shared" si="128"/>
        <v/>
      </c>
      <c r="J222" s="33" t="str">
        <f t="shared" si="98"/>
        <v/>
      </c>
      <c r="K222" s="420" t="str">
        <f t="shared" si="99"/>
        <v/>
      </c>
      <c r="L222" s="82" t="str">
        <f t="shared" si="100"/>
        <v/>
      </c>
      <c r="M222" s="33" t="str">
        <f t="shared" si="101"/>
        <v/>
      </c>
      <c r="N222" s="33" t="str">
        <f t="shared" si="102"/>
        <v/>
      </c>
      <c r="O222" s="69" t="str">
        <f t="shared" si="103"/>
        <v/>
      </c>
      <c r="P222" s="79" t="str">
        <f t="shared" si="104"/>
        <v/>
      </c>
      <c r="Q222" s="33" t="str">
        <f t="shared" si="105"/>
        <v/>
      </c>
      <c r="R222" s="33" t="str">
        <f t="shared" si="106"/>
        <v/>
      </c>
      <c r="S222" s="420" t="str">
        <f t="shared" si="107"/>
        <v/>
      </c>
      <c r="T222" s="82" t="str">
        <f t="shared" si="108"/>
        <v/>
      </c>
      <c r="U222" s="33" t="str">
        <f t="shared" si="109"/>
        <v/>
      </c>
      <c r="V222" s="33" t="str">
        <f t="shared" si="110"/>
        <v/>
      </c>
      <c r="W222" s="69" t="str">
        <f t="shared" si="111"/>
        <v/>
      </c>
      <c r="X222" s="79" t="str">
        <f t="shared" si="112"/>
        <v/>
      </c>
      <c r="Y222" s="33" t="str">
        <f t="shared" si="113"/>
        <v/>
      </c>
      <c r="Z222" s="33">
        <f t="shared" si="114"/>
        <v>17.8</v>
      </c>
      <c r="AA222" s="420">
        <f t="shared" si="115"/>
        <v>17.8</v>
      </c>
      <c r="AB222" s="59" t="str">
        <f t="shared" si="116"/>
        <v/>
      </c>
      <c r="AC222" s="60" t="str">
        <f t="shared" si="117"/>
        <v/>
      </c>
      <c r="AD222" s="102" t="str">
        <f t="shared" si="118"/>
        <v/>
      </c>
      <c r="AE222" s="31" t="str">
        <f t="shared" si="119"/>
        <v/>
      </c>
      <c r="AF222" s="86" t="str">
        <f t="shared" si="120"/>
        <v/>
      </c>
      <c r="AG222" s="5" t="str">
        <f t="shared" si="121"/>
        <v/>
      </c>
      <c r="AJ222" s="16"/>
      <c r="AN222" s="28">
        <v>364</v>
      </c>
      <c r="AO222" s="28" t="s">
        <v>385</v>
      </c>
      <c r="AP222" s="28" t="s">
        <v>1</v>
      </c>
      <c r="AQ222" s="28"/>
      <c r="AR222" s="28"/>
      <c r="AS222" s="28">
        <v>17.8</v>
      </c>
      <c r="AT222" s="28">
        <v>17.8</v>
      </c>
      <c r="AU222" s="28"/>
      <c r="AV222" s="28"/>
      <c r="AW222" s="28"/>
      <c r="AX222" s="28"/>
      <c r="AY222" s="28"/>
      <c r="AZ222" s="28"/>
      <c r="BA222" s="28"/>
      <c r="BB222" s="28"/>
      <c r="BC222" s="28"/>
      <c r="BD222" s="28"/>
      <c r="BE222" s="28"/>
      <c r="BF222" s="28"/>
      <c r="BG222" s="28"/>
      <c r="BH222" s="28"/>
      <c r="BI222" s="28"/>
      <c r="BJ222" s="28"/>
      <c r="BK222" s="28"/>
      <c r="BL222" s="28"/>
      <c r="BM222" s="28">
        <v>17.8</v>
      </c>
      <c r="BN222" s="28">
        <v>17.8</v>
      </c>
      <c r="BO222" s="28"/>
      <c r="BP222" s="28"/>
      <c r="BQ222" s="28"/>
      <c r="BR222" s="28" t="s">
        <v>509</v>
      </c>
      <c r="BS222" s="28"/>
      <c r="BT222" s="28" t="s">
        <v>509</v>
      </c>
      <c r="BU222" s="28"/>
    </row>
    <row r="223" spans="2:73" x14ac:dyDescent="0.25">
      <c r="B223" s="59" t="str">
        <f t="shared" si="97"/>
        <v>North Fork Crooked</v>
      </c>
      <c r="C223" s="100" t="str">
        <f t="shared" si="122"/>
        <v>BLM/USFS</v>
      </c>
      <c r="D223" s="82">
        <f t="shared" si="123"/>
        <v>12.2</v>
      </c>
      <c r="E223" s="33">
        <f t="shared" si="124"/>
        <v>0.6</v>
      </c>
      <c r="F223" s="33">
        <f t="shared" si="125"/>
        <v>4.4000000000000004</v>
      </c>
      <c r="G223" s="69">
        <f t="shared" si="126"/>
        <v>17.2</v>
      </c>
      <c r="H223" s="79" t="str">
        <f t="shared" si="127"/>
        <v/>
      </c>
      <c r="I223" s="33" t="str">
        <f t="shared" si="128"/>
        <v/>
      </c>
      <c r="J223" s="33" t="str">
        <f t="shared" si="98"/>
        <v/>
      </c>
      <c r="K223" s="420" t="str">
        <f t="shared" si="99"/>
        <v/>
      </c>
      <c r="L223" s="82" t="str">
        <f t="shared" si="100"/>
        <v/>
      </c>
      <c r="M223" s="33" t="str">
        <f t="shared" si="101"/>
        <v/>
      </c>
      <c r="N223" s="33" t="str">
        <f t="shared" si="102"/>
        <v/>
      </c>
      <c r="O223" s="69" t="str">
        <f t="shared" si="103"/>
        <v/>
      </c>
      <c r="P223" s="79" t="str">
        <f t="shared" si="104"/>
        <v/>
      </c>
      <c r="Q223" s="33">
        <f t="shared" si="105"/>
        <v>7.6</v>
      </c>
      <c r="R223" s="33">
        <f t="shared" si="106"/>
        <v>8.9</v>
      </c>
      <c r="S223" s="420">
        <f t="shared" si="107"/>
        <v>16.5</v>
      </c>
      <c r="T223" s="82" t="str">
        <f t="shared" si="108"/>
        <v/>
      </c>
      <c r="U223" s="33" t="str">
        <f t="shared" si="109"/>
        <v/>
      </c>
      <c r="V223" s="33" t="str">
        <f t="shared" si="110"/>
        <v/>
      </c>
      <c r="W223" s="69" t="str">
        <f t="shared" si="111"/>
        <v/>
      </c>
      <c r="X223" s="79">
        <f t="shared" si="112"/>
        <v>12.2</v>
      </c>
      <c r="Y223" s="33">
        <f t="shared" si="113"/>
        <v>8.1999999999999993</v>
      </c>
      <c r="Z223" s="33">
        <f t="shared" si="114"/>
        <v>13.3</v>
      </c>
      <c r="AA223" s="420">
        <f t="shared" si="115"/>
        <v>33.700000000000003</v>
      </c>
      <c r="AB223" s="59" t="str">
        <f t="shared" si="116"/>
        <v/>
      </c>
      <c r="AC223" s="60" t="str">
        <f t="shared" si="117"/>
        <v/>
      </c>
      <c r="AD223" s="102" t="str">
        <f t="shared" si="118"/>
        <v/>
      </c>
      <c r="AE223" s="31" t="str">
        <f t="shared" si="119"/>
        <v/>
      </c>
      <c r="AF223" s="86" t="str">
        <f t="shared" si="120"/>
        <v/>
      </c>
      <c r="AG223" s="5" t="str">
        <f t="shared" si="121"/>
        <v/>
      </c>
      <c r="AJ223" s="16"/>
      <c r="AN223" s="28">
        <v>365</v>
      </c>
      <c r="AO223" s="28" t="s">
        <v>397</v>
      </c>
      <c r="AP223" s="28" t="s">
        <v>21</v>
      </c>
      <c r="AQ223" s="28">
        <v>12.2</v>
      </c>
      <c r="AR223" s="28">
        <v>0.6</v>
      </c>
      <c r="AS223" s="28">
        <v>4.4000000000000004</v>
      </c>
      <c r="AT223" s="28">
        <v>17.2</v>
      </c>
      <c r="AU223" s="28"/>
      <c r="AV223" s="28"/>
      <c r="AW223" s="28"/>
      <c r="AX223" s="28"/>
      <c r="AY223" s="28"/>
      <c r="AZ223" s="28"/>
      <c r="BA223" s="28"/>
      <c r="BB223" s="28"/>
      <c r="BC223" s="28"/>
      <c r="BD223" s="28">
        <v>7.6</v>
      </c>
      <c r="BE223" s="28">
        <v>8.9</v>
      </c>
      <c r="BF223" s="28">
        <v>16.5</v>
      </c>
      <c r="BG223" s="28"/>
      <c r="BH223" s="28"/>
      <c r="BI223" s="28"/>
      <c r="BJ223" s="28"/>
      <c r="BK223" s="28">
        <v>12.2</v>
      </c>
      <c r="BL223" s="28">
        <v>8.1999999999999993</v>
      </c>
      <c r="BM223" s="28">
        <v>13.3</v>
      </c>
      <c r="BN223" s="28">
        <v>33.700000000000003</v>
      </c>
      <c r="BO223" s="28"/>
      <c r="BP223" s="28"/>
      <c r="BQ223" s="28"/>
      <c r="BR223" s="28" t="s">
        <v>509</v>
      </c>
      <c r="BS223" s="28"/>
      <c r="BT223" s="28" t="s">
        <v>509</v>
      </c>
      <c r="BU223" s="28"/>
    </row>
    <row r="224" spans="2:73" x14ac:dyDescent="0.25">
      <c r="B224" s="59" t="str">
        <f t="shared" si="97"/>
        <v>Deschutes</v>
      </c>
      <c r="C224" s="100" t="str">
        <f t="shared" si="122"/>
        <v>BLM/USFS</v>
      </c>
      <c r="D224" s="82" t="str">
        <f t="shared" si="123"/>
        <v/>
      </c>
      <c r="E224" s="33">
        <f t="shared" si="124"/>
        <v>20</v>
      </c>
      <c r="F224" s="33">
        <f t="shared" si="125"/>
        <v>100</v>
      </c>
      <c r="G224" s="69">
        <f t="shared" si="126"/>
        <v>120</v>
      </c>
      <c r="H224" s="79" t="str">
        <f t="shared" si="127"/>
        <v/>
      </c>
      <c r="I224" s="33" t="str">
        <f t="shared" si="128"/>
        <v/>
      </c>
      <c r="J224" s="33" t="str">
        <f t="shared" si="98"/>
        <v/>
      </c>
      <c r="K224" s="420" t="str">
        <f t="shared" si="99"/>
        <v/>
      </c>
      <c r="L224" s="82" t="str">
        <f t="shared" si="100"/>
        <v/>
      </c>
      <c r="M224" s="33" t="str">
        <f t="shared" si="101"/>
        <v/>
      </c>
      <c r="N224" s="33" t="str">
        <f t="shared" si="102"/>
        <v/>
      </c>
      <c r="O224" s="69" t="str">
        <f t="shared" si="103"/>
        <v/>
      </c>
      <c r="P224" s="79" t="str">
        <f t="shared" si="104"/>
        <v/>
      </c>
      <c r="Q224" s="33">
        <f t="shared" si="105"/>
        <v>11</v>
      </c>
      <c r="R224" s="33">
        <f t="shared" si="106"/>
        <v>43.4</v>
      </c>
      <c r="S224" s="420">
        <f t="shared" si="107"/>
        <v>54.4</v>
      </c>
      <c r="T224" s="82" t="str">
        <f t="shared" si="108"/>
        <v/>
      </c>
      <c r="U224" s="33" t="str">
        <f t="shared" si="109"/>
        <v/>
      </c>
      <c r="V224" s="33" t="str">
        <f t="shared" si="110"/>
        <v/>
      </c>
      <c r="W224" s="69" t="str">
        <f t="shared" si="111"/>
        <v/>
      </c>
      <c r="X224" s="79" t="str">
        <f t="shared" si="112"/>
        <v/>
      </c>
      <c r="Y224" s="33">
        <f t="shared" si="113"/>
        <v>31</v>
      </c>
      <c r="Z224" s="33">
        <f t="shared" si="114"/>
        <v>143.4</v>
      </c>
      <c r="AA224" s="420">
        <f t="shared" si="115"/>
        <v>174.4</v>
      </c>
      <c r="AB224" s="59" t="str">
        <f t="shared" si="116"/>
        <v/>
      </c>
      <c r="AC224" s="60" t="str">
        <f t="shared" si="117"/>
        <v/>
      </c>
      <c r="AD224" s="102" t="str">
        <f t="shared" si="118"/>
        <v/>
      </c>
      <c r="AE224" s="31" t="str">
        <f t="shared" si="119"/>
        <v/>
      </c>
      <c r="AF224" s="86" t="str">
        <f t="shared" si="120"/>
        <v/>
      </c>
      <c r="AG224" s="5" t="str">
        <f t="shared" si="121"/>
        <v/>
      </c>
      <c r="AJ224" s="16"/>
      <c r="AN224" s="28">
        <v>368</v>
      </c>
      <c r="AO224" s="28" t="s">
        <v>386</v>
      </c>
      <c r="AP224" s="28" t="s">
        <v>21</v>
      </c>
      <c r="AQ224" s="28"/>
      <c r="AR224" s="28">
        <v>20</v>
      </c>
      <c r="AS224" s="28">
        <v>100</v>
      </c>
      <c r="AT224" s="28">
        <v>120</v>
      </c>
      <c r="AU224" s="28"/>
      <c r="AV224" s="28"/>
      <c r="AW224" s="28"/>
      <c r="AX224" s="28"/>
      <c r="AY224" s="28"/>
      <c r="AZ224" s="28"/>
      <c r="BA224" s="28"/>
      <c r="BB224" s="28"/>
      <c r="BC224" s="28"/>
      <c r="BD224" s="28">
        <v>11</v>
      </c>
      <c r="BE224" s="28">
        <v>43.4</v>
      </c>
      <c r="BF224" s="28">
        <v>54.4</v>
      </c>
      <c r="BG224" s="28"/>
      <c r="BH224" s="28"/>
      <c r="BI224" s="28"/>
      <c r="BJ224" s="28"/>
      <c r="BK224" s="28"/>
      <c r="BL224" s="28">
        <v>31</v>
      </c>
      <c r="BM224" s="28">
        <v>143.4</v>
      </c>
      <c r="BN224" s="28">
        <v>174.4</v>
      </c>
      <c r="BO224" s="28"/>
      <c r="BP224" s="28"/>
      <c r="BQ224" s="28"/>
      <c r="BR224" s="28" t="s">
        <v>509</v>
      </c>
      <c r="BS224" s="28"/>
      <c r="BT224" s="28" t="s">
        <v>509</v>
      </c>
      <c r="BU224" s="28"/>
    </row>
    <row r="225" spans="2:73" x14ac:dyDescent="0.25">
      <c r="B225" s="59" t="str">
        <f t="shared" si="97"/>
        <v>Donner und Blitzen</v>
      </c>
      <c r="C225" s="100" t="str">
        <f t="shared" si="122"/>
        <v>BLM</v>
      </c>
      <c r="D225" s="82">
        <f t="shared" si="123"/>
        <v>87.5</v>
      </c>
      <c r="E225" s="33" t="str">
        <f t="shared" si="124"/>
        <v/>
      </c>
      <c r="F225" s="33" t="str">
        <f t="shared" si="125"/>
        <v/>
      </c>
      <c r="G225" s="69">
        <f t="shared" si="126"/>
        <v>87.5</v>
      </c>
      <c r="H225" s="79" t="str">
        <f t="shared" si="127"/>
        <v/>
      </c>
      <c r="I225" s="33" t="str">
        <f t="shared" si="128"/>
        <v/>
      </c>
      <c r="J225" s="33" t="str">
        <f t="shared" si="98"/>
        <v/>
      </c>
      <c r="K225" s="420" t="str">
        <f t="shared" si="99"/>
        <v/>
      </c>
      <c r="L225" s="82" t="str">
        <f t="shared" si="100"/>
        <v/>
      </c>
      <c r="M225" s="33" t="str">
        <f t="shared" si="101"/>
        <v/>
      </c>
      <c r="N225" s="33" t="str">
        <f t="shared" si="102"/>
        <v/>
      </c>
      <c r="O225" s="69" t="str">
        <f t="shared" si="103"/>
        <v/>
      </c>
      <c r="P225" s="79" t="str">
        <f t="shared" si="104"/>
        <v/>
      </c>
      <c r="Q225" s="33" t="str">
        <f t="shared" si="105"/>
        <v/>
      </c>
      <c r="R225" s="33" t="str">
        <f t="shared" si="106"/>
        <v/>
      </c>
      <c r="S225" s="420" t="str">
        <f t="shared" si="107"/>
        <v/>
      </c>
      <c r="T225" s="82" t="str">
        <f t="shared" si="108"/>
        <v/>
      </c>
      <c r="U225" s="33" t="str">
        <f t="shared" si="109"/>
        <v/>
      </c>
      <c r="V225" s="33" t="str">
        <f t="shared" si="110"/>
        <v/>
      </c>
      <c r="W225" s="69" t="str">
        <f t="shared" si="111"/>
        <v/>
      </c>
      <c r="X225" s="79">
        <f t="shared" si="112"/>
        <v>87.5</v>
      </c>
      <c r="Y225" s="33" t="str">
        <f t="shared" si="113"/>
        <v/>
      </c>
      <c r="Z225" s="33" t="str">
        <f t="shared" si="114"/>
        <v/>
      </c>
      <c r="AA225" s="420">
        <f t="shared" si="115"/>
        <v>87.5</v>
      </c>
      <c r="AB225" s="59" t="str">
        <f t="shared" si="116"/>
        <v/>
      </c>
      <c r="AC225" s="60" t="str">
        <f t="shared" si="117"/>
        <v/>
      </c>
      <c r="AD225" s="102" t="str">
        <f t="shared" si="118"/>
        <v/>
      </c>
      <c r="AE225" s="31" t="str">
        <f t="shared" si="119"/>
        <v/>
      </c>
      <c r="AF225" s="86" t="str">
        <f t="shared" si="120"/>
        <v/>
      </c>
      <c r="AG225" s="5" t="str">
        <f t="shared" si="121"/>
        <v/>
      </c>
      <c r="AJ225" s="16"/>
      <c r="AN225" s="28">
        <v>371</v>
      </c>
      <c r="AO225" s="28" t="s">
        <v>387</v>
      </c>
      <c r="AP225" s="28" t="s">
        <v>1</v>
      </c>
      <c r="AQ225" s="28">
        <v>87.5</v>
      </c>
      <c r="AR225" s="28"/>
      <c r="AS225" s="28"/>
      <c r="AT225" s="28">
        <v>87.5</v>
      </c>
      <c r="AU225" s="28"/>
      <c r="AV225" s="28"/>
      <c r="AW225" s="28"/>
      <c r="AX225" s="28"/>
      <c r="AY225" s="28"/>
      <c r="AZ225" s="28"/>
      <c r="BA225" s="28"/>
      <c r="BB225" s="28"/>
      <c r="BC225" s="28"/>
      <c r="BD225" s="28"/>
      <c r="BE225" s="28"/>
      <c r="BF225" s="28"/>
      <c r="BG225" s="28"/>
      <c r="BH225" s="28"/>
      <c r="BI225" s="28"/>
      <c r="BJ225" s="28"/>
      <c r="BK225" s="28">
        <v>87.5</v>
      </c>
      <c r="BL225" s="28"/>
      <c r="BM225" s="28"/>
      <c r="BN225" s="28">
        <v>87.5</v>
      </c>
      <c r="BO225" s="28"/>
      <c r="BP225" s="28"/>
      <c r="BQ225" s="28"/>
      <c r="BR225" s="28" t="s">
        <v>509</v>
      </c>
      <c r="BS225" s="28"/>
      <c r="BT225" s="28" t="s">
        <v>509</v>
      </c>
      <c r="BU225" s="28"/>
    </row>
    <row r="226" spans="2:73" x14ac:dyDescent="0.25">
      <c r="B226" s="59" t="str">
        <f t="shared" si="97"/>
        <v>Eagle Creek</v>
      </c>
      <c r="C226" s="100" t="str">
        <f t="shared" si="122"/>
        <v>USFS</v>
      </c>
      <c r="D226" s="82" t="str">
        <f t="shared" si="123"/>
        <v/>
      </c>
      <c r="E226" s="33" t="str">
        <f t="shared" si="124"/>
        <v/>
      </c>
      <c r="F226" s="33" t="str">
        <f t="shared" si="125"/>
        <v/>
      </c>
      <c r="G226" s="69" t="str">
        <f t="shared" si="126"/>
        <v/>
      </c>
      <c r="H226" s="79" t="str">
        <f t="shared" si="127"/>
        <v/>
      </c>
      <c r="I226" s="33" t="str">
        <f t="shared" si="128"/>
        <v/>
      </c>
      <c r="J226" s="33" t="str">
        <f t="shared" si="98"/>
        <v/>
      </c>
      <c r="K226" s="420" t="str">
        <f t="shared" si="99"/>
        <v/>
      </c>
      <c r="L226" s="82" t="str">
        <f t="shared" si="100"/>
        <v/>
      </c>
      <c r="M226" s="33" t="str">
        <f t="shared" si="101"/>
        <v/>
      </c>
      <c r="N226" s="33" t="str">
        <f t="shared" si="102"/>
        <v/>
      </c>
      <c r="O226" s="69" t="str">
        <f t="shared" si="103"/>
        <v/>
      </c>
      <c r="P226" s="79">
        <f t="shared" si="104"/>
        <v>8.3000000000000007</v>
      </c>
      <c r="Q226" s="33" t="str">
        <f t="shared" si="105"/>
        <v/>
      </c>
      <c r="R226" s="33" t="str">
        <f t="shared" si="106"/>
        <v/>
      </c>
      <c r="S226" s="420">
        <f t="shared" si="107"/>
        <v>8.3000000000000007</v>
      </c>
      <c r="T226" s="82" t="str">
        <f t="shared" si="108"/>
        <v/>
      </c>
      <c r="U226" s="33" t="str">
        <f t="shared" si="109"/>
        <v/>
      </c>
      <c r="V226" s="33" t="str">
        <f t="shared" si="110"/>
        <v/>
      </c>
      <c r="W226" s="69" t="str">
        <f t="shared" si="111"/>
        <v/>
      </c>
      <c r="X226" s="79">
        <f t="shared" si="112"/>
        <v>8.3000000000000007</v>
      </c>
      <c r="Y226" s="33" t="str">
        <f t="shared" si="113"/>
        <v/>
      </c>
      <c r="Z226" s="33" t="str">
        <f t="shared" si="114"/>
        <v/>
      </c>
      <c r="AA226" s="420">
        <f t="shared" si="115"/>
        <v>8.3000000000000007</v>
      </c>
      <c r="AB226" s="59" t="str">
        <f t="shared" si="116"/>
        <v/>
      </c>
      <c r="AC226" s="60" t="str">
        <f t="shared" si="117"/>
        <v/>
      </c>
      <c r="AD226" s="102" t="str">
        <f t="shared" si="118"/>
        <v/>
      </c>
      <c r="AE226" s="31" t="str">
        <f t="shared" si="119"/>
        <v/>
      </c>
      <c r="AF226" s="86" t="str">
        <f t="shared" si="120"/>
        <v/>
      </c>
      <c r="AG226" s="5" t="str">
        <f t="shared" si="121"/>
        <v/>
      </c>
      <c r="AJ226" s="16"/>
      <c r="AN226" s="28">
        <v>374</v>
      </c>
      <c r="AO226" s="28" t="s">
        <v>488</v>
      </c>
      <c r="AP226" s="28" t="s">
        <v>3</v>
      </c>
      <c r="AQ226" s="28"/>
      <c r="AR226" s="28"/>
      <c r="AS226" s="28"/>
      <c r="AT226" s="28"/>
      <c r="AU226" s="28"/>
      <c r="AV226" s="28"/>
      <c r="AW226" s="28"/>
      <c r="AX226" s="28"/>
      <c r="AY226" s="28"/>
      <c r="AZ226" s="28"/>
      <c r="BA226" s="28"/>
      <c r="BB226" s="28"/>
      <c r="BC226" s="28">
        <v>8.3000000000000007</v>
      </c>
      <c r="BD226" s="28"/>
      <c r="BE226" s="28"/>
      <c r="BF226" s="28">
        <v>8.3000000000000007</v>
      </c>
      <c r="BG226" s="28"/>
      <c r="BH226" s="28"/>
      <c r="BI226" s="28"/>
      <c r="BJ226" s="28"/>
      <c r="BK226" s="28">
        <v>8.3000000000000007</v>
      </c>
      <c r="BL226" s="28"/>
      <c r="BM226" s="28"/>
      <c r="BN226" s="28">
        <v>8.3000000000000007</v>
      </c>
      <c r="BO226" s="28"/>
      <c r="BP226" s="28"/>
      <c r="BQ226" s="28"/>
      <c r="BR226" s="28" t="s">
        <v>509</v>
      </c>
      <c r="BS226" s="28"/>
      <c r="BT226" s="28" t="s">
        <v>509</v>
      </c>
      <c r="BU226" s="28"/>
    </row>
    <row r="227" spans="2:73" x14ac:dyDescent="0.25">
      <c r="B227" s="59" t="str">
        <f t="shared" si="97"/>
        <v xml:space="preserve">Eagle Creek </v>
      </c>
      <c r="C227" s="100" t="str">
        <f t="shared" si="122"/>
        <v>USFS</v>
      </c>
      <c r="D227" s="82" t="str">
        <f t="shared" si="123"/>
        <v/>
      </c>
      <c r="E227" s="33" t="str">
        <f t="shared" si="124"/>
        <v/>
      </c>
      <c r="F227" s="33" t="str">
        <f t="shared" si="125"/>
        <v/>
      </c>
      <c r="G227" s="69" t="str">
        <f t="shared" si="126"/>
        <v/>
      </c>
      <c r="H227" s="79" t="str">
        <f t="shared" si="127"/>
        <v/>
      </c>
      <c r="I227" s="33" t="str">
        <f t="shared" si="128"/>
        <v/>
      </c>
      <c r="J227" s="33" t="str">
        <f t="shared" si="98"/>
        <v/>
      </c>
      <c r="K227" s="420" t="str">
        <f t="shared" si="99"/>
        <v/>
      </c>
      <c r="L227" s="82" t="str">
        <f t="shared" si="100"/>
        <v/>
      </c>
      <c r="M227" s="33" t="str">
        <f t="shared" si="101"/>
        <v/>
      </c>
      <c r="N227" s="33" t="str">
        <f t="shared" si="102"/>
        <v/>
      </c>
      <c r="O227" s="69" t="str">
        <f t="shared" si="103"/>
        <v/>
      </c>
      <c r="P227" s="79">
        <f t="shared" si="104"/>
        <v>4.5</v>
      </c>
      <c r="Q227" s="33">
        <f t="shared" si="105"/>
        <v>6</v>
      </c>
      <c r="R227" s="33">
        <f t="shared" si="106"/>
        <v>18.399999999999999</v>
      </c>
      <c r="S227" s="420">
        <f t="shared" si="107"/>
        <v>28.9</v>
      </c>
      <c r="T227" s="82" t="str">
        <f t="shared" si="108"/>
        <v/>
      </c>
      <c r="U227" s="33" t="str">
        <f t="shared" si="109"/>
        <v/>
      </c>
      <c r="V227" s="33" t="str">
        <f t="shared" si="110"/>
        <v/>
      </c>
      <c r="W227" s="69" t="str">
        <f t="shared" si="111"/>
        <v/>
      </c>
      <c r="X227" s="79">
        <f t="shared" si="112"/>
        <v>4.5</v>
      </c>
      <c r="Y227" s="33">
        <f t="shared" si="113"/>
        <v>6</v>
      </c>
      <c r="Z227" s="33">
        <f t="shared" si="114"/>
        <v>18.399999999999999</v>
      </c>
      <c r="AA227" s="420">
        <f t="shared" si="115"/>
        <v>28.9</v>
      </c>
      <c r="AB227" s="59" t="str">
        <f t="shared" si="116"/>
        <v/>
      </c>
      <c r="AC227" s="60" t="str">
        <f t="shared" si="117"/>
        <v/>
      </c>
      <c r="AD227" s="102" t="str">
        <f t="shared" si="118"/>
        <v/>
      </c>
      <c r="AE227" s="31" t="str">
        <f t="shared" si="119"/>
        <v/>
      </c>
      <c r="AF227" s="86" t="str">
        <f t="shared" si="120"/>
        <v/>
      </c>
      <c r="AG227" s="5" t="str">
        <f t="shared" si="121"/>
        <v/>
      </c>
      <c r="AJ227" s="16"/>
      <c r="AN227" s="28">
        <v>375</v>
      </c>
      <c r="AO227" s="28" t="s">
        <v>595</v>
      </c>
      <c r="AP227" s="28" t="s">
        <v>3</v>
      </c>
      <c r="AQ227" s="28"/>
      <c r="AR227" s="28"/>
      <c r="AS227" s="28"/>
      <c r="AT227" s="28"/>
      <c r="AU227" s="28"/>
      <c r="AV227" s="28"/>
      <c r="AW227" s="28"/>
      <c r="AX227" s="28"/>
      <c r="AY227" s="28"/>
      <c r="AZ227" s="28"/>
      <c r="BA227" s="28"/>
      <c r="BB227" s="28"/>
      <c r="BC227" s="28">
        <v>4.5</v>
      </c>
      <c r="BD227" s="28">
        <v>6</v>
      </c>
      <c r="BE227" s="28">
        <v>18.399999999999999</v>
      </c>
      <c r="BF227" s="28">
        <v>28.9</v>
      </c>
      <c r="BG227" s="28"/>
      <c r="BH227" s="28"/>
      <c r="BI227" s="28"/>
      <c r="BJ227" s="28"/>
      <c r="BK227" s="28">
        <v>4.5</v>
      </c>
      <c r="BL227" s="28">
        <v>6</v>
      </c>
      <c r="BM227" s="28">
        <v>18.399999999999999</v>
      </c>
      <c r="BN227" s="28">
        <v>28.9</v>
      </c>
      <c r="BO227" s="28"/>
      <c r="BP227" s="28"/>
      <c r="BQ227" s="28"/>
      <c r="BR227" s="28" t="s">
        <v>509</v>
      </c>
      <c r="BS227" s="28"/>
      <c r="BT227" s="28" t="s">
        <v>509</v>
      </c>
      <c r="BU227" s="28"/>
    </row>
    <row r="228" spans="2:73" x14ac:dyDescent="0.25">
      <c r="B228" s="59" t="str">
        <f t="shared" si="97"/>
        <v>Elk</v>
      </c>
      <c r="C228" s="100" t="str">
        <f t="shared" si="122"/>
        <v>USFS</v>
      </c>
      <c r="D228" s="82" t="str">
        <f t="shared" si="123"/>
        <v/>
      </c>
      <c r="E228" s="33" t="str">
        <f t="shared" si="124"/>
        <v/>
      </c>
      <c r="F228" s="33" t="str">
        <f t="shared" si="125"/>
        <v/>
      </c>
      <c r="G228" s="69" t="str">
        <f t="shared" si="126"/>
        <v/>
      </c>
      <c r="H228" s="79" t="str">
        <f t="shared" si="127"/>
        <v/>
      </c>
      <c r="I228" s="33" t="str">
        <f t="shared" si="128"/>
        <v/>
      </c>
      <c r="J228" s="33" t="str">
        <f t="shared" si="98"/>
        <v/>
      </c>
      <c r="K228" s="420" t="str">
        <f t="shared" si="99"/>
        <v/>
      </c>
      <c r="L228" s="82" t="str">
        <f t="shared" si="100"/>
        <v/>
      </c>
      <c r="M228" s="33" t="str">
        <f t="shared" si="101"/>
        <v/>
      </c>
      <c r="N228" s="33" t="str">
        <f t="shared" si="102"/>
        <v/>
      </c>
      <c r="O228" s="69" t="str">
        <f t="shared" si="103"/>
        <v/>
      </c>
      <c r="P228" s="79">
        <f t="shared" si="104"/>
        <v>9.6999999999999993</v>
      </c>
      <c r="Q228" s="33">
        <f t="shared" si="105"/>
        <v>1.5</v>
      </c>
      <c r="R228" s="33">
        <f t="shared" si="106"/>
        <v>17</v>
      </c>
      <c r="S228" s="420">
        <f t="shared" si="107"/>
        <v>28.2</v>
      </c>
      <c r="T228" s="82" t="str">
        <f t="shared" si="108"/>
        <v/>
      </c>
      <c r="U228" s="33" t="str">
        <f t="shared" si="109"/>
        <v/>
      </c>
      <c r="V228" s="33" t="str">
        <f t="shared" si="110"/>
        <v/>
      </c>
      <c r="W228" s="69" t="str">
        <f t="shared" si="111"/>
        <v/>
      </c>
      <c r="X228" s="79">
        <f t="shared" si="112"/>
        <v>9.6999999999999993</v>
      </c>
      <c r="Y228" s="33">
        <f t="shared" si="113"/>
        <v>1.5</v>
      </c>
      <c r="Z228" s="33">
        <f t="shared" si="114"/>
        <v>17</v>
      </c>
      <c r="AA228" s="420">
        <f t="shared" si="115"/>
        <v>28.2</v>
      </c>
      <c r="AB228" s="59" t="str">
        <f t="shared" si="116"/>
        <v/>
      </c>
      <c r="AC228" s="60" t="str">
        <f t="shared" si="117"/>
        <v/>
      </c>
      <c r="AD228" s="102" t="str">
        <f t="shared" si="118"/>
        <v/>
      </c>
      <c r="AE228" s="31" t="str">
        <f t="shared" si="119"/>
        <v/>
      </c>
      <c r="AF228" s="86" t="str">
        <f t="shared" si="120"/>
        <v/>
      </c>
      <c r="AG228" s="5" t="str">
        <f t="shared" si="121"/>
        <v/>
      </c>
      <c r="AJ228" s="16"/>
      <c r="AN228" s="28">
        <v>376</v>
      </c>
      <c r="AO228" s="28" t="s">
        <v>201</v>
      </c>
      <c r="AP228" s="28" t="s">
        <v>3</v>
      </c>
      <c r="AQ228" s="28"/>
      <c r="AR228" s="28"/>
      <c r="AS228" s="28"/>
      <c r="AT228" s="28"/>
      <c r="AU228" s="28"/>
      <c r="AV228" s="28"/>
      <c r="AW228" s="28"/>
      <c r="AX228" s="28"/>
      <c r="AY228" s="28"/>
      <c r="AZ228" s="28"/>
      <c r="BA228" s="28"/>
      <c r="BB228" s="28"/>
      <c r="BC228" s="28">
        <v>9.6999999999999993</v>
      </c>
      <c r="BD228" s="28">
        <v>1.5</v>
      </c>
      <c r="BE228" s="28">
        <v>17</v>
      </c>
      <c r="BF228" s="28">
        <v>28.2</v>
      </c>
      <c r="BG228" s="28"/>
      <c r="BH228" s="28"/>
      <c r="BI228" s="28"/>
      <c r="BJ228" s="28"/>
      <c r="BK228" s="28">
        <v>9.6999999999999993</v>
      </c>
      <c r="BL228" s="28">
        <v>1.5</v>
      </c>
      <c r="BM228" s="28">
        <v>17</v>
      </c>
      <c r="BN228" s="28">
        <v>28.2</v>
      </c>
      <c r="BO228" s="28"/>
      <c r="BP228" s="28"/>
      <c r="BQ228" s="28"/>
      <c r="BR228" s="28" t="s">
        <v>509</v>
      </c>
      <c r="BS228" s="28"/>
      <c r="BT228" s="28" t="s">
        <v>509</v>
      </c>
      <c r="BU228" s="28"/>
    </row>
    <row r="229" spans="2:73" x14ac:dyDescent="0.25">
      <c r="B229" s="59" t="str">
        <f t="shared" si="97"/>
        <v>Elkhorn Creek</v>
      </c>
      <c r="C229" s="100" t="str">
        <f t="shared" si="122"/>
        <v>BLM/USFS</v>
      </c>
      <c r="D229" s="82" t="str">
        <f t="shared" si="123"/>
        <v/>
      </c>
      <c r="E229" s="33">
        <f t="shared" si="124"/>
        <v>0.6</v>
      </c>
      <c r="F229" s="33" t="str">
        <f t="shared" si="125"/>
        <v/>
      </c>
      <c r="G229" s="69">
        <f t="shared" si="126"/>
        <v>0.6</v>
      </c>
      <c r="H229" s="79" t="str">
        <f t="shared" si="127"/>
        <v/>
      </c>
      <c r="I229" s="33" t="str">
        <f t="shared" si="128"/>
        <v/>
      </c>
      <c r="J229" s="33" t="str">
        <f t="shared" si="98"/>
        <v/>
      </c>
      <c r="K229" s="420" t="str">
        <f t="shared" si="99"/>
        <v/>
      </c>
      <c r="L229" s="82" t="str">
        <f t="shared" si="100"/>
        <v/>
      </c>
      <c r="M229" s="33" t="str">
        <f t="shared" si="101"/>
        <v/>
      </c>
      <c r="N229" s="33" t="str">
        <f t="shared" si="102"/>
        <v/>
      </c>
      <c r="O229" s="69" t="str">
        <f t="shared" si="103"/>
        <v/>
      </c>
      <c r="P229" s="79">
        <f t="shared" si="104"/>
        <v>5.8</v>
      </c>
      <c r="Q229" s="33" t="str">
        <f t="shared" si="105"/>
        <v/>
      </c>
      <c r="R229" s="33" t="str">
        <f t="shared" si="106"/>
        <v/>
      </c>
      <c r="S229" s="420">
        <f t="shared" si="107"/>
        <v>5.8</v>
      </c>
      <c r="T229" s="82" t="str">
        <f t="shared" si="108"/>
        <v/>
      </c>
      <c r="U229" s="33" t="str">
        <f t="shared" si="109"/>
        <v/>
      </c>
      <c r="V229" s="33" t="str">
        <f t="shared" si="110"/>
        <v/>
      </c>
      <c r="W229" s="69" t="str">
        <f t="shared" si="111"/>
        <v/>
      </c>
      <c r="X229" s="79">
        <f t="shared" si="112"/>
        <v>5.8</v>
      </c>
      <c r="Y229" s="33">
        <f t="shared" si="113"/>
        <v>0.6</v>
      </c>
      <c r="Z229" s="33" t="str">
        <f t="shared" si="114"/>
        <v/>
      </c>
      <c r="AA229" s="420">
        <f t="shared" si="115"/>
        <v>6.3999999999999995</v>
      </c>
      <c r="AB229" s="59" t="str">
        <f t="shared" si="116"/>
        <v/>
      </c>
      <c r="AC229" s="60" t="str">
        <f t="shared" si="117"/>
        <v/>
      </c>
      <c r="AD229" s="102" t="str">
        <f t="shared" si="118"/>
        <v/>
      </c>
      <c r="AE229" s="31" t="str">
        <f t="shared" si="119"/>
        <v/>
      </c>
      <c r="AF229" s="86" t="str">
        <f t="shared" si="120"/>
        <v/>
      </c>
      <c r="AG229" s="5" t="str">
        <f t="shared" si="121"/>
        <v/>
      </c>
      <c r="AJ229" s="16"/>
      <c r="AN229" s="28">
        <v>379</v>
      </c>
      <c r="AO229" s="28" t="s">
        <v>143</v>
      </c>
      <c r="AP229" s="28" t="s">
        <v>21</v>
      </c>
      <c r="AQ229" s="28"/>
      <c r="AR229" s="28">
        <v>0.6</v>
      </c>
      <c r="AS229" s="28"/>
      <c r="AT229" s="28">
        <v>0.6</v>
      </c>
      <c r="AU229" s="28"/>
      <c r="AV229" s="28"/>
      <c r="AW229" s="28"/>
      <c r="AX229" s="28"/>
      <c r="AY229" s="28"/>
      <c r="AZ229" s="28"/>
      <c r="BA229" s="28"/>
      <c r="BB229" s="28"/>
      <c r="BC229" s="28">
        <v>5.8</v>
      </c>
      <c r="BD229" s="28"/>
      <c r="BE229" s="28"/>
      <c r="BF229" s="28">
        <v>5.8</v>
      </c>
      <c r="BG229" s="28"/>
      <c r="BH229" s="28"/>
      <c r="BI229" s="28"/>
      <c r="BJ229" s="28"/>
      <c r="BK229" s="28">
        <v>5.8</v>
      </c>
      <c r="BL229" s="28">
        <v>0.6</v>
      </c>
      <c r="BM229" s="28"/>
      <c r="BN229" s="28">
        <v>6.3999999999999995</v>
      </c>
      <c r="BO229" s="28"/>
      <c r="BP229" s="28"/>
      <c r="BQ229" s="28"/>
      <c r="BR229" s="28" t="s">
        <v>509</v>
      </c>
      <c r="BS229" s="28"/>
      <c r="BT229" s="28" t="s">
        <v>509</v>
      </c>
      <c r="BU229" s="28"/>
    </row>
    <row r="230" spans="2:73" x14ac:dyDescent="0.25">
      <c r="B230" s="59" t="str">
        <f t="shared" si="97"/>
        <v>Fifteenmile Creek</v>
      </c>
      <c r="C230" s="100" t="str">
        <f t="shared" si="122"/>
        <v>USFS</v>
      </c>
      <c r="D230" s="82" t="str">
        <f t="shared" si="123"/>
        <v/>
      </c>
      <c r="E230" s="33" t="str">
        <f t="shared" si="124"/>
        <v/>
      </c>
      <c r="F230" s="33" t="str">
        <f t="shared" si="125"/>
        <v/>
      </c>
      <c r="G230" s="69" t="str">
        <f t="shared" si="126"/>
        <v/>
      </c>
      <c r="H230" s="79" t="str">
        <f t="shared" si="127"/>
        <v/>
      </c>
      <c r="I230" s="33" t="str">
        <f t="shared" si="128"/>
        <v/>
      </c>
      <c r="J230" s="33" t="str">
        <f t="shared" si="98"/>
        <v/>
      </c>
      <c r="K230" s="420" t="str">
        <f t="shared" si="99"/>
        <v/>
      </c>
      <c r="L230" s="82" t="str">
        <f t="shared" si="100"/>
        <v/>
      </c>
      <c r="M230" s="33" t="str">
        <f t="shared" si="101"/>
        <v/>
      </c>
      <c r="N230" s="33" t="str">
        <f t="shared" si="102"/>
        <v/>
      </c>
      <c r="O230" s="69" t="str">
        <f t="shared" si="103"/>
        <v/>
      </c>
      <c r="P230" s="79">
        <f t="shared" si="104"/>
        <v>10.5</v>
      </c>
      <c r="Q230" s="33">
        <f t="shared" si="105"/>
        <v>0.6</v>
      </c>
      <c r="R230" s="33" t="str">
        <f t="shared" si="106"/>
        <v/>
      </c>
      <c r="S230" s="420">
        <f t="shared" si="107"/>
        <v>11.1</v>
      </c>
      <c r="T230" s="82" t="str">
        <f t="shared" si="108"/>
        <v/>
      </c>
      <c r="U230" s="33" t="str">
        <f t="shared" si="109"/>
        <v/>
      </c>
      <c r="V230" s="33" t="str">
        <f t="shared" si="110"/>
        <v/>
      </c>
      <c r="W230" s="69" t="str">
        <f t="shared" si="111"/>
        <v/>
      </c>
      <c r="X230" s="79">
        <f t="shared" si="112"/>
        <v>10.5</v>
      </c>
      <c r="Y230" s="33">
        <f t="shared" si="113"/>
        <v>0.6</v>
      </c>
      <c r="Z230" s="33" t="str">
        <f t="shared" si="114"/>
        <v/>
      </c>
      <c r="AA230" s="420">
        <f t="shared" si="115"/>
        <v>11.1</v>
      </c>
      <c r="AB230" s="59" t="str">
        <f t="shared" si="116"/>
        <v/>
      </c>
      <c r="AC230" s="60" t="str">
        <f t="shared" si="117"/>
        <v/>
      </c>
      <c r="AD230" s="102" t="str">
        <f t="shared" si="118"/>
        <v/>
      </c>
      <c r="AE230" s="31" t="str">
        <f t="shared" si="119"/>
        <v/>
      </c>
      <c r="AF230" s="86" t="str">
        <f t="shared" si="120"/>
        <v/>
      </c>
      <c r="AG230" s="5" t="str">
        <f t="shared" si="121"/>
        <v/>
      </c>
      <c r="AJ230" s="16"/>
      <c r="AN230" s="28">
        <v>382</v>
      </c>
      <c r="AO230" s="28" t="s">
        <v>454</v>
      </c>
      <c r="AP230" s="28" t="s">
        <v>3</v>
      </c>
      <c r="AQ230" s="28"/>
      <c r="AR230" s="28"/>
      <c r="AS230" s="28"/>
      <c r="AT230" s="28"/>
      <c r="AU230" s="28"/>
      <c r="AV230" s="28"/>
      <c r="AW230" s="28"/>
      <c r="AX230" s="28"/>
      <c r="AY230" s="28"/>
      <c r="AZ230" s="28"/>
      <c r="BA230" s="28"/>
      <c r="BB230" s="28"/>
      <c r="BC230" s="28">
        <v>10.5</v>
      </c>
      <c r="BD230" s="28">
        <v>0.6</v>
      </c>
      <c r="BE230" s="28"/>
      <c r="BF230" s="28">
        <v>11.1</v>
      </c>
      <c r="BG230" s="28"/>
      <c r="BH230" s="28"/>
      <c r="BI230" s="28"/>
      <c r="BJ230" s="28"/>
      <c r="BK230" s="28">
        <v>10.5</v>
      </c>
      <c r="BL230" s="28">
        <v>0.6</v>
      </c>
      <c r="BM230" s="28"/>
      <c r="BN230" s="28">
        <v>11.1</v>
      </c>
      <c r="BO230" s="28"/>
      <c r="BP230" s="28"/>
      <c r="BQ230" s="28"/>
      <c r="BR230" s="28" t="s">
        <v>509</v>
      </c>
      <c r="BS230" s="28"/>
      <c r="BT230" s="28" t="s">
        <v>509</v>
      </c>
      <c r="BU230" s="28"/>
    </row>
    <row r="231" spans="2:73" x14ac:dyDescent="0.25">
      <c r="B231" s="59" t="str">
        <f t="shared" si="97"/>
        <v>Fish Creek</v>
      </c>
      <c r="C231" s="100" t="str">
        <f t="shared" si="122"/>
        <v>USFS</v>
      </c>
      <c r="D231" s="82" t="str">
        <f t="shared" si="123"/>
        <v/>
      </c>
      <c r="E231" s="33" t="str">
        <f t="shared" si="124"/>
        <v/>
      </c>
      <c r="F231" s="33" t="str">
        <f t="shared" si="125"/>
        <v/>
      </c>
      <c r="G231" s="69" t="str">
        <f t="shared" si="126"/>
        <v/>
      </c>
      <c r="H231" s="79" t="str">
        <f t="shared" si="127"/>
        <v/>
      </c>
      <c r="I231" s="33" t="str">
        <f t="shared" si="128"/>
        <v/>
      </c>
      <c r="J231" s="33" t="str">
        <f t="shared" si="98"/>
        <v/>
      </c>
      <c r="K231" s="420" t="str">
        <f t="shared" si="99"/>
        <v/>
      </c>
      <c r="L231" s="82" t="str">
        <f t="shared" si="100"/>
        <v/>
      </c>
      <c r="M231" s="33" t="str">
        <f t="shared" si="101"/>
        <v/>
      </c>
      <c r="N231" s="33" t="str">
        <f t="shared" si="102"/>
        <v/>
      </c>
      <c r="O231" s="69" t="str">
        <f t="shared" si="103"/>
        <v/>
      </c>
      <c r="P231" s="79" t="str">
        <f t="shared" si="104"/>
        <v/>
      </c>
      <c r="Q231" s="33" t="str">
        <f t="shared" si="105"/>
        <v/>
      </c>
      <c r="R231" s="33">
        <f t="shared" si="106"/>
        <v>13.5</v>
      </c>
      <c r="S231" s="420">
        <f t="shared" si="107"/>
        <v>13.5</v>
      </c>
      <c r="T231" s="82" t="str">
        <f t="shared" si="108"/>
        <v/>
      </c>
      <c r="U231" s="33" t="str">
        <f t="shared" si="109"/>
        <v/>
      </c>
      <c r="V231" s="33" t="str">
        <f t="shared" si="110"/>
        <v/>
      </c>
      <c r="W231" s="69" t="str">
        <f t="shared" si="111"/>
        <v/>
      </c>
      <c r="X231" s="79" t="str">
        <f t="shared" si="112"/>
        <v/>
      </c>
      <c r="Y231" s="33" t="str">
        <f t="shared" si="113"/>
        <v/>
      </c>
      <c r="Z231" s="33">
        <f t="shared" si="114"/>
        <v>13.5</v>
      </c>
      <c r="AA231" s="420">
        <f t="shared" si="115"/>
        <v>13.5</v>
      </c>
      <c r="AB231" s="59" t="str">
        <f t="shared" si="116"/>
        <v/>
      </c>
      <c r="AC231" s="60" t="str">
        <f t="shared" si="117"/>
        <v/>
      </c>
      <c r="AD231" s="102" t="str">
        <f t="shared" si="118"/>
        <v/>
      </c>
      <c r="AE231" s="31" t="str">
        <f t="shared" si="119"/>
        <v/>
      </c>
      <c r="AF231" s="86" t="str">
        <f t="shared" si="120"/>
        <v/>
      </c>
      <c r="AG231" s="5" t="str">
        <f t="shared" si="121"/>
        <v/>
      </c>
      <c r="AJ231" s="16"/>
      <c r="AN231" s="28">
        <v>383</v>
      </c>
      <c r="AO231" s="28" t="s">
        <v>144</v>
      </c>
      <c r="AP231" s="28" t="s">
        <v>3</v>
      </c>
      <c r="AQ231" s="28"/>
      <c r="AR231" s="28"/>
      <c r="AS231" s="28"/>
      <c r="AT231" s="28"/>
      <c r="AU231" s="28"/>
      <c r="AV231" s="28"/>
      <c r="AW231" s="28"/>
      <c r="AX231" s="28"/>
      <c r="AY231" s="28"/>
      <c r="AZ231" s="28"/>
      <c r="BA231" s="28"/>
      <c r="BB231" s="28"/>
      <c r="BC231" s="28"/>
      <c r="BD231" s="28"/>
      <c r="BE231" s="28">
        <v>13.5</v>
      </c>
      <c r="BF231" s="28">
        <v>13.5</v>
      </c>
      <c r="BG231" s="28"/>
      <c r="BH231" s="28"/>
      <c r="BI231" s="28"/>
      <c r="BJ231" s="28"/>
      <c r="BK231" s="28"/>
      <c r="BL231" s="28"/>
      <c r="BM231" s="28">
        <v>13.5</v>
      </c>
      <c r="BN231" s="28">
        <v>13.5</v>
      </c>
      <c r="BO231" s="28"/>
      <c r="BP231" s="28"/>
      <c r="BQ231" s="28"/>
      <c r="BR231" s="28" t="s">
        <v>509</v>
      </c>
      <c r="BS231" s="28"/>
      <c r="BT231" s="28" t="s">
        <v>509</v>
      </c>
      <c r="BU231" s="28"/>
    </row>
    <row r="232" spans="2:73" x14ac:dyDescent="0.25">
      <c r="B232" s="59" t="str">
        <f t="shared" si="97"/>
        <v>Grande Ronde</v>
      </c>
      <c r="C232" s="100" t="str">
        <f t="shared" si="122"/>
        <v>BLM/USFS</v>
      </c>
      <c r="D232" s="82">
        <f t="shared" si="123"/>
        <v>9</v>
      </c>
      <c r="E232" s="33" t="str">
        <f t="shared" si="124"/>
        <v/>
      </c>
      <c r="F232" s="33">
        <f t="shared" si="125"/>
        <v>15.9</v>
      </c>
      <c r="G232" s="69">
        <f t="shared" si="126"/>
        <v>24.9</v>
      </c>
      <c r="H232" s="79" t="str">
        <f t="shared" si="127"/>
        <v/>
      </c>
      <c r="I232" s="33" t="str">
        <f t="shared" si="128"/>
        <v/>
      </c>
      <c r="J232" s="33" t="str">
        <f t="shared" si="98"/>
        <v/>
      </c>
      <c r="K232" s="420" t="str">
        <f t="shared" si="99"/>
        <v/>
      </c>
      <c r="L232" s="82" t="str">
        <f t="shared" si="100"/>
        <v/>
      </c>
      <c r="M232" s="33" t="str">
        <f t="shared" si="101"/>
        <v/>
      </c>
      <c r="N232" s="33" t="str">
        <f t="shared" si="102"/>
        <v/>
      </c>
      <c r="O232" s="69" t="str">
        <f t="shared" si="103"/>
        <v/>
      </c>
      <c r="P232" s="79">
        <f t="shared" si="104"/>
        <v>17.399999999999999</v>
      </c>
      <c r="Q232" s="33" t="str">
        <f t="shared" si="105"/>
        <v/>
      </c>
      <c r="R232" s="33">
        <f t="shared" si="106"/>
        <v>1.5</v>
      </c>
      <c r="S232" s="420">
        <f t="shared" si="107"/>
        <v>18.899999999999999</v>
      </c>
      <c r="T232" s="82" t="str">
        <f t="shared" si="108"/>
        <v/>
      </c>
      <c r="U232" s="33" t="str">
        <f t="shared" si="109"/>
        <v/>
      </c>
      <c r="V232" s="33" t="str">
        <f t="shared" si="110"/>
        <v/>
      </c>
      <c r="W232" s="69" t="str">
        <f t="shared" si="111"/>
        <v/>
      </c>
      <c r="X232" s="79">
        <f t="shared" si="112"/>
        <v>26.4</v>
      </c>
      <c r="Y232" s="33" t="str">
        <f t="shared" si="113"/>
        <v/>
      </c>
      <c r="Z232" s="33">
        <f t="shared" si="114"/>
        <v>17.399999999999999</v>
      </c>
      <c r="AA232" s="420">
        <f t="shared" si="115"/>
        <v>43.8</v>
      </c>
      <c r="AB232" s="59" t="str">
        <f t="shared" si="116"/>
        <v/>
      </c>
      <c r="AC232" s="60" t="str">
        <f t="shared" si="117"/>
        <v/>
      </c>
      <c r="AD232" s="102" t="str">
        <f t="shared" si="118"/>
        <v/>
      </c>
      <c r="AE232" s="31" t="str">
        <f t="shared" si="119"/>
        <v/>
      </c>
      <c r="AF232" s="86" t="str">
        <f t="shared" si="120"/>
        <v/>
      </c>
      <c r="AG232" s="5" t="str">
        <f t="shared" si="121"/>
        <v/>
      </c>
      <c r="AJ232" s="16"/>
      <c r="AN232" s="28">
        <v>384</v>
      </c>
      <c r="AO232" s="28" t="s">
        <v>389</v>
      </c>
      <c r="AP232" s="28" t="s">
        <v>21</v>
      </c>
      <c r="AQ232" s="28">
        <v>9</v>
      </c>
      <c r="AR232" s="28"/>
      <c r="AS232" s="28">
        <v>15.9</v>
      </c>
      <c r="AT232" s="28">
        <v>24.9</v>
      </c>
      <c r="AU232" s="28"/>
      <c r="AV232" s="28"/>
      <c r="AW232" s="28"/>
      <c r="AX232" s="28"/>
      <c r="AY232" s="28"/>
      <c r="AZ232" s="28"/>
      <c r="BA232" s="28"/>
      <c r="BB232" s="28"/>
      <c r="BC232" s="28">
        <v>17.399999999999999</v>
      </c>
      <c r="BD232" s="28"/>
      <c r="BE232" s="28">
        <v>1.5</v>
      </c>
      <c r="BF232" s="28">
        <v>18.899999999999999</v>
      </c>
      <c r="BG232" s="28"/>
      <c r="BH232" s="28"/>
      <c r="BI232" s="28"/>
      <c r="BJ232" s="28"/>
      <c r="BK232" s="28">
        <v>26.4</v>
      </c>
      <c r="BL232" s="28"/>
      <c r="BM232" s="28">
        <v>17.399999999999999</v>
      </c>
      <c r="BN232" s="28">
        <v>43.8</v>
      </c>
      <c r="BO232" s="28"/>
      <c r="BP232" s="28"/>
      <c r="BQ232" s="28"/>
      <c r="BR232" s="28" t="s">
        <v>509</v>
      </c>
      <c r="BS232" s="28"/>
      <c r="BT232" s="28" t="s">
        <v>509</v>
      </c>
      <c r="BU232" s="28"/>
    </row>
    <row r="233" spans="2:73" x14ac:dyDescent="0.25">
      <c r="B233" s="59" t="str">
        <f t="shared" si="97"/>
        <v>East Fork Hood</v>
      </c>
      <c r="C233" s="100" t="str">
        <f t="shared" si="122"/>
        <v>USFS</v>
      </c>
      <c r="D233" s="82" t="str">
        <f t="shared" si="123"/>
        <v/>
      </c>
      <c r="E233" s="33" t="str">
        <f t="shared" si="124"/>
        <v/>
      </c>
      <c r="F233" s="33" t="str">
        <f t="shared" si="125"/>
        <v/>
      </c>
      <c r="G233" s="69" t="str">
        <f t="shared" si="126"/>
        <v/>
      </c>
      <c r="H233" s="79" t="str">
        <f t="shared" si="127"/>
        <v/>
      </c>
      <c r="I233" s="33" t="str">
        <f t="shared" si="128"/>
        <v/>
      </c>
      <c r="J233" s="33" t="str">
        <f t="shared" si="98"/>
        <v/>
      </c>
      <c r="K233" s="420" t="str">
        <f t="shared" si="99"/>
        <v/>
      </c>
      <c r="L233" s="82" t="str">
        <f t="shared" si="100"/>
        <v/>
      </c>
      <c r="M233" s="33" t="str">
        <f t="shared" si="101"/>
        <v/>
      </c>
      <c r="N233" s="33" t="str">
        <f t="shared" si="102"/>
        <v/>
      </c>
      <c r="O233" s="69" t="str">
        <f t="shared" si="103"/>
        <v/>
      </c>
      <c r="P233" s="79" t="str">
        <f t="shared" si="104"/>
        <v/>
      </c>
      <c r="Q233" s="33" t="str">
        <f t="shared" si="105"/>
        <v/>
      </c>
      <c r="R233" s="33">
        <f t="shared" si="106"/>
        <v>13.5</v>
      </c>
      <c r="S233" s="420">
        <f t="shared" si="107"/>
        <v>13.5</v>
      </c>
      <c r="T233" s="82" t="str">
        <f t="shared" si="108"/>
        <v/>
      </c>
      <c r="U233" s="33" t="str">
        <f t="shared" si="109"/>
        <v/>
      </c>
      <c r="V233" s="33" t="str">
        <f t="shared" si="110"/>
        <v/>
      </c>
      <c r="W233" s="69" t="str">
        <f t="shared" si="111"/>
        <v/>
      </c>
      <c r="X233" s="79" t="str">
        <f t="shared" si="112"/>
        <v/>
      </c>
      <c r="Y233" s="33" t="str">
        <f t="shared" si="113"/>
        <v/>
      </c>
      <c r="Z233" s="33">
        <f t="shared" si="114"/>
        <v>13.5</v>
      </c>
      <c r="AA233" s="420">
        <f t="shared" si="115"/>
        <v>13.5</v>
      </c>
      <c r="AB233" s="59" t="str">
        <f t="shared" si="116"/>
        <v/>
      </c>
      <c r="AC233" s="60" t="str">
        <f t="shared" si="117"/>
        <v/>
      </c>
      <c r="AD233" s="102" t="str">
        <f t="shared" si="118"/>
        <v/>
      </c>
      <c r="AE233" s="31" t="str">
        <f t="shared" si="119"/>
        <v/>
      </c>
      <c r="AF233" s="86" t="str">
        <f t="shared" si="120"/>
        <v/>
      </c>
      <c r="AG233" s="5" t="str">
        <f t="shared" si="121"/>
        <v/>
      </c>
      <c r="AJ233" s="16"/>
      <c r="AN233" s="28">
        <v>387</v>
      </c>
      <c r="AO233" s="28" t="s">
        <v>455</v>
      </c>
      <c r="AP233" s="28" t="s">
        <v>3</v>
      </c>
      <c r="AQ233" s="28"/>
      <c r="AR233" s="28"/>
      <c r="AS233" s="28"/>
      <c r="AT233" s="28"/>
      <c r="AU233" s="28"/>
      <c r="AV233" s="28"/>
      <c r="AW233" s="28"/>
      <c r="AX233" s="28"/>
      <c r="AY233" s="28"/>
      <c r="AZ233" s="28"/>
      <c r="BA233" s="28"/>
      <c r="BB233" s="28"/>
      <c r="BC233" s="28"/>
      <c r="BD233" s="28"/>
      <c r="BE233" s="28">
        <v>13.5</v>
      </c>
      <c r="BF233" s="28">
        <v>13.5</v>
      </c>
      <c r="BG233" s="28"/>
      <c r="BH233" s="28"/>
      <c r="BI233" s="28"/>
      <c r="BJ233" s="28"/>
      <c r="BK233" s="28"/>
      <c r="BL233" s="28"/>
      <c r="BM233" s="28">
        <v>13.5</v>
      </c>
      <c r="BN233" s="28">
        <v>13.5</v>
      </c>
      <c r="BO233" s="28"/>
      <c r="BP233" s="28"/>
      <c r="BQ233" s="28"/>
      <c r="BR233" s="28" t="s">
        <v>509</v>
      </c>
      <c r="BS233" s="28"/>
      <c r="BT233" s="28" t="s">
        <v>509</v>
      </c>
      <c r="BU233" s="28"/>
    </row>
    <row r="234" spans="2:73" x14ac:dyDescent="0.25">
      <c r="B234" s="59" t="str">
        <f t="shared" si="97"/>
        <v>Middle Fork Hood</v>
      </c>
      <c r="C234" s="100" t="str">
        <f t="shared" si="122"/>
        <v>USFS</v>
      </c>
      <c r="D234" s="82" t="str">
        <f t="shared" si="123"/>
        <v/>
      </c>
      <c r="E234" s="33" t="str">
        <f t="shared" si="124"/>
        <v/>
      </c>
      <c r="F234" s="33" t="str">
        <f t="shared" si="125"/>
        <v/>
      </c>
      <c r="G234" s="69" t="str">
        <f t="shared" si="126"/>
        <v/>
      </c>
      <c r="H234" s="79" t="str">
        <f t="shared" si="127"/>
        <v/>
      </c>
      <c r="I234" s="33" t="str">
        <f t="shared" si="128"/>
        <v/>
      </c>
      <c r="J234" s="33" t="str">
        <f t="shared" si="98"/>
        <v/>
      </c>
      <c r="K234" s="420" t="str">
        <f t="shared" si="99"/>
        <v/>
      </c>
      <c r="L234" s="82" t="str">
        <f t="shared" si="100"/>
        <v/>
      </c>
      <c r="M234" s="33" t="str">
        <f t="shared" si="101"/>
        <v/>
      </c>
      <c r="N234" s="33" t="str">
        <f t="shared" si="102"/>
        <v/>
      </c>
      <c r="O234" s="69" t="str">
        <f t="shared" si="103"/>
        <v/>
      </c>
      <c r="P234" s="79" t="str">
        <f t="shared" si="104"/>
        <v/>
      </c>
      <c r="Q234" s="33">
        <f t="shared" si="105"/>
        <v>3.7</v>
      </c>
      <c r="R234" s="33" t="str">
        <f t="shared" si="106"/>
        <v/>
      </c>
      <c r="S234" s="420">
        <f t="shared" si="107"/>
        <v>3.7</v>
      </c>
      <c r="T234" s="82" t="str">
        <f t="shared" si="108"/>
        <v/>
      </c>
      <c r="U234" s="33" t="str">
        <f t="shared" si="109"/>
        <v/>
      </c>
      <c r="V234" s="33" t="str">
        <f t="shared" si="110"/>
        <v/>
      </c>
      <c r="W234" s="69" t="str">
        <f t="shared" si="111"/>
        <v/>
      </c>
      <c r="X234" s="79" t="str">
        <f t="shared" si="112"/>
        <v/>
      </c>
      <c r="Y234" s="33">
        <f t="shared" si="113"/>
        <v>3.7</v>
      </c>
      <c r="Z234" s="33" t="str">
        <f t="shared" si="114"/>
        <v/>
      </c>
      <c r="AA234" s="420">
        <f t="shared" si="115"/>
        <v>3.7</v>
      </c>
      <c r="AB234" s="59" t="str">
        <f t="shared" si="116"/>
        <v/>
      </c>
      <c r="AC234" s="60" t="str">
        <f t="shared" si="117"/>
        <v/>
      </c>
      <c r="AD234" s="102" t="str">
        <f t="shared" si="118"/>
        <v/>
      </c>
      <c r="AE234" s="31" t="str">
        <f t="shared" si="119"/>
        <v/>
      </c>
      <c r="AF234" s="86" t="str">
        <f t="shared" si="120"/>
        <v/>
      </c>
      <c r="AG234" s="5" t="str">
        <f t="shared" si="121"/>
        <v/>
      </c>
      <c r="AJ234" s="16"/>
      <c r="AN234" s="28">
        <v>388</v>
      </c>
      <c r="AO234" s="28" t="s">
        <v>452</v>
      </c>
      <c r="AP234" s="28" t="s">
        <v>3</v>
      </c>
      <c r="AQ234" s="28"/>
      <c r="AR234" s="28"/>
      <c r="AS234" s="28"/>
      <c r="AT234" s="28"/>
      <c r="AU234" s="28"/>
      <c r="AV234" s="28"/>
      <c r="AW234" s="28"/>
      <c r="AX234" s="28"/>
      <c r="AY234" s="28"/>
      <c r="AZ234" s="28"/>
      <c r="BA234" s="28"/>
      <c r="BB234" s="28"/>
      <c r="BC234" s="28"/>
      <c r="BD234" s="28">
        <v>3.7</v>
      </c>
      <c r="BE234" s="28"/>
      <c r="BF234" s="28">
        <v>3.7</v>
      </c>
      <c r="BG234" s="28"/>
      <c r="BH234" s="28"/>
      <c r="BI234" s="28"/>
      <c r="BJ234" s="28"/>
      <c r="BK234" s="28"/>
      <c r="BL234" s="28">
        <v>3.7</v>
      </c>
      <c r="BM234" s="28"/>
      <c r="BN234" s="28">
        <v>3.7</v>
      </c>
      <c r="BO234" s="28"/>
      <c r="BP234" s="28"/>
      <c r="BQ234" s="28"/>
      <c r="BR234" s="28" t="s">
        <v>509</v>
      </c>
      <c r="BS234" s="28"/>
      <c r="BT234" s="28" t="s">
        <v>509</v>
      </c>
      <c r="BU234" s="28"/>
    </row>
    <row r="235" spans="2:73" x14ac:dyDescent="0.25">
      <c r="B235" s="59" t="str">
        <f t="shared" si="97"/>
        <v>Illinois</v>
      </c>
      <c r="C235" s="100" t="str">
        <f t="shared" si="122"/>
        <v>USFS</v>
      </c>
      <c r="D235" s="82" t="str">
        <f t="shared" si="123"/>
        <v/>
      </c>
      <c r="E235" s="33" t="str">
        <f t="shared" si="124"/>
        <v/>
      </c>
      <c r="F235" s="33" t="str">
        <f t="shared" si="125"/>
        <v/>
      </c>
      <c r="G235" s="69" t="str">
        <f t="shared" si="126"/>
        <v/>
      </c>
      <c r="H235" s="79" t="str">
        <f t="shared" si="127"/>
        <v/>
      </c>
      <c r="I235" s="33" t="str">
        <f t="shared" si="128"/>
        <v/>
      </c>
      <c r="J235" s="33" t="str">
        <f t="shared" si="98"/>
        <v/>
      </c>
      <c r="K235" s="420" t="str">
        <f t="shared" si="99"/>
        <v/>
      </c>
      <c r="L235" s="82" t="str">
        <f t="shared" si="100"/>
        <v/>
      </c>
      <c r="M235" s="33" t="str">
        <f t="shared" si="101"/>
        <v/>
      </c>
      <c r="N235" s="33" t="str">
        <f t="shared" si="102"/>
        <v/>
      </c>
      <c r="O235" s="69" t="str">
        <f t="shared" si="103"/>
        <v/>
      </c>
      <c r="P235" s="79">
        <f t="shared" si="104"/>
        <v>28.7</v>
      </c>
      <c r="Q235" s="33">
        <f t="shared" si="105"/>
        <v>17.899999999999999</v>
      </c>
      <c r="R235" s="33">
        <f t="shared" si="106"/>
        <v>3.8</v>
      </c>
      <c r="S235" s="420">
        <f t="shared" si="107"/>
        <v>50.399999999999991</v>
      </c>
      <c r="T235" s="82" t="str">
        <f t="shared" si="108"/>
        <v/>
      </c>
      <c r="U235" s="33" t="str">
        <f t="shared" si="109"/>
        <v/>
      </c>
      <c r="V235" s="33" t="str">
        <f t="shared" si="110"/>
        <v/>
      </c>
      <c r="W235" s="69" t="str">
        <f t="shared" si="111"/>
        <v/>
      </c>
      <c r="X235" s="79">
        <f t="shared" si="112"/>
        <v>28.7</v>
      </c>
      <c r="Y235" s="33">
        <f t="shared" si="113"/>
        <v>17.899999999999999</v>
      </c>
      <c r="Z235" s="33">
        <f t="shared" si="114"/>
        <v>3.8</v>
      </c>
      <c r="AA235" s="420">
        <f t="shared" si="115"/>
        <v>50.399999999999991</v>
      </c>
      <c r="AB235" s="59" t="str">
        <f t="shared" si="116"/>
        <v/>
      </c>
      <c r="AC235" s="60" t="str">
        <f t="shared" si="117"/>
        <v/>
      </c>
      <c r="AD235" s="102" t="str">
        <f t="shared" si="118"/>
        <v/>
      </c>
      <c r="AE235" s="31" t="str">
        <f t="shared" si="119"/>
        <v/>
      </c>
      <c r="AF235" s="86" t="str">
        <f t="shared" si="120"/>
        <v/>
      </c>
      <c r="AG235" s="5" t="str">
        <f t="shared" si="121"/>
        <v/>
      </c>
      <c r="AJ235" s="16"/>
      <c r="AN235" s="28">
        <v>389</v>
      </c>
      <c r="AO235" s="28" t="s">
        <v>109</v>
      </c>
      <c r="AP235" s="28" t="s">
        <v>3</v>
      </c>
      <c r="AQ235" s="28"/>
      <c r="AR235" s="28"/>
      <c r="AS235" s="28"/>
      <c r="AT235" s="28"/>
      <c r="AU235" s="28"/>
      <c r="AV235" s="28"/>
      <c r="AW235" s="28"/>
      <c r="AX235" s="28"/>
      <c r="AY235" s="28"/>
      <c r="AZ235" s="28"/>
      <c r="BA235" s="28"/>
      <c r="BB235" s="28"/>
      <c r="BC235" s="28">
        <v>28.7</v>
      </c>
      <c r="BD235" s="28">
        <v>17.899999999999999</v>
      </c>
      <c r="BE235" s="28">
        <v>3.8</v>
      </c>
      <c r="BF235" s="28">
        <v>50.399999999999991</v>
      </c>
      <c r="BG235" s="28"/>
      <c r="BH235" s="28"/>
      <c r="BI235" s="28"/>
      <c r="BJ235" s="28"/>
      <c r="BK235" s="28">
        <v>28.7</v>
      </c>
      <c r="BL235" s="28">
        <v>17.899999999999999</v>
      </c>
      <c r="BM235" s="28">
        <v>3.8</v>
      </c>
      <c r="BN235" s="28">
        <v>50.399999999999991</v>
      </c>
      <c r="BO235" s="28"/>
      <c r="BP235" s="28"/>
      <c r="BQ235" s="28"/>
      <c r="BR235" s="28" t="s">
        <v>509</v>
      </c>
      <c r="BS235" s="28"/>
      <c r="BT235" s="28" t="s">
        <v>509</v>
      </c>
      <c r="BU235" s="28">
        <v>1</v>
      </c>
    </row>
    <row r="236" spans="2:73" x14ac:dyDescent="0.25">
      <c r="B236" s="59" t="str">
        <f t="shared" si="97"/>
        <v>Imnaha</v>
      </c>
      <c r="C236" s="100" t="str">
        <f t="shared" si="122"/>
        <v>USFS</v>
      </c>
      <c r="D236" s="82" t="str">
        <f t="shared" si="123"/>
        <v/>
      </c>
      <c r="E236" s="33" t="str">
        <f t="shared" si="124"/>
        <v/>
      </c>
      <c r="F236" s="33" t="str">
        <f t="shared" si="125"/>
        <v/>
      </c>
      <c r="G236" s="69" t="str">
        <f t="shared" si="126"/>
        <v/>
      </c>
      <c r="H236" s="79" t="str">
        <f t="shared" si="127"/>
        <v/>
      </c>
      <c r="I236" s="33" t="str">
        <f t="shared" si="128"/>
        <v/>
      </c>
      <c r="J236" s="33" t="str">
        <f t="shared" si="98"/>
        <v/>
      </c>
      <c r="K236" s="420" t="str">
        <f t="shared" si="99"/>
        <v/>
      </c>
      <c r="L236" s="82" t="str">
        <f t="shared" si="100"/>
        <v/>
      </c>
      <c r="M236" s="33" t="str">
        <f t="shared" si="101"/>
        <v/>
      </c>
      <c r="N236" s="33" t="str">
        <f t="shared" si="102"/>
        <v/>
      </c>
      <c r="O236" s="69" t="str">
        <f t="shared" si="103"/>
        <v/>
      </c>
      <c r="P236" s="79">
        <f t="shared" si="104"/>
        <v>15</v>
      </c>
      <c r="Q236" s="33">
        <f t="shared" si="105"/>
        <v>4</v>
      </c>
      <c r="R236" s="33">
        <f t="shared" si="106"/>
        <v>58</v>
      </c>
      <c r="S236" s="420">
        <f t="shared" si="107"/>
        <v>77</v>
      </c>
      <c r="T236" s="82" t="str">
        <f t="shared" si="108"/>
        <v/>
      </c>
      <c r="U236" s="33" t="str">
        <f t="shared" si="109"/>
        <v/>
      </c>
      <c r="V236" s="33" t="str">
        <f t="shared" si="110"/>
        <v/>
      </c>
      <c r="W236" s="69" t="str">
        <f t="shared" si="111"/>
        <v/>
      </c>
      <c r="X236" s="79">
        <f t="shared" si="112"/>
        <v>15</v>
      </c>
      <c r="Y236" s="33">
        <f t="shared" si="113"/>
        <v>4</v>
      </c>
      <c r="Z236" s="33">
        <f t="shared" si="114"/>
        <v>58</v>
      </c>
      <c r="AA236" s="420">
        <f t="shared" si="115"/>
        <v>77</v>
      </c>
      <c r="AB236" s="59" t="str">
        <f t="shared" si="116"/>
        <v/>
      </c>
      <c r="AC236" s="60" t="str">
        <f t="shared" si="117"/>
        <v/>
      </c>
      <c r="AD236" s="102" t="str">
        <f t="shared" si="118"/>
        <v/>
      </c>
      <c r="AE236" s="31" t="str">
        <f t="shared" si="119"/>
        <v/>
      </c>
      <c r="AF236" s="86" t="str">
        <f t="shared" si="120"/>
        <v/>
      </c>
      <c r="AG236" s="5" t="str">
        <f t="shared" si="121"/>
        <v/>
      </c>
      <c r="AJ236" s="16"/>
      <c r="AN236" s="28">
        <v>390</v>
      </c>
      <c r="AO236" s="28" t="s">
        <v>390</v>
      </c>
      <c r="AP236" s="28" t="s">
        <v>3</v>
      </c>
      <c r="AQ236" s="28"/>
      <c r="AR236" s="28"/>
      <c r="AS236" s="28"/>
      <c r="AT236" s="28"/>
      <c r="AU236" s="28"/>
      <c r="AV236" s="28"/>
      <c r="AW236" s="28"/>
      <c r="AX236" s="28"/>
      <c r="AY236" s="28"/>
      <c r="AZ236" s="28"/>
      <c r="BA236" s="28"/>
      <c r="BB236" s="28"/>
      <c r="BC236" s="28">
        <v>15</v>
      </c>
      <c r="BD236" s="28">
        <v>4</v>
      </c>
      <c r="BE236" s="28">
        <v>58</v>
      </c>
      <c r="BF236" s="28">
        <v>77</v>
      </c>
      <c r="BG236" s="28"/>
      <c r="BH236" s="28"/>
      <c r="BI236" s="28"/>
      <c r="BJ236" s="28"/>
      <c r="BK236" s="28">
        <v>15</v>
      </c>
      <c r="BL236" s="28">
        <v>4</v>
      </c>
      <c r="BM236" s="28">
        <v>58</v>
      </c>
      <c r="BN236" s="28">
        <v>77</v>
      </c>
      <c r="BO236" s="28"/>
      <c r="BP236" s="28"/>
      <c r="BQ236" s="28"/>
      <c r="BR236" s="28" t="s">
        <v>509</v>
      </c>
      <c r="BS236" s="28"/>
      <c r="BT236" s="28" t="s">
        <v>509</v>
      </c>
      <c r="BU236" s="28"/>
    </row>
    <row r="237" spans="2:73" x14ac:dyDescent="0.25">
      <c r="B237" s="59" t="str">
        <f t="shared" si="97"/>
        <v>John Day</v>
      </c>
      <c r="C237" s="100" t="str">
        <f t="shared" si="122"/>
        <v>BLM</v>
      </c>
      <c r="D237" s="82" t="str">
        <f t="shared" si="123"/>
        <v/>
      </c>
      <c r="E237" s="33" t="str">
        <f t="shared" si="124"/>
        <v/>
      </c>
      <c r="F237" s="33">
        <f t="shared" si="125"/>
        <v>147.5</v>
      </c>
      <c r="G237" s="69">
        <f t="shared" si="126"/>
        <v>147.5</v>
      </c>
      <c r="H237" s="79" t="str">
        <f t="shared" si="127"/>
        <v/>
      </c>
      <c r="I237" s="33" t="str">
        <f t="shared" si="128"/>
        <v/>
      </c>
      <c r="J237" s="33" t="str">
        <f t="shared" si="98"/>
        <v/>
      </c>
      <c r="K237" s="420" t="str">
        <f t="shared" si="99"/>
        <v/>
      </c>
      <c r="L237" s="82" t="str">
        <f t="shared" si="100"/>
        <v/>
      </c>
      <c r="M237" s="33" t="str">
        <f t="shared" si="101"/>
        <v/>
      </c>
      <c r="N237" s="33" t="str">
        <f t="shared" si="102"/>
        <v/>
      </c>
      <c r="O237" s="69" t="str">
        <f t="shared" si="103"/>
        <v/>
      </c>
      <c r="P237" s="79" t="str">
        <f t="shared" si="104"/>
        <v/>
      </c>
      <c r="Q237" s="33" t="str">
        <f t="shared" si="105"/>
        <v/>
      </c>
      <c r="R237" s="33" t="str">
        <f t="shared" si="106"/>
        <v/>
      </c>
      <c r="S237" s="420" t="str">
        <f t="shared" si="107"/>
        <v/>
      </c>
      <c r="T237" s="82" t="str">
        <f t="shared" si="108"/>
        <v/>
      </c>
      <c r="U237" s="33" t="str">
        <f t="shared" si="109"/>
        <v/>
      </c>
      <c r="V237" s="33" t="str">
        <f t="shared" si="110"/>
        <v/>
      </c>
      <c r="W237" s="69" t="str">
        <f t="shared" si="111"/>
        <v/>
      </c>
      <c r="X237" s="79" t="str">
        <f t="shared" si="112"/>
        <v/>
      </c>
      <c r="Y237" s="33" t="str">
        <f t="shared" si="113"/>
        <v/>
      </c>
      <c r="Z237" s="33">
        <f t="shared" si="114"/>
        <v>147.5</v>
      </c>
      <c r="AA237" s="420">
        <f t="shared" si="115"/>
        <v>147.5</v>
      </c>
      <c r="AB237" s="59" t="str">
        <f t="shared" si="116"/>
        <v/>
      </c>
      <c r="AC237" s="60" t="str">
        <f t="shared" si="117"/>
        <v/>
      </c>
      <c r="AD237" s="102" t="str">
        <f t="shared" si="118"/>
        <v/>
      </c>
      <c r="AE237" s="31" t="str">
        <f t="shared" si="119"/>
        <v/>
      </c>
      <c r="AF237" s="86" t="str">
        <f t="shared" si="120"/>
        <v/>
      </c>
      <c r="AG237" s="5" t="str">
        <f t="shared" si="121"/>
        <v/>
      </c>
      <c r="AJ237" s="16"/>
      <c r="AN237" s="28">
        <v>391</v>
      </c>
      <c r="AO237" s="28" t="s">
        <v>203</v>
      </c>
      <c r="AP237" s="28" t="s">
        <v>1</v>
      </c>
      <c r="AQ237" s="28"/>
      <c r="AR237" s="28"/>
      <c r="AS237" s="28">
        <v>147.5</v>
      </c>
      <c r="AT237" s="28">
        <v>147.5</v>
      </c>
      <c r="AU237" s="28"/>
      <c r="AV237" s="28"/>
      <c r="AW237" s="28"/>
      <c r="AX237" s="28"/>
      <c r="AY237" s="28"/>
      <c r="AZ237" s="28"/>
      <c r="BA237" s="28"/>
      <c r="BB237" s="28"/>
      <c r="BC237" s="28"/>
      <c r="BD237" s="28"/>
      <c r="BE237" s="28"/>
      <c r="BF237" s="28"/>
      <c r="BG237" s="28"/>
      <c r="BH237" s="28"/>
      <c r="BI237" s="28"/>
      <c r="BJ237" s="28"/>
      <c r="BK237" s="28"/>
      <c r="BL237" s="28"/>
      <c r="BM237" s="28">
        <v>147.5</v>
      </c>
      <c r="BN237" s="28">
        <v>147.5</v>
      </c>
      <c r="BO237" s="28"/>
      <c r="BP237" s="28"/>
      <c r="BQ237" s="28"/>
      <c r="BR237" s="28" t="s">
        <v>509</v>
      </c>
      <c r="BS237" s="28"/>
      <c r="BT237" s="28" t="s">
        <v>509</v>
      </c>
      <c r="BU237" s="28">
        <v>1</v>
      </c>
    </row>
    <row r="238" spans="2:73" x14ac:dyDescent="0.25">
      <c r="B238" s="59" t="str">
        <f t="shared" si="97"/>
        <v>North Fork John Day</v>
      </c>
      <c r="C238" s="100" t="str">
        <f t="shared" si="122"/>
        <v>USFS</v>
      </c>
      <c r="D238" s="82" t="str">
        <f t="shared" si="123"/>
        <v/>
      </c>
      <c r="E238" s="33" t="str">
        <f t="shared" si="124"/>
        <v/>
      </c>
      <c r="F238" s="33" t="str">
        <f t="shared" si="125"/>
        <v/>
      </c>
      <c r="G238" s="69" t="str">
        <f t="shared" si="126"/>
        <v/>
      </c>
      <c r="H238" s="79" t="str">
        <f t="shared" si="127"/>
        <v/>
      </c>
      <c r="I238" s="33" t="str">
        <f t="shared" si="128"/>
        <v/>
      </c>
      <c r="J238" s="33" t="str">
        <f t="shared" si="98"/>
        <v/>
      </c>
      <c r="K238" s="420" t="str">
        <f t="shared" si="99"/>
        <v/>
      </c>
      <c r="L238" s="82" t="str">
        <f t="shared" si="100"/>
        <v/>
      </c>
      <c r="M238" s="33" t="str">
        <f t="shared" si="101"/>
        <v/>
      </c>
      <c r="N238" s="33" t="str">
        <f t="shared" si="102"/>
        <v/>
      </c>
      <c r="O238" s="69" t="str">
        <f t="shared" si="103"/>
        <v/>
      </c>
      <c r="P238" s="79">
        <f t="shared" si="104"/>
        <v>27.8</v>
      </c>
      <c r="Q238" s="33">
        <f t="shared" si="105"/>
        <v>10.5</v>
      </c>
      <c r="R238" s="33">
        <f t="shared" si="106"/>
        <v>15.8</v>
      </c>
      <c r="S238" s="420">
        <f t="shared" si="107"/>
        <v>54.099999999999994</v>
      </c>
      <c r="T238" s="82" t="str">
        <f t="shared" si="108"/>
        <v/>
      </c>
      <c r="U238" s="33" t="str">
        <f t="shared" si="109"/>
        <v/>
      </c>
      <c r="V238" s="33" t="str">
        <f t="shared" si="110"/>
        <v/>
      </c>
      <c r="W238" s="69" t="str">
        <f t="shared" si="111"/>
        <v/>
      </c>
      <c r="X238" s="79">
        <f t="shared" si="112"/>
        <v>27.8</v>
      </c>
      <c r="Y238" s="33">
        <f t="shared" si="113"/>
        <v>10.5</v>
      </c>
      <c r="Z238" s="33">
        <f t="shared" si="114"/>
        <v>15.8</v>
      </c>
      <c r="AA238" s="420">
        <f t="shared" si="115"/>
        <v>54.099999999999994</v>
      </c>
      <c r="AB238" s="59" t="str">
        <f t="shared" si="116"/>
        <v/>
      </c>
      <c r="AC238" s="60" t="str">
        <f t="shared" si="117"/>
        <v/>
      </c>
      <c r="AD238" s="102" t="str">
        <f t="shared" si="118"/>
        <v/>
      </c>
      <c r="AE238" s="31" t="str">
        <f t="shared" si="119"/>
        <v/>
      </c>
      <c r="AF238" s="86" t="str">
        <f t="shared" si="120"/>
        <v/>
      </c>
      <c r="AG238" s="5" t="str">
        <f t="shared" si="121"/>
        <v/>
      </c>
      <c r="AJ238" s="16"/>
      <c r="AN238" s="28">
        <v>392</v>
      </c>
      <c r="AO238" s="28" t="s">
        <v>398</v>
      </c>
      <c r="AP238" s="28" t="s">
        <v>3</v>
      </c>
      <c r="AQ238" s="28"/>
      <c r="AR238" s="28"/>
      <c r="AS238" s="28"/>
      <c r="AT238" s="28"/>
      <c r="AU238" s="28"/>
      <c r="AV238" s="28"/>
      <c r="AW238" s="28"/>
      <c r="AX238" s="28"/>
      <c r="AY238" s="28"/>
      <c r="AZ238" s="28"/>
      <c r="BA238" s="28"/>
      <c r="BB238" s="28"/>
      <c r="BC238" s="28">
        <v>27.8</v>
      </c>
      <c r="BD238" s="28">
        <v>10.5</v>
      </c>
      <c r="BE238" s="28">
        <v>15.8</v>
      </c>
      <c r="BF238" s="28">
        <v>54.099999999999994</v>
      </c>
      <c r="BG238" s="28"/>
      <c r="BH238" s="28"/>
      <c r="BI238" s="28"/>
      <c r="BJ238" s="28"/>
      <c r="BK238" s="28">
        <v>27.8</v>
      </c>
      <c r="BL238" s="28">
        <v>10.5</v>
      </c>
      <c r="BM238" s="28">
        <v>15.8</v>
      </c>
      <c r="BN238" s="28">
        <v>54.099999999999994</v>
      </c>
      <c r="BO238" s="28"/>
      <c r="BP238" s="28"/>
      <c r="BQ238" s="28"/>
      <c r="BR238" s="28" t="s">
        <v>509</v>
      </c>
      <c r="BS238" s="28"/>
      <c r="BT238" s="28" t="s">
        <v>509</v>
      </c>
      <c r="BU238" s="28"/>
    </row>
    <row r="239" spans="2:73" x14ac:dyDescent="0.25">
      <c r="B239" s="59" t="str">
        <f t="shared" si="97"/>
        <v>South Fork John Day</v>
      </c>
      <c r="C239" s="100" t="str">
        <f t="shared" si="122"/>
        <v>BLM</v>
      </c>
      <c r="D239" s="82" t="str">
        <f t="shared" si="123"/>
        <v/>
      </c>
      <c r="E239" s="33" t="str">
        <f t="shared" si="124"/>
        <v/>
      </c>
      <c r="F239" s="33">
        <f t="shared" si="125"/>
        <v>47</v>
      </c>
      <c r="G239" s="69">
        <f t="shared" si="126"/>
        <v>47</v>
      </c>
      <c r="H239" s="79" t="str">
        <f t="shared" si="127"/>
        <v/>
      </c>
      <c r="I239" s="33" t="str">
        <f t="shared" si="128"/>
        <v/>
      </c>
      <c r="J239" s="33" t="str">
        <f t="shared" si="98"/>
        <v/>
      </c>
      <c r="K239" s="420" t="str">
        <f t="shared" si="99"/>
        <v/>
      </c>
      <c r="L239" s="82" t="str">
        <f t="shared" si="100"/>
        <v/>
      </c>
      <c r="M239" s="33" t="str">
        <f t="shared" si="101"/>
        <v/>
      </c>
      <c r="N239" s="33" t="str">
        <f t="shared" si="102"/>
        <v/>
      </c>
      <c r="O239" s="69" t="str">
        <f t="shared" si="103"/>
        <v/>
      </c>
      <c r="P239" s="79" t="str">
        <f t="shared" si="104"/>
        <v/>
      </c>
      <c r="Q239" s="33" t="str">
        <f t="shared" si="105"/>
        <v/>
      </c>
      <c r="R239" s="33" t="str">
        <f t="shared" si="106"/>
        <v/>
      </c>
      <c r="S239" s="420" t="str">
        <f t="shared" si="107"/>
        <v/>
      </c>
      <c r="T239" s="82" t="str">
        <f t="shared" si="108"/>
        <v/>
      </c>
      <c r="U239" s="33" t="str">
        <f t="shared" si="109"/>
        <v/>
      </c>
      <c r="V239" s="33" t="str">
        <f t="shared" si="110"/>
        <v/>
      </c>
      <c r="W239" s="69" t="str">
        <f t="shared" si="111"/>
        <v/>
      </c>
      <c r="X239" s="79" t="str">
        <f t="shared" si="112"/>
        <v/>
      </c>
      <c r="Y239" s="33" t="str">
        <f t="shared" si="113"/>
        <v/>
      </c>
      <c r="Z239" s="33">
        <f t="shared" si="114"/>
        <v>47</v>
      </c>
      <c r="AA239" s="420">
        <f t="shared" si="115"/>
        <v>47</v>
      </c>
      <c r="AB239" s="59" t="str">
        <f t="shared" si="116"/>
        <v/>
      </c>
      <c r="AC239" s="60" t="str">
        <f t="shared" si="117"/>
        <v/>
      </c>
      <c r="AD239" s="102" t="str">
        <f t="shared" si="118"/>
        <v/>
      </c>
      <c r="AE239" s="31" t="str">
        <f t="shared" si="119"/>
        <v/>
      </c>
      <c r="AF239" s="86" t="str">
        <f t="shared" si="120"/>
        <v/>
      </c>
      <c r="AG239" s="5" t="str">
        <f t="shared" si="121"/>
        <v/>
      </c>
      <c r="AJ239" s="16"/>
      <c r="AN239" s="28">
        <v>393</v>
      </c>
      <c r="AO239" s="28" t="s">
        <v>403</v>
      </c>
      <c r="AP239" s="28" t="s">
        <v>1</v>
      </c>
      <c r="AQ239" s="28"/>
      <c r="AR239" s="28"/>
      <c r="AS239" s="28">
        <v>47</v>
      </c>
      <c r="AT239" s="28">
        <v>47</v>
      </c>
      <c r="AU239" s="28"/>
      <c r="AV239" s="28"/>
      <c r="AW239" s="28"/>
      <c r="AX239" s="28"/>
      <c r="AY239" s="28"/>
      <c r="AZ239" s="28"/>
      <c r="BA239" s="28"/>
      <c r="BB239" s="28"/>
      <c r="BC239" s="28"/>
      <c r="BD239" s="28"/>
      <c r="BE239" s="28"/>
      <c r="BF239" s="28"/>
      <c r="BG239" s="28"/>
      <c r="BH239" s="28"/>
      <c r="BI239" s="28"/>
      <c r="BJ239" s="28"/>
      <c r="BK239" s="28"/>
      <c r="BL239" s="28"/>
      <c r="BM239" s="28">
        <v>47</v>
      </c>
      <c r="BN239" s="28">
        <v>47</v>
      </c>
      <c r="BO239" s="28"/>
      <c r="BP239" s="28"/>
      <c r="BQ239" s="28"/>
      <c r="BR239" s="28" t="s">
        <v>509</v>
      </c>
      <c r="BS239" s="28"/>
      <c r="BT239" s="28" t="s">
        <v>509</v>
      </c>
      <c r="BU239" s="28"/>
    </row>
    <row r="240" spans="2:73" x14ac:dyDescent="0.25">
      <c r="B240" s="59" t="str">
        <f t="shared" si="97"/>
        <v>Joseph Creek</v>
      </c>
      <c r="C240" s="100" t="str">
        <f t="shared" si="122"/>
        <v>USFS</v>
      </c>
      <c r="D240" s="82" t="str">
        <f t="shared" si="123"/>
        <v/>
      </c>
      <c r="E240" s="33" t="str">
        <f t="shared" si="124"/>
        <v/>
      </c>
      <c r="F240" s="33" t="str">
        <f t="shared" si="125"/>
        <v/>
      </c>
      <c r="G240" s="69" t="str">
        <f t="shared" si="126"/>
        <v/>
      </c>
      <c r="H240" s="79" t="str">
        <f t="shared" si="127"/>
        <v/>
      </c>
      <c r="I240" s="33" t="str">
        <f t="shared" si="128"/>
        <v/>
      </c>
      <c r="J240" s="33" t="str">
        <f t="shared" si="98"/>
        <v/>
      </c>
      <c r="K240" s="420" t="str">
        <f t="shared" si="99"/>
        <v/>
      </c>
      <c r="L240" s="82" t="str">
        <f t="shared" si="100"/>
        <v/>
      </c>
      <c r="M240" s="33" t="str">
        <f t="shared" si="101"/>
        <v/>
      </c>
      <c r="N240" s="33" t="str">
        <f t="shared" si="102"/>
        <v/>
      </c>
      <c r="O240" s="69" t="str">
        <f t="shared" si="103"/>
        <v/>
      </c>
      <c r="P240" s="79">
        <f t="shared" si="104"/>
        <v>8.6</v>
      </c>
      <c r="Q240" s="33" t="str">
        <f t="shared" si="105"/>
        <v/>
      </c>
      <c r="R240" s="33" t="str">
        <f t="shared" si="106"/>
        <v/>
      </c>
      <c r="S240" s="420">
        <f t="shared" si="107"/>
        <v>8.6</v>
      </c>
      <c r="T240" s="82" t="str">
        <f t="shared" si="108"/>
        <v/>
      </c>
      <c r="U240" s="33" t="str">
        <f t="shared" si="109"/>
        <v/>
      </c>
      <c r="V240" s="33" t="str">
        <f t="shared" si="110"/>
        <v/>
      </c>
      <c r="W240" s="69" t="str">
        <f t="shared" si="111"/>
        <v/>
      </c>
      <c r="X240" s="79">
        <f t="shared" si="112"/>
        <v>8.6</v>
      </c>
      <c r="Y240" s="33" t="str">
        <f t="shared" si="113"/>
        <v/>
      </c>
      <c r="Z240" s="33" t="str">
        <f t="shared" si="114"/>
        <v/>
      </c>
      <c r="AA240" s="420">
        <f t="shared" si="115"/>
        <v>8.6</v>
      </c>
      <c r="AB240" s="59" t="str">
        <f t="shared" si="116"/>
        <v/>
      </c>
      <c r="AC240" s="60" t="str">
        <f t="shared" si="117"/>
        <v/>
      </c>
      <c r="AD240" s="102" t="str">
        <f t="shared" si="118"/>
        <v/>
      </c>
      <c r="AE240" s="31" t="str">
        <f t="shared" si="119"/>
        <v/>
      </c>
      <c r="AF240" s="86" t="str">
        <f t="shared" si="120"/>
        <v/>
      </c>
      <c r="AG240" s="5" t="str">
        <f t="shared" si="121"/>
        <v/>
      </c>
      <c r="AJ240" s="16"/>
      <c r="AN240" s="28">
        <v>394</v>
      </c>
      <c r="AO240" s="28" t="s">
        <v>145</v>
      </c>
      <c r="AP240" s="28" t="s">
        <v>3</v>
      </c>
      <c r="AQ240" s="28"/>
      <c r="AR240" s="28"/>
      <c r="AS240" s="28"/>
      <c r="AT240" s="28"/>
      <c r="AU240" s="28"/>
      <c r="AV240" s="28"/>
      <c r="AW240" s="28"/>
      <c r="AX240" s="28"/>
      <c r="AY240" s="28"/>
      <c r="AZ240" s="28"/>
      <c r="BA240" s="28"/>
      <c r="BB240" s="28"/>
      <c r="BC240" s="28">
        <v>8.6</v>
      </c>
      <c r="BD240" s="28"/>
      <c r="BE240" s="28"/>
      <c r="BF240" s="28">
        <v>8.6</v>
      </c>
      <c r="BG240" s="28"/>
      <c r="BH240" s="28"/>
      <c r="BI240" s="28"/>
      <c r="BJ240" s="28"/>
      <c r="BK240" s="28">
        <v>8.6</v>
      </c>
      <c r="BL240" s="28"/>
      <c r="BM240" s="28"/>
      <c r="BN240" s="28">
        <v>8.6</v>
      </c>
      <c r="BO240" s="28"/>
      <c r="BP240" s="28"/>
      <c r="BQ240" s="28"/>
      <c r="BR240" s="28" t="s">
        <v>509</v>
      </c>
      <c r="BS240" s="28"/>
      <c r="BT240" s="28" t="s">
        <v>509</v>
      </c>
      <c r="BU240" s="28"/>
    </row>
    <row r="241" spans="2:73" x14ac:dyDescent="0.25">
      <c r="B241" s="59" t="str">
        <f t="shared" si="97"/>
        <v>Little Deschutes</v>
      </c>
      <c r="C241" s="100" t="str">
        <f t="shared" si="122"/>
        <v>USFS</v>
      </c>
      <c r="D241" s="82" t="str">
        <f t="shared" si="123"/>
        <v/>
      </c>
      <c r="E241" s="33" t="str">
        <f t="shared" si="124"/>
        <v/>
      </c>
      <c r="F241" s="33" t="str">
        <f t="shared" si="125"/>
        <v/>
      </c>
      <c r="G241" s="69" t="str">
        <f t="shared" si="126"/>
        <v/>
      </c>
      <c r="H241" s="79" t="str">
        <f t="shared" si="127"/>
        <v/>
      </c>
      <c r="I241" s="33" t="str">
        <f t="shared" si="128"/>
        <v/>
      </c>
      <c r="J241" s="33" t="str">
        <f t="shared" si="98"/>
        <v/>
      </c>
      <c r="K241" s="420" t="str">
        <f t="shared" si="99"/>
        <v/>
      </c>
      <c r="L241" s="82" t="str">
        <f t="shared" si="100"/>
        <v/>
      </c>
      <c r="M241" s="33" t="str">
        <f t="shared" si="101"/>
        <v/>
      </c>
      <c r="N241" s="33" t="str">
        <f t="shared" si="102"/>
        <v/>
      </c>
      <c r="O241" s="69" t="str">
        <f t="shared" si="103"/>
        <v/>
      </c>
      <c r="P241" s="79" t="str">
        <f t="shared" si="104"/>
        <v/>
      </c>
      <c r="Q241" s="33" t="str">
        <f t="shared" si="105"/>
        <v/>
      </c>
      <c r="R241" s="33">
        <f t="shared" si="106"/>
        <v>12</v>
      </c>
      <c r="S241" s="420">
        <f t="shared" si="107"/>
        <v>12</v>
      </c>
      <c r="T241" s="82" t="str">
        <f t="shared" si="108"/>
        <v/>
      </c>
      <c r="U241" s="33" t="str">
        <f t="shared" si="109"/>
        <v/>
      </c>
      <c r="V241" s="33" t="str">
        <f t="shared" si="110"/>
        <v/>
      </c>
      <c r="W241" s="69" t="str">
        <f t="shared" si="111"/>
        <v/>
      </c>
      <c r="X241" s="79" t="str">
        <f t="shared" si="112"/>
        <v/>
      </c>
      <c r="Y241" s="33" t="str">
        <f t="shared" si="113"/>
        <v/>
      </c>
      <c r="Z241" s="33">
        <f t="shared" si="114"/>
        <v>12</v>
      </c>
      <c r="AA241" s="420">
        <f t="shared" si="115"/>
        <v>12</v>
      </c>
      <c r="AB241" s="59" t="str">
        <f t="shared" si="116"/>
        <v/>
      </c>
      <c r="AC241" s="60" t="str">
        <f t="shared" si="117"/>
        <v/>
      </c>
      <c r="AD241" s="102" t="str">
        <f t="shared" si="118"/>
        <v/>
      </c>
      <c r="AE241" s="31" t="str">
        <f t="shared" si="119"/>
        <v/>
      </c>
      <c r="AF241" s="86" t="str">
        <f t="shared" si="120"/>
        <v/>
      </c>
      <c r="AG241" s="5" t="str">
        <f t="shared" si="121"/>
        <v/>
      </c>
      <c r="AJ241" s="16"/>
      <c r="AN241" s="28">
        <v>395</v>
      </c>
      <c r="AO241" s="28" t="s">
        <v>391</v>
      </c>
      <c r="AP241" s="28" t="s">
        <v>3</v>
      </c>
      <c r="AQ241" s="28"/>
      <c r="AR241" s="28"/>
      <c r="AS241" s="28"/>
      <c r="AT241" s="28"/>
      <c r="AU241" s="28"/>
      <c r="AV241" s="28"/>
      <c r="AW241" s="28"/>
      <c r="AX241" s="28"/>
      <c r="AY241" s="28"/>
      <c r="AZ241" s="28"/>
      <c r="BA241" s="28"/>
      <c r="BB241" s="28"/>
      <c r="BC241" s="28"/>
      <c r="BD241" s="28"/>
      <c r="BE241" s="28">
        <v>12</v>
      </c>
      <c r="BF241" s="28">
        <v>12</v>
      </c>
      <c r="BG241" s="28"/>
      <c r="BH241" s="28"/>
      <c r="BI241" s="28"/>
      <c r="BJ241" s="28"/>
      <c r="BK241" s="28"/>
      <c r="BL241" s="28"/>
      <c r="BM241" s="28">
        <v>12</v>
      </c>
      <c r="BN241" s="28">
        <v>12</v>
      </c>
      <c r="BO241" s="28"/>
      <c r="BP241" s="28"/>
      <c r="BQ241" s="28"/>
      <c r="BR241" s="28" t="s">
        <v>509</v>
      </c>
      <c r="BS241" s="28"/>
      <c r="BT241" s="28" t="s">
        <v>509</v>
      </c>
      <c r="BU241" s="28"/>
    </row>
    <row r="242" spans="2:73" x14ac:dyDescent="0.25">
      <c r="B242" s="59" t="str">
        <f t="shared" si="97"/>
        <v>Lostine</v>
      </c>
      <c r="C242" s="100" t="str">
        <f t="shared" si="122"/>
        <v>USFS</v>
      </c>
      <c r="D242" s="82" t="str">
        <f t="shared" si="123"/>
        <v/>
      </c>
      <c r="E242" s="33" t="str">
        <f t="shared" si="124"/>
        <v/>
      </c>
      <c r="F242" s="33" t="str">
        <f t="shared" si="125"/>
        <v/>
      </c>
      <c r="G242" s="69" t="str">
        <f t="shared" si="126"/>
        <v/>
      </c>
      <c r="H242" s="79" t="str">
        <f t="shared" si="127"/>
        <v/>
      </c>
      <c r="I242" s="33" t="str">
        <f t="shared" si="128"/>
        <v/>
      </c>
      <c r="J242" s="33" t="str">
        <f t="shared" si="98"/>
        <v/>
      </c>
      <c r="K242" s="420" t="str">
        <f t="shared" si="99"/>
        <v/>
      </c>
      <c r="L242" s="82" t="str">
        <f t="shared" si="100"/>
        <v/>
      </c>
      <c r="M242" s="33" t="str">
        <f t="shared" si="101"/>
        <v/>
      </c>
      <c r="N242" s="33" t="str">
        <f t="shared" si="102"/>
        <v/>
      </c>
      <c r="O242" s="69" t="str">
        <f t="shared" si="103"/>
        <v/>
      </c>
      <c r="P242" s="79">
        <f t="shared" si="104"/>
        <v>5</v>
      </c>
      <c r="Q242" s="33" t="str">
        <f t="shared" si="105"/>
        <v/>
      </c>
      <c r="R242" s="33">
        <f t="shared" si="106"/>
        <v>11</v>
      </c>
      <c r="S242" s="420">
        <f t="shared" si="107"/>
        <v>16</v>
      </c>
      <c r="T242" s="82" t="str">
        <f t="shared" si="108"/>
        <v/>
      </c>
      <c r="U242" s="33" t="str">
        <f t="shared" si="109"/>
        <v/>
      </c>
      <c r="V242" s="33" t="str">
        <f t="shared" si="110"/>
        <v/>
      </c>
      <c r="W242" s="69" t="str">
        <f t="shared" si="111"/>
        <v/>
      </c>
      <c r="X242" s="79">
        <f t="shared" si="112"/>
        <v>5</v>
      </c>
      <c r="Y242" s="33" t="str">
        <f t="shared" si="113"/>
        <v/>
      </c>
      <c r="Z242" s="33">
        <f t="shared" si="114"/>
        <v>11</v>
      </c>
      <c r="AA242" s="420">
        <f t="shared" si="115"/>
        <v>16</v>
      </c>
      <c r="AB242" s="59" t="str">
        <f t="shared" si="116"/>
        <v/>
      </c>
      <c r="AC242" s="60" t="str">
        <f t="shared" si="117"/>
        <v/>
      </c>
      <c r="AD242" s="102" t="str">
        <f t="shared" si="118"/>
        <v/>
      </c>
      <c r="AE242" s="31" t="str">
        <f t="shared" si="119"/>
        <v/>
      </c>
      <c r="AF242" s="86" t="str">
        <f t="shared" si="120"/>
        <v/>
      </c>
      <c r="AG242" s="5" t="str">
        <f t="shared" si="121"/>
        <v/>
      </c>
      <c r="AJ242" s="16"/>
      <c r="AN242" s="28">
        <v>396</v>
      </c>
      <c r="AO242" s="28" t="s">
        <v>392</v>
      </c>
      <c r="AP242" s="28" t="s">
        <v>3</v>
      </c>
      <c r="AQ242" s="28"/>
      <c r="AR242" s="28"/>
      <c r="AS242" s="28"/>
      <c r="AT242" s="28"/>
      <c r="AU242" s="28"/>
      <c r="AV242" s="28"/>
      <c r="AW242" s="28"/>
      <c r="AX242" s="28"/>
      <c r="AY242" s="28"/>
      <c r="AZ242" s="28"/>
      <c r="BA242" s="28"/>
      <c r="BB242" s="28"/>
      <c r="BC242" s="28">
        <v>5</v>
      </c>
      <c r="BD242" s="28"/>
      <c r="BE242" s="28">
        <v>11</v>
      </c>
      <c r="BF242" s="28">
        <v>16</v>
      </c>
      <c r="BG242" s="28"/>
      <c r="BH242" s="28"/>
      <c r="BI242" s="28"/>
      <c r="BJ242" s="28"/>
      <c r="BK242" s="28">
        <v>5</v>
      </c>
      <c r="BL242" s="28"/>
      <c r="BM242" s="28">
        <v>11</v>
      </c>
      <c r="BN242" s="28">
        <v>16</v>
      </c>
      <c r="BO242" s="28"/>
      <c r="BP242" s="28"/>
      <c r="BQ242" s="28"/>
      <c r="BR242" s="28" t="s">
        <v>509</v>
      </c>
      <c r="BS242" s="28"/>
      <c r="BT242" s="28" t="s">
        <v>509</v>
      </c>
      <c r="BU242" s="28"/>
    </row>
    <row r="243" spans="2:73" x14ac:dyDescent="0.25">
      <c r="B243" s="59" t="str">
        <f t="shared" si="97"/>
        <v>Malheur</v>
      </c>
      <c r="C243" s="100" t="str">
        <f t="shared" si="122"/>
        <v>USFS</v>
      </c>
      <c r="D243" s="82" t="str">
        <f t="shared" si="123"/>
        <v/>
      </c>
      <c r="E243" s="33" t="str">
        <f t="shared" si="124"/>
        <v/>
      </c>
      <c r="F243" s="33" t="str">
        <f t="shared" si="125"/>
        <v/>
      </c>
      <c r="G243" s="69" t="str">
        <f t="shared" si="126"/>
        <v/>
      </c>
      <c r="H243" s="79" t="str">
        <f t="shared" si="127"/>
        <v/>
      </c>
      <c r="I243" s="33" t="str">
        <f t="shared" si="128"/>
        <v/>
      </c>
      <c r="J243" s="33" t="str">
        <f t="shared" si="98"/>
        <v/>
      </c>
      <c r="K243" s="420" t="str">
        <f t="shared" si="99"/>
        <v/>
      </c>
      <c r="L243" s="82" t="str">
        <f t="shared" si="100"/>
        <v/>
      </c>
      <c r="M243" s="33" t="str">
        <f t="shared" si="101"/>
        <v/>
      </c>
      <c r="N243" s="33" t="str">
        <f t="shared" si="102"/>
        <v/>
      </c>
      <c r="O243" s="69" t="str">
        <f t="shared" si="103"/>
        <v/>
      </c>
      <c r="P243" s="79">
        <f t="shared" si="104"/>
        <v>6.7</v>
      </c>
      <c r="Q243" s="33">
        <f t="shared" si="105"/>
        <v>7</v>
      </c>
      <c r="R243" s="33" t="str">
        <f t="shared" si="106"/>
        <v/>
      </c>
      <c r="S243" s="420">
        <f t="shared" si="107"/>
        <v>13.7</v>
      </c>
      <c r="T243" s="82" t="str">
        <f t="shared" si="108"/>
        <v/>
      </c>
      <c r="U243" s="33" t="str">
        <f t="shared" si="109"/>
        <v/>
      </c>
      <c r="V243" s="33" t="str">
        <f t="shared" si="110"/>
        <v/>
      </c>
      <c r="W243" s="69" t="str">
        <f t="shared" si="111"/>
        <v/>
      </c>
      <c r="X243" s="79">
        <f t="shared" si="112"/>
        <v>6.7</v>
      </c>
      <c r="Y243" s="33">
        <f t="shared" si="113"/>
        <v>7</v>
      </c>
      <c r="Z243" s="33" t="str">
        <f t="shared" si="114"/>
        <v/>
      </c>
      <c r="AA243" s="420">
        <f t="shared" si="115"/>
        <v>13.7</v>
      </c>
      <c r="AB243" s="59" t="str">
        <f t="shared" si="116"/>
        <v/>
      </c>
      <c r="AC243" s="60" t="str">
        <f t="shared" si="117"/>
        <v/>
      </c>
      <c r="AD243" s="102" t="str">
        <f t="shared" si="118"/>
        <v/>
      </c>
      <c r="AE243" s="31" t="str">
        <f t="shared" si="119"/>
        <v/>
      </c>
      <c r="AF243" s="86" t="str">
        <f t="shared" si="120"/>
        <v/>
      </c>
      <c r="AG243" s="5" t="str">
        <f t="shared" si="121"/>
        <v/>
      </c>
      <c r="AJ243" s="16"/>
      <c r="AN243" s="28">
        <v>397</v>
      </c>
      <c r="AO243" s="28" t="s">
        <v>393</v>
      </c>
      <c r="AP243" s="28" t="s">
        <v>3</v>
      </c>
      <c r="AQ243" s="28"/>
      <c r="AR243" s="28"/>
      <c r="AS243" s="28"/>
      <c r="AT243" s="28"/>
      <c r="AU243" s="28"/>
      <c r="AV243" s="28"/>
      <c r="AW243" s="28"/>
      <c r="AX243" s="28"/>
      <c r="AY243" s="28"/>
      <c r="AZ243" s="28"/>
      <c r="BA243" s="28"/>
      <c r="BB243" s="28"/>
      <c r="BC243" s="28">
        <v>6.7</v>
      </c>
      <c r="BD243" s="28">
        <v>7</v>
      </c>
      <c r="BE243" s="28"/>
      <c r="BF243" s="28">
        <v>13.7</v>
      </c>
      <c r="BG243" s="28"/>
      <c r="BH243" s="28"/>
      <c r="BI243" s="28"/>
      <c r="BJ243" s="28"/>
      <c r="BK243" s="28">
        <v>6.7</v>
      </c>
      <c r="BL243" s="28">
        <v>7</v>
      </c>
      <c r="BM243" s="28"/>
      <c r="BN243" s="28">
        <v>13.7</v>
      </c>
      <c r="BO243" s="28"/>
      <c r="BP243" s="28"/>
      <c r="BQ243" s="28"/>
      <c r="BR243" s="28" t="s">
        <v>509</v>
      </c>
      <c r="BS243" s="28"/>
      <c r="BT243" s="28" t="s">
        <v>509</v>
      </c>
      <c r="BU243" s="28"/>
    </row>
    <row r="244" spans="2:73" x14ac:dyDescent="0.25">
      <c r="B244" s="59" t="str">
        <f t="shared" si="97"/>
        <v>North Fork Malheur</v>
      </c>
      <c r="C244" s="100" t="str">
        <f t="shared" si="122"/>
        <v>USFS</v>
      </c>
      <c r="D244" s="82" t="str">
        <f t="shared" si="123"/>
        <v/>
      </c>
      <c r="E244" s="33" t="str">
        <f t="shared" si="124"/>
        <v/>
      </c>
      <c r="F244" s="33" t="str">
        <f t="shared" si="125"/>
        <v/>
      </c>
      <c r="G244" s="69" t="str">
        <f t="shared" si="126"/>
        <v/>
      </c>
      <c r="H244" s="79" t="str">
        <f t="shared" si="127"/>
        <v/>
      </c>
      <c r="I244" s="33" t="str">
        <f t="shared" si="128"/>
        <v/>
      </c>
      <c r="J244" s="33" t="str">
        <f t="shared" si="98"/>
        <v/>
      </c>
      <c r="K244" s="420" t="str">
        <f t="shared" si="99"/>
        <v/>
      </c>
      <c r="L244" s="82" t="str">
        <f t="shared" si="100"/>
        <v/>
      </c>
      <c r="M244" s="33" t="str">
        <f t="shared" si="101"/>
        <v/>
      </c>
      <c r="N244" s="33" t="str">
        <f t="shared" si="102"/>
        <v/>
      </c>
      <c r="O244" s="69" t="str">
        <f t="shared" si="103"/>
        <v/>
      </c>
      <c r="P244" s="79" t="str">
        <f t="shared" si="104"/>
        <v/>
      </c>
      <c r="Q244" s="33">
        <f t="shared" si="105"/>
        <v>25.5</v>
      </c>
      <c r="R244" s="33" t="str">
        <f t="shared" si="106"/>
        <v/>
      </c>
      <c r="S244" s="420">
        <f t="shared" si="107"/>
        <v>25.5</v>
      </c>
      <c r="T244" s="82" t="str">
        <f t="shared" si="108"/>
        <v/>
      </c>
      <c r="U244" s="33" t="str">
        <f t="shared" si="109"/>
        <v/>
      </c>
      <c r="V244" s="33" t="str">
        <f t="shared" si="110"/>
        <v/>
      </c>
      <c r="W244" s="69" t="str">
        <f t="shared" si="111"/>
        <v/>
      </c>
      <c r="X244" s="79" t="str">
        <f t="shared" si="112"/>
        <v/>
      </c>
      <c r="Y244" s="33">
        <f t="shared" si="113"/>
        <v>25.5</v>
      </c>
      <c r="Z244" s="33" t="str">
        <f t="shared" si="114"/>
        <v/>
      </c>
      <c r="AA244" s="420">
        <f t="shared" si="115"/>
        <v>25.5</v>
      </c>
      <c r="AB244" s="59" t="str">
        <f t="shared" si="116"/>
        <v/>
      </c>
      <c r="AC244" s="60" t="str">
        <f t="shared" si="117"/>
        <v/>
      </c>
      <c r="AD244" s="102" t="str">
        <f t="shared" si="118"/>
        <v/>
      </c>
      <c r="AE244" s="31" t="str">
        <f t="shared" si="119"/>
        <v/>
      </c>
      <c r="AF244" s="86" t="str">
        <f t="shared" si="120"/>
        <v/>
      </c>
      <c r="AG244" s="5" t="str">
        <f t="shared" si="121"/>
        <v/>
      </c>
      <c r="AJ244" s="16"/>
      <c r="AN244" s="28">
        <v>398</v>
      </c>
      <c r="AO244" s="28" t="s">
        <v>265</v>
      </c>
      <c r="AP244" s="28" t="s">
        <v>3</v>
      </c>
      <c r="AQ244" s="28"/>
      <c r="AR244" s="28"/>
      <c r="AS244" s="28"/>
      <c r="AT244" s="28"/>
      <c r="AU244" s="28"/>
      <c r="AV244" s="28"/>
      <c r="AW244" s="28"/>
      <c r="AX244" s="28"/>
      <c r="AY244" s="28"/>
      <c r="AZ244" s="28"/>
      <c r="BA244" s="28"/>
      <c r="BB244" s="28"/>
      <c r="BC244" s="28"/>
      <c r="BD244" s="28">
        <v>25.5</v>
      </c>
      <c r="BE244" s="28"/>
      <c r="BF244" s="28">
        <v>25.5</v>
      </c>
      <c r="BG244" s="28"/>
      <c r="BH244" s="28"/>
      <c r="BI244" s="28"/>
      <c r="BJ244" s="28"/>
      <c r="BK244" s="28"/>
      <c r="BL244" s="28">
        <v>25.5</v>
      </c>
      <c r="BM244" s="28"/>
      <c r="BN244" s="28">
        <v>25.5</v>
      </c>
      <c r="BO244" s="28"/>
      <c r="BP244" s="28"/>
      <c r="BQ244" s="28"/>
      <c r="BR244" s="28" t="s">
        <v>509</v>
      </c>
      <c r="BS244" s="28"/>
      <c r="BT244" s="28" t="s">
        <v>509</v>
      </c>
      <c r="BU244" s="28"/>
    </row>
    <row r="245" spans="2:73" x14ac:dyDescent="0.25">
      <c r="B245" s="59" t="str">
        <f t="shared" si="97"/>
        <v>McKenzie</v>
      </c>
      <c r="C245" s="100" t="str">
        <f t="shared" si="122"/>
        <v>USFS</v>
      </c>
      <c r="D245" s="82" t="str">
        <f t="shared" si="123"/>
        <v/>
      </c>
      <c r="E245" s="33" t="str">
        <f t="shared" si="124"/>
        <v/>
      </c>
      <c r="F245" s="33" t="str">
        <f t="shared" si="125"/>
        <v/>
      </c>
      <c r="G245" s="69" t="str">
        <f t="shared" si="126"/>
        <v/>
      </c>
      <c r="H245" s="79" t="str">
        <f t="shared" si="127"/>
        <v/>
      </c>
      <c r="I245" s="33" t="str">
        <f t="shared" si="128"/>
        <v/>
      </c>
      <c r="J245" s="33" t="str">
        <f t="shared" si="98"/>
        <v/>
      </c>
      <c r="K245" s="420" t="str">
        <f t="shared" si="99"/>
        <v/>
      </c>
      <c r="L245" s="82" t="str">
        <f t="shared" si="100"/>
        <v/>
      </c>
      <c r="M245" s="33" t="str">
        <f t="shared" si="101"/>
        <v/>
      </c>
      <c r="N245" s="33" t="str">
        <f t="shared" si="102"/>
        <v/>
      </c>
      <c r="O245" s="69" t="str">
        <f t="shared" si="103"/>
        <v/>
      </c>
      <c r="P245" s="79" t="str">
        <f t="shared" si="104"/>
        <v/>
      </c>
      <c r="Q245" s="33" t="str">
        <f t="shared" si="105"/>
        <v/>
      </c>
      <c r="R245" s="33">
        <f t="shared" si="106"/>
        <v>12.7</v>
      </c>
      <c r="S245" s="420">
        <f t="shared" si="107"/>
        <v>12.7</v>
      </c>
      <c r="T245" s="82" t="str">
        <f t="shared" si="108"/>
        <v/>
      </c>
      <c r="U245" s="33" t="str">
        <f t="shared" si="109"/>
        <v/>
      </c>
      <c r="V245" s="33" t="str">
        <f t="shared" si="110"/>
        <v/>
      </c>
      <c r="W245" s="69" t="str">
        <f t="shared" si="111"/>
        <v/>
      </c>
      <c r="X245" s="79" t="str">
        <f t="shared" si="112"/>
        <v/>
      </c>
      <c r="Y245" s="33" t="str">
        <f t="shared" si="113"/>
        <v/>
      </c>
      <c r="Z245" s="33">
        <f t="shared" si="114"/>
        <v>12.7</v>
      </c>
      <c r="AA245" s="420">
        <f t="shared" si="115"/>
        <v>12.7</v>
      </c>
      <c r="AB245" s="59" t="str">
        <f t="shared" si="116"/>
        <v/>
      </c>
      <c r="AC245" s="60" t="str">
        <f t="shared" si="117"/>
        <v/>
      </c>
      <c r="AD245" s="102" t="str">
        <f t="shared" si="118"/>
        <v/>
      </c>
      <c r="AE245" s="31" t="str">
        <f t="shared" si="119"/>
        <v/>
      </c>
      <c r="AF245" s="86" t="str">
        <f t="shared" si="120"/>
        <v/>
      </c>
      <c r="AG245" s="5" t="str">
        <f t="shared" si="121"/>
        <v/>
      </c>
      <c r="AJ245" s="16"/>
      <c r="AN245" s="28">
        <v>400</v>
      </c>
      <c r="AO245" s="28" t="s">
        <v>394</v>
      </c>
      <c r="AP245" s="28" t="s">
        <v>3</v>
      </c>
      <c r="AQ245" s="28"/>
      <c r="AR245" s="28"/>
      <c r="AS245" s="28"/>
      <c r="AT245" s="28"/>
      <c r="AU245" s="28"/>
      <c r="AV245" s="28"/>
      <c r="AW245" s="28"/>
      <c r="AX245" s="28"/>
      <c r="AY245" s="28"/>
      <c r="AZ245" s="28"/>
      <c r="BA245" s="28"/>
      <c r="BB245" s="28"/>
      <c r="BC245" s="28"/>
      <c r="BD245" s="28"/>
      <c r="BE245" s="28">
        <v>12.7</v>
      </c>
      <c r="BF245" s="28">
        <v>12.7</v>
      </c>
      <c r="BG245" s="28"/>
      <c r="BH245" s="28"/>
      <c r="BI245" s="28"/>
      <c r="BJ245" s="28"/>
      <c r="BK245" s="28"/>
      <c r="BL245" s="28"/>
      <c r="BM245" s="28">
        <v>12.7</v>
      </c>
      <c r="BN245" s="28">
        <v>12.7</v>
      </c>
      <c r="BO245" s="28"/>
      <c r="BP245" s="28"/>
      <c r="BQ245" s="28"/>
      <c r="BR245" s="28" t="s">
        <v>509</v>
      </c>
      <c r="BS245" s="28"/>
      <c r="BT245" s="28" t="s">
        <v>509</v>
      </c>
      <c r="BU245" s="28"/>
    </row>
    <row r="246" spans="2:73" x14ac:dyDescent="0.25">
      <c r="B246" s="59" t="str">
        <f t="shared" si="97"/>
        <v>Metolius</v>
      </c>
      <c r="C246" s="100" t="str">
        <f t="shared" si="122"/>
        <v>USFS</v>
      </c>
      <c r="D246" s="82" t="str">
        <f t="shared" si="123"/>
        <v/>
      </c>
      <c r="E246" s="33" t="str">
        <f t="shared" si="124"/>
        <v/>
      </c>
      <c r="F246" s="33" t="str">
        <f t="shared" si="125"/>
        <v/>
      </c>
      <c r="G246" s="69" t="str">
        <f t="shared" si="126"/>
        <v/>
      </c>
      <c r="H246" s="79" t="str">
        <f t="shared" si="127"/>
        <v/>
      </c>
      <c r="I246" s="33" t="str">
        <f t="shared" si="128"/>
        <v/>
      </c>
      <c r="J246" s="33" t="str">
        <f t="shared" si="98"/>
        <v/>
      </c>
      <c r="K246" s="420" t="str">
        <f t="shared" si="99"/>
        <v/>
      </c>
      <c r="L246" s="82" t="str">
        <f t="shared" si="100"/>
        <v/>
      </c>
      <c r="M246" s="33" t="str">
        <f t="shared" si="101"/>
        <v/>
      </c>
      <c r="N246" s="33" t="str">
        <f t="shared" si="102"/>
        <v/>
      </c>
      <c r="O246" s="69" t="str">
        <f t="shared" si="103"/>
        <v/>
      </c>
      <c r="P246" s="79" t="str">
        <f t="shared" si="104"/>
        <v/>
      </c>
      <c r="Q246" s="33">
        <f t="shared" si="105"/>
        <v>17.100000000000001</v>
      </c>
      <c r="R246" s="33">
        <f t="shared" si="106"/>
        <v>11.5</v>
      </c>
      <c r="S246" s="420">
        <f t="shared" si="107"/>
        <v>28.6</v>
      </c>
      <c r="T246" s="82" t="str">
        <f t="shared" si="108"/>
        <v/>
      </c>
      <c r="U246" s="33" t="str">
        <f t="shared" si="109"/>
        <v/>
      </c>
      <c r="V246" s="33" t="str">
        <f t="shared" si="110"/>
        <v/>
      </c>
      <c r="W246" s="69" t="str">
        <f t="shared" si="111"/>
        <v/>
      </c>
      <c r="X246" s="79" t="str">
        <f t="shared" si="112"/>
        <v/>
      </c>
      <c r="Y246" s="33">
        <f t="shared" si="113"/>
        <v>17.100000000000001</v>
      </c>
      <c r="Z246" s="33">
        <f t="shared" si="114"/>
        <v>11.5</v>
      </c>
      <c r="AA246" s="420">
        <f t="shared" si="115"/>
        <v>28.6</v>
      </c>
      <c r="AB246" s="59" t="str">
        <f t="shared" si="116"/>
        <v/>
      </c>
      <c r="AC246" s="60" t="str">
        <f t="shared" si="117"/>
        <v/>
      </c>
      <c r="AD246" s="102" t="str">
        <f t="shared" si="118"/>
        <v/>
      </c>
      <c r="AE246" s="31" t="str">
        <f t="shared" si="119"/>
        <v/>
      </c>
      <c r="AF246" s="86" t="str">
        <f t="shared" si="120"/>
        <v/>
      </c>
      <c r="AG246" s="5" t="str">
        <f t="shared" si="121"/>
        <v/>
      </c>
      <c r="AJ246" s="16"/>
      <c r="AN246" s="28">
        <v>402</v>
      </c>
      <c r="AO246" s="28" t="s">
        <v>395</v>
      </c>
      <c r="AP246" s="28" t="s">
        <v>3</v>
      </c>
      <c r="AQ246" s="28"/>
      <c r="AR246" s="28"/>
      <c r="AS246" s="28"/>
      <c r="AT246" s="28"/>
      <c r="AU246" s="28"/>
      <c r="AV246" s="28"/>
      <c r="AW246" s="28"/>
      <c r="AX246" s="28"/>
      <c r="AY246" s="28"/>
      <c r="AZ246" s="28"/>
      <c r="BA246" s="28"/>
      <c r="BB246" s="28"/>
      <c r="BC246" s="28"/>
      <c r="BD246" s="28">
        <v>17.100000000000001</v>
      </c>
      <c r="BE246" s="28">
        <v>11.5</v>
      </c>
      <c r="BF246" s="28">
        <v>28.6</v>
      </c>
      <c r="BG246" s="28"/>
      <c r="BH246" s="28"/>
      <c r="BI246" s="28"/>
      <c r="BJ246" s="28"/>
      <c r="BK246" s="28"/>
      <c r="BL246" s="28">
        <v>17.100000000000001</v>
      </c>
      <c r="BM246" s="28">
        <v>11.5</v>
      </c>
      <c r="BN246" s="28">
        <v>28.6</v>
      </c>
      <c r="BO246" s="28"/>
      <c r="BP246" s="28"/>
      <c r="BQ246" s="28"/>
      <c r="BR246" s="28" t="s">
        <v>509</v>
      </c>
      <c r="BS246" s="28"/>
      <c r="BT246" s="28" t="s">
        <v>509</v>
      </c>
      <c r="BU246" s="28"/>
    </row>
    <row r="247" spans="2:73" x14ac:dyDescent="0.25">
      <c r="B247" s="59" t="str">
        <f t="shared" si="97"/>
        <v>Minam</v>
      </c>
      <c r="C247" s="100" t="str">
        <f t="shared" si="122"/>
        <v>USFS</v>
      </c>
      <c r="D247" s="82" t="str">
        <f t="shared" si="123"/>
        <v/>
      </c>
      <c r="E247" s="33" t="str">
        <f t="shared" si="124"/>
        <v/>
      </c>
      <c r="F247" s="33" t="str">
        <f t="shared" si="125"/>
        <v/>
      </c>
      <c r="G247" s="69" t="str">
        <f t="shared" si="126"/>
        <v/>
      </c>
      <c r="H247" s="79" t="str">
        <f t="shared" si="127"/>
        <v/>
      </c>
      <c r="I247" s="33" t="str">
        <f t="shared" si="128"/>
        <v/>
      </c>
      <c r="J247" s="33" t="str">
        <f t="shared" si="98"/>
        <v/>
      </c>
      <c r="K247" s="420" t="str">
        <f t="shared" si="99"/>
        <v/>
      </c>
      <c r="L247" s="82" t="str">
        <f t="shared" si="100"/>
        <v/>
      </c>
      <c r="M247" s="33" t="str">
        <f t="shared" si="101"/>
        <v/>
      </c>
      <c r="N247" s="33" t="str">
        <f t="shared" si="102"/>
        <v/>
      </c>
      <c r="O247" s="69" t="str">
        <f t="shared" si="103"/>
        <v/>
      </c>
      <c r="P247" s="79">
        <f t="shared" si="104"/>
        <v>41.9</v>
      </c>
      <c r="Q247" s="33" t="str">
        <f t="shared" si="105"/>
        <v/>
      </c>
      <c r="R247" s="33" t="str">
        <f t="shared" si="106"/>
        <v/>
      </c>
      <c r="S247" s="420">
        <f t="shared" si="107"/>
        <v>41.9</v>
      </c>
      <c r="T247" s="82" t="str">
        <f t="shared" si="108"/>
        <v/>
      </c>
      <c r="U247" s="33" t="str">
        <f t="shared" si="109"/>
        <v/>
      </c>
      <c r="V247" s="33" t="str">
        <f t="shared" si="110"/>
        <v/>
      </c>
      <c r="W247" s="69" t="str">
        <f t="shared" si="111"/>
        <v/>
      </c>
      <c r="X247" s="79">
        <f t="shared" si="112"/>
        <v>41.9</v>
      </c>
      <c r="Y247" s="33" t="str">
        <f t="shared" si="113"/>
        <v/>
      </c>
      <c r="Z247" s="33" t="str">
        <f t="shared" si="114"/>
        <v/>
      </c>
      <c r="AA247" s="420">
        <f t="shared" si="115"/>
        <v>41.9</v>
      </c>
      <c r="AB247" s="59" t="str">
        <f t="shared" si="116"/>
        <v/>
      </c>
      <c r="AC247" s="60" t="str">
        <f t="shared" si="117"/>
        <v/>
      </c>
      <c r="AD247" s="102" t="str">
        <f t="shared" si="118"/>
        <v/>
      </c>
      <c r="AE247" s="31" t="str">
        <f t="shared" si="119"/>
        <v/>
      </c>
      <c r="AF247" s="86" t="str">
        <f t="shared" si="120"/>
        <v/>
      </c>
      <c r="AG247" s="5" t="str">
        <f t="shared" si="121"/>
        <v/>
      </c>
      <c r="AJ247" s="16"/>
      <c r="AN247" s="28">
        <v>403</v>
      </c>
      <c r="AO247" s="28" t="s">
        <v>396</v>
      </c>
      <c r="AP247" s="28" t="s">
        <v>3</v>
      </c>
      <c r="AQ247" s="28"/>
      <c r="AR247" s="28"/>
      <c r="AS247" s="28"/>
      <c r="AT247" s="28"/>
      <c r="AU247" s="28"/>
      <c r="AV247" s="28"/>
      <c r="AW247" s="28"/>
      <c r="AX247" s="28"/>
      <c r="AY247" s="28"/>
      <c r="AZ247" s="28"/>
      <c r="BA247" s="28"/>
      <c r="BB247" s="28"/>
      <c r="BC247" s="28">
        <v>41.9</v>
      </c>
      <c r="BD247" s="28"/>
      <c r="BE247" s="28"/>
      <c r="BF247" s="28">
        <v>41.9</v>
      </c>
      <c r="BG247" s="28"/>
      <c r="BH247" s="28"/>
      <c r="BI247" s="28"/>
      <c r="BJ247" s="28"/>
      <c r="BK247" s="28">
        <v>41.9</v>
      </c>
      <c r="BL247" s="28"/>
      <c r="BM247" s="28"/>
      <c r="BN247" s="28">
        <v>41.9</v>
      </c>
      <c r="BO247" s="28"/>
      <c r="BP247" s="28"/>
      <c r="BQ247" s="28"/>
      <c r="BR247" s="28" t="s">
        <v>509</v>
      </c>
      <c r="BS247" s="28"/>
      <c r="BT247" s="28" t="s">
        <v>509</v>
      </c>
      <c r="BU247" s="28"/>
    </row>
    <row r="248" spans="2:73" x14ac:dyDescent="0.25">
      <c r="B248" s="59" t="str">
        <f t="shared" si="97"/>
        <v>North Powder</v>
      </c>
      <c r="C248" s="100" t="str">
        <f t="shared" si="122"/>
        <v>USFS</v>
      </c>
      <c r="D248" s="82" t="str">
        <f t="shared" si="123"/>
        <v/>
      </c>
      <c r="E248" s="33" t="str">
        <f t="shared" si="124"/>
        <v/>
      </c>
      <c r="F248" s="33" t="str">
        <f t="shared" si="125"/>
        <v/>
      </c>
      <c r="G248" s="69" t="str">
        <f t="shared" si="126"/>
        <v/>
      </c>
      <c r="H248" s="79" t="str">
        <f t="shared" si="127"/>
        <v/>
      </c>
      <c r="I248" s="33" t="str">
        <f t="shared" si="128"/>
        <v/>
      </c>
      <c r="J248" s="33" t="str">
        <f t="shared" si="98"/>
        <v/>
      </c>
      <c r="K248" s="420" t="str">
        <f t="shared" si="99"/>
        <v/>
      </c>
      <c r="L248" s="82" t="str">
        <f t="shared" si="100"/>
        <v/>
      </c>
      <c r="M248" s="33" t="str">
        <f t="shared" si="101"/>
        <v/>
      </c>
      <c r="N248" s="33" t="str">
        <f t="shared" si="102"/>
        <v/>
      </c>
      <c r="O248" s="69" t="str">
        <f t="shared" si="103"/>
        <v/>
      </c>
      <c r="P248" s="79" t="str">
        <f t="shared" si="104"/>
        <v/>
      </c>
      <c r="Q248" s="33">
        <f t="shared" si="105"/>
        <v>6.4</v>
      </c>
      <c r="R248" s="33" t="str">
        <f t="shared" si="106"/>
        <v/>
      </c>
      <c r="S248" s="420">
        <f t="shared" si="107"/>
        <v>6.4</v>
      </c>
      <c r="T248" s="82" t="str">
        <f t="shared" si="108"/>
        <v/>
      </c>
      <c r="U248" s="33" t="str">
        <f t="shared" si="109"/>
        <v/>
      </c>
      <c r="V248" s="33" t="str">
        <f t="shared" si="110"/>
        <v/>
      </c>
      <c r="W248" s="69" t="str">
        <f t="shared" si="111"/>
        <v/>
      </c>
      <c r="X248" s="79" t="str">
        <f t="shared" si="112"/>
        <v/>
      </c>
      <c r="Y248" s="33">
        <f t="shared" si="113"/>
        <v>6.4</v>
      </c>
      <c r="Z248" s="33" t="str">
        <f t="shared" si="114"/>
        <v/>
      </c>
      <c r="AA248" s="420">
        <f t="shared" si="115"/>
        <v>6.4</v>
      </c>
      <c r="AB248" s="59" t="str">
        <f t="shared" si="116"/>
        <v/>
      </c>
      <c r="AC248" s="60" t="str">
        <f t="shared" si="117"/>
        <v/>
      </c>
      <c r="AD248" s="102" t="str">
        <f t="shared" si="118"/>
        <v/>
      </c>
      <c r="AE248" s="31" t="str">
        <f t="shared" si="119"/>
        <v/>
      </c>
      <c r="AF248" s="86" t="str">
        <f t="shared" si="120"/>
        <v/>
      </c>
      <c r="AG248" s="5" t="str">
        <f t="shared" si="121"/>
        <v/>
      </c>
      <c r="AJ248" s="16"/>
      <c r="AN248" s="28">
        <v>404</v>
      </c>
      <c r="AO248" s="28" t="s">
        <v>402</v>
      </c>
      <c r="AP248" s="28" t="s">
        <v>3</v>
      </c>
      <c r="AQ248" s="28"/>
      <c r="AR248" s="28"/>
      <c r="AS248" s="28"/>
      <c r="AT248" s="28"/>
      <c r="AU248" s="28"/>
      <c r="AV248" s="28"/>
      <c r="AW248" s="28"/>
      <c r="AX248" s="28"/>
      <c r="AY248" s="28"/>
      <c r="AZ248" s="28"/>
      <c r="BA248" s="28"/>
      <c r="BB248" s="28"/>
      <c r="BC248" s="28"/>
      <c r="BD248" s="28">
        <v>6.4</v>
      </c>
      <c r="BE248" s="28"/>
      <c r="BF248" s="28">
        <v>6.4</v>
      </c>
      <c r="BG248" s="28"/>
      <c r="BH248" s="28"/>
      <c r="BI248" s="28"/>
      <c r="BJ248" s="28"/>
      <c r="BK248" s="28"/>
      <c r="BL248" s="28">
        <v>6.4</v>
      </c>
      <c r="BM248" s="28"/>
      <c r="BN248" s="28">
        <v>6.4</v>
      </c>
      <c r="BO248" s="28"/>
      <c r="BP248" s="28"/>
      <c r="BQ248" s="28"/>
      <c r="BR248" s="28" t="s">
        <v>509</v>
      </c>
      <c r="BS248" s="28"/>
      <c r="BT248" s="28" t="s">
        <v>509</v>
      </c>
      <c r="BU248" s="28"/>
    </row>
    <row r="249" spans="2:73" x14ac:dyDescent="0.25">
      <c r="B249" s="59" t="str">
        <f t="shared" si="97"/>
        <v>North Umpqua</v>
      </c>
      <c r="C249" s="100" t="str">
        <f t="shared" si="122"/>
        <v>BLM/USFS</v>
      </c>
      <c r="D249" s="82" t="str">
        <f t="shared" si="123"/>
        <v/>
      </c>
      <c r="E249" s="33" t="str">
        <f t="shared" si="124"/>
        <v/>
      </c>
      <c r="F249" s="33">
        <f t="shared" si="125"/>
        <v>8.4</v>
      </c>
      <c r="G249" s="69">
        <f t="shared" si="126"/>
        <v>8.4</v>
      </c>
      <c r="H249" s="79" t="str">
        <f t="shared" si="127"/>
        <v/>
      </c>
      <c r="I249" s="33" t="str">
        <f t="shared" si="128"/>
        <v/>
      </c>
      <c r="J249" s="33" t="str">
        <f t="shared" si="98"/>
        <v/>
      </c>
      <c r="K249" s="420" t="str">
        <f t="shared" si="99"/>
        <v/>
      </c>
      <c r="L249" s="82" t="str">
        <f t="shared" si="100"/>
        <v/>
      </c>
      <c r="M249" s="33" t="str">
        <f t="shared" si="101"/>
        <v/>
      </c>
      <c r="N249" s="33" t="str">
        <f t="shared" si="102"/>
        <v/>
      </c>
      <c r="O249" s="69" t="str">
        <f t="shared" si="103"/>
        <v/>
      </c>
      <c r="P249" s="79" t="str">
        <f t="shared" si="104"/>
        <v/>
      </c>
      <c r="Q249" s="33" t="str">
        <f t="shared" si="105"/>
        <v/>
      </c>
      <c r="R249" s="33">
        <f t="shared" si="106"/>
        <v>25.4</v>
      </c>
      <c r="S249" s="420">
        <f t="shared" si="107"/>
        <v>25.4</v>
      </c>
      <c r="T249" s="82" t="str">
        <f t="shared" si="108"/>
        <v/>
      </c>
      <c r="U249" s="33" t="str">
        <f t="shared" si="109"/>
        <v/>
      </c>
      <c r="V249" s="33" t="str">
        <f t="shared" si="110"/>
        <v/>
      </c>
      <c r="W249" s="69" t="str">
        <f t="shared" si="111"/>
        <v/>
      </c>
      <c r="X249" s="79" t="str">
        <f t="shared" si="112"/>
        <v/>
      </c>
      <c r="Y249" s="33" t="str">
        <f t="shared" si="113"/>
        <v/>
      </c>
      <c r="Z249" s="33">
        <f t="shared" si="114"/>
        <v>33.799999999999997</v>
      </c>
      <c r="AA249" s="420">
        <f t="shared" si="115"/>
        <v>33.799999999999997</v>
      </c>
      <c r="AB249" s="59" t="str">
        <f t="shared" si="116"/>
        <v/>
      </c>
      <c r="AC249" s="60" t="str">
        <f t="shared" si="117"/>
        <v/>
      </c>
      <c r="AD249" s="102" t="str">
        <f t="shared" si="118"/>
        <v/>
      </c>
      <c r="AE249" s="31" t="str">
        <f t="shared" si="119"/>
        <v/>
      </c>
      <c r="AF249" s="86" t="str">
        <f t="shared" si="120"/>
        <v/>
      </c>
      <c r="AG249" s="5" t="str">
        <f t="shared" si="121"/>
        <v/>
      </c>
      <c r="AJ249" s="16"/>
      <c r="AN249" s="28">
        <v>405</v>
      </c>
      <c r="AO249" s="28" t="s">
        <v>244</v>
      </c>
      <c r="AP249" s="28" t="s">
        <v>21</v>
      </c>
      <c r="AQ249" s="28"/>
      <c r="AR249" s="28"/>
      <c r="AS249" s="28">
        <v>8.4</v>
      </c>
      <c r="AT249" s="28">
        <v>8.4</v>
      </c>
      <c r="AU249" s="28"/>
      <c r="AV249" s="28"/>
      <c r="AW249" s="28"/>
      <c r="AX249" s="28"/>
      <c r="AY249" s="28"/>
      <c r="AZ249" s="28"/>
      <c r="BA249" s="28"/>
      <c r="BB249" s="28"/>
      <c r="BC249" s="28"/>
      <c r="BD249" s="28"/>
      <c r="BE249" s="28">
        <v>25.4</v>
      </c>
      <c r="BF249" s="28">
        <v>25.4</v>
      </c>
      <c r="BG249" s="28"/>
      <c r="BH249" s="28"/>
      <c r="BI249" s="28"/>
      <c r="BJ249" s="28"/>
      <c r="BK249" s="28"/>
      <c r="BL249" s="28"/>
      <c r="BM249" s="28">
        <v>33.799999999999997</v>
      </c>
      <c r="BN249" s="28">
        <v>33.799999999999997</v>
      </c>
      <c r="BO249" s="28"/>
      <c r="BP249" s="28"/>
      <c r="BQ249" s="28"/>
      <c r="BR249" s="28" t="s">
        <v>509</v>
      </c>
      <c r="BS249" s="28"/>
      <c r="BT249" s="28" t="s">
        <v>509</v>
      </c>
      <c r="BU249" s="28">
        <v>1</v>
      </c>
    </row>
    <row r="250" spans="2:73" x14ac:dyDescent="0.25">
      <c r="B250" s="59" t="str">
        <f t="shared" si="97"/>
        <v>Owyhee</v>
      </c>
      <c r="C250" s="100" t="str">
        <f t="shared" si="122"/>
        <v>BLM</v>
      </c>
      <c r="D250" s="82">
        <f t="shared" si="123"/>
        <v>120</v>
      </c>
      <c r="E250" s="33" t="str">
        <f t="shared" si="124"/>
        <v/>
      </c>
      <c r="F250" s="33" t="str">
        <f t="shared" si="125"/>
        <v/>
      </c>
      <c r="G250" s="69">
        <f t="shared" si="126"/>
        <v>120</v>
      </c>
      <c r="H250" s="79" t="str">
        <f t="shared" si="127"/>
        <v/>
      </c>
      <c r="I250" s="33" t="str">
        <f t="shared" si="128"/>
        <v/>
      </c>
      <c r="J250" s="33" t="str">
        <f t="shared" si="98"/>
        <v/>
      </c>
      <c r="K250" s="420" t="str">
        <f t="shared" si="99"/>
        <v/>
      </c>
      <c r="L250" s="82" t="str">
        <f t="shared" si="100"/>
        <v/>
      </c>
      <c r="M250" s="33" t="str">
        <f t="shared" si="101"/>
        <v/>
      </c>
      <c r="N250" s="33" t="str">
        <f t="shared" si="102"/>
        <v/>
      </c>
      <c r="O250" s="69" t="str">
        <f t="shared" si="103"/>
        <v/>
      </c>
      <c r="P250" s="79" t="str">
        <f t="shared" si="104"/>
        <v/>
      </c>
      <c r="Q250" s="33" t="str">
        <f t="shared" si="105"/>
        <v/>
      </c>
      <c r="R250" s="33" t="str">
        <f t="shared" si="106"/>
        <v/>
      </c>
      <c r="S250" s="420" t="str">
        <f t="shared" si="107"/>
        <v/>
      </c>
      <c r="T250" s="82" t="str">
        <f t="shared" si="108"/>
        <v/>
      </c>
      <c r="U250" s="33" t="str">
        <f t="shared" si="109"/>
        <v/>
      </c>
      <c r="V250" s="33" t="str">
        <f t="shared" si="110"/>
        <v/>
      </c>
      <c r="W250" s="69" t="str">
        <f t="shared" si="111"/>
        <v/>
      </c>
      <c r="X250" s="79">
        <f t="shared" si="112"/>
        <v>120</v>
      </c>
      <c r="Y250" s="33" t="str">
        <f t="shared" si="113"/>
        <v/>
      </c>
      <c r="Z250" s="33" t="str">
        <f t="shared" si="114"/>
        <v/>
      </c>
      <c r="AA250" s="420">
        <f t="shared" si="115"/>
        <v>120</v>
      </c>
      <c r="AB250" s="59" t="str">
        <f t="shared" si="116"/>
        <v/>
      </c>
      <c r="AC250" s="60" t="str">
        <f t="shared" si="117"/>
        <v/>
      </c>
      <c r="AD250" s="102" t="str">
        <f t="shared" si="118"/>
        <v/>
      </c>
      <c r="AE250" s="31" t="str">
        <f t="shared" si="119"/>
        <v/>
      </c>
      <c r="AF250" s="86" t="str">
        <f t="shared" si="120"/>
        <v/>
      </c>
      <c r="AG250" s="5" t="str">
        <f t="shared" si="121"/>
        <v/>
      </c>
      <c r="AJ250" s="16"/>
      <c r="AN250" s="28">
        <v>408</v>
      </c>
      <c r="AO250" s="28" t="s">
        <v>208</v>
      </c>
      <c r="AP250" s="28" t="s">
        <v>1</v>
      </c>
      <c r="AQ250" s="28">
        <v>120</v>
      </c>
      <c r="AR250" s="28"/>
      <c r="AS250" s="28"/>
      <c r="AT250" s="28">
        <v>120</v>
      </c>
      <c r="AU250" s="28"/>
      <c r="AV250" s="28"/>
      <c r="AW250" s="28"/>
      <c r="AX250" s="28"/>
      <c r="AY250" s="28"/>
      <c r="AZ250" s="28"/>
      <c r="BA250" s="28"/>
      <c r="BB250" s="28"/>
      <c r="BC250" s="28"/>
      <c r="BD250" s="28"/>
      <c r="BE250" s="28"/>
      <c r="BF250" s="28"/>
      <c r="BG250" s="28"/>
      <c r="BH250" s="28"/>
      <c r="BI250" s="28"/>
      <c r="BJ250" s="28"/>
      <c r="BK250" s="28">
        <v>120</v>
      </c>
      <c r="BL250" s="28"/>
      <c r="BM250" s="28"/>
      <c r="BN250" s="28">
        <v>120</v>
      </c>
      <c r="BO250" s="28"/>
      <c r="BP250" s="28"/>
      <c r="BQ250" s="28"/>
      <c r="BR250" s="28" t="s">
        <v>509</v>
      </c>
      <c r="BS250" s="28"/>
      <c r="BT250" s="28" t="s">
        <v>509</v>
      </c>
      <c r="BU250" s="28">
        <v>1</v>
      </c>
    </row>
    <row r="251" spans="2:73" x14ac:dyDescent="0.25">
      <c r="B251" s="59" t="str">
        <f t="shared" si="97"/>
        <v>North Fork Owyhee</v>
      </c>
      <c r="C251" s="100" t="str">
        <f t="shared" si="122"/>
        <v>BLM</v>
      </c>
      <c r="D251" s="82">
        <f t="shared" si="123"/>
        <v>9.6</v>
      </c>
      <c r="E251" s="33" t="str">
        <f t="shared" si="124"/>
        <v/>
      </c>
      <c r="F251" s="33" t="str">
        <f t="shared" si="125"/>
        <v/>
      </c>
      <c r="G251" s="69">
        <f t="shared" si="126"/>
        <v>9.6</v>
      </c>
      <c r="H251" s="79" t="str">
        <f t="shared" si="127"/>
        <v/>
      </c>
      <c r="I251" s="33" t="str">
        <f t="shared" si="128"/>
        <v/>
      </c>
      <c r="J251" s="33" t="str">
        <f t="shared" si="98"/>
        <v/>
      </c>
      <c r="K251" s="420" t="str">
        <f t="shared" si="99"/>
        <v/>
      </c>
      <c r="L251" s="82" t="str">
        <f t="shared" si="100"/>
        <v/>
      </c>
      <c r="M251" s="33" t="str">
        <f t="shared" si="101"/>
        <v/>
      </c>
      <c r="N251" s="33" t="str">
        <f t="shared" si="102"/>
        <v/>
      </c>
      <c r="O251" s="69" t="str">
        <f t="shared" si="103"/>
        <v/>
      </c>
      <c r="P251" s="79" t="str">
        <f t="shared" si="104"/>
        <v/>
      </c>
      <c r="Q251" s="33" t="str">
        <f t="shared" si="105"/>
        <v/>
      </c>
      <c r="R251" s="33" t="str">
        <f t="shared" si="106"/>
        <v/>
      </c>
      <c r="S251" s="420" t="str">
        <f t="shared" si="107"/>
        <v/>
      </c>
      <c r="T251" s="82" t="str">
        <f t="shared" si="108"/>
        <v/>
      </c>
      <c r="U251" s="33" t="str">
        <f t="shared" si="109"/>
        <v/>
      </c>
      <c r="V251" s="33" t="str">
        <f t="shared" si="110"/>
        <v/>
      </c>
      <c r="W251" s="69" t="str">
        <f t="shared" si="111"/>
        <v/>
      </c>
      <c r="X251" s="79">
        <f t="shared" si="112"/>
        <v>9.6</v>
      </c>
      <c r="Y251" s="33" t="str">
        <f t="shared" si="113"/>
        <v/>
      </c>
      <c r="Z251" s="33" t="str">
        <f t="shared" si="114"/>
        <v/>
      </c>
      <c r="AA251" s="420">
        <f t="shared" si="115"/>
        <v>9.6</v>
      </c>
      <c r="AB251" s="59" t="str">
        <f t="shared" si="116"/>
        <v/>
      </c>
      <c r="AC251" s="60" t="str">
        <f t="shared" si="117"/>
        <v/>
      </c>
      <c r="AD251" s="102" t="str">
        <f t="shared" si="118"/>
        <v/>
      </c>
      <c r="AE251" s="31" t="str">
        <f t="shared" si="119"/>
        <v/>
      </c>
      <c r="AF251" s="86" t="str">
        <f t="shared" si="120"/>
        <v/>
      </c>
      <c r="AG251" s="5" t="str">
        <f t="shared" si="121"/>
        <v/>
      </c>
      <c r="AJ251" s="16"/>
      <c r="AN251" s="28">
        <v>409</v>
      </c>
      <c r="AO251" s="28" t="s">
        <v>399</v>
      </c>
      <c r="AP251" s="28" t="s">
        <v>1</v>
      </c>
      <c r="AQ251" s="28">
        <v>9.6</v>
      </c>
      <c r="AR251" s="28"/>
      <c r="AS251" s="28"/>
      <c r="AT251" s="28">
        <v>9.6</v>
      </c>
      <c r="AU251" s="28"/>
      <c r="AV251" s="28"/>
      <c r="AW251" s="28"/>
      <c r="AX251" s="28"/>
      <c r="AY251" s="28"/>
      <c r="AZ251" s="28"/>
      <c r="BA251" s="28"/>
      <c r="BB251" s="28"/>
      <c r="BC251" s="28"/>
      <c r="BD251" s="28"/>
      <c r="BE251" s="28"/>
      <c r="BF251" s="28"/>
      <c r="BG251" s="28"/>
      <c r="BH251" s="28"/>
      <c r="BI251" s="28"/>
      <c r="BJ251" s="28"/>
      <c r="BK251" s="28">
        <v>9.6</v>
      </c>
      <c r="BL251" s="28"/>
      <c r="BM251" s="28"/>
      <c r="BN251" s="28">
        <v>9.6</v>
      </c>
      <c r="BO251" s="28"/>
      <c r="BP251" s="28"/>
      <c r="BQ251" s="28"/>
      <c r="BR251" s="28" t="s">
        <v>509</v>
      </c>
      <c r="BS251" s="28"/>
      <c r="BT251" s="28" t="s">
        <v>509</v>
      </c>
      <c r="BU251" s="28"/>
    </row>
    <row r="252" spans="2:73" x14ac:dyDescent="0.25">
      <c r="B252" s="59" t="str">
        <f t="shared" si="97"/>
        <v>Powder</v>
      </c>
      <c r="C252" s="100" t="str">
        <f t="shared" si="122"/>
        <v>BLM</v>
      </c>
      <c r="D252" s="82" t="str">
        <f t="shared" si="123"/>
        <v/>
      </c>
      <c r="E252" s="33">
        <f t="shared" si="124"/>
        <v>11.7</v>
      </c>
      <c r="F252" s="33" t="str">
        <f t="shared" si="125"/>
        <v/>
      </c>
      <c r="G252" s="69">
        <f t="shared" si="126"/>
        <v>11.7</v>
      </c>
      <c r="H252" s="79" t="str">
        <f t="shared" si="127"/>
        <v/>
      </c>
      <c r="I252" s="33" t="str">
        <f t="shared" si="128"/>
        <v/>
      </c>
      <c r="J252" s="33" t="str">
        <f t="shared" si="98"/>
        <v/>
      </c>
      <c r="K252" s="420" t="str">
        <f t="shared" si="99"/>
        <v/>
      </c>
      <c r="L252" s="82" t="str">
        <f t="shared" si="100"/>
        <v/>
      </c>
      <c r="M252" s="33" t="str">
        <f t="shared" si="101"/>
        <v/>
      </c>
      <c r="N252" s="33" t="str">
        <f t="shared" si="102"/>
        <v/>
      </c>
      <c r="O252" s="69" t="str">
        <f t="shared" si="103"/>
        <v/>
      </c>
      <c r="P252" s="79" t="str">
        <f t="shared" si="104"/>
        <v/>
      </c>
      <c r="Q252" s="33" t="str">
        <f t="shared" si="105"/>
        <v/>
      </c>
      <c r="R252" s="33" t="str">
        <f t="shared" si="106"/>
        <v/>
      </c>
      <c r="S252" s="420" t="str">
        <f t="shared" si="107"/>
        <v/>
      </c>
      <c r="T252" s="82" t="str">
        <f t="shared" si="108"/>
        <v/>
      </c>
      <c r="U252" s="33" t="str">
        <f t="shared" si="109"/>
        <v/>
      </c>
      <c r="V252" s="33" t="str">
        <f t="shared" si="110"/>
        <v/>
      </c>
      <c r="W252" s="69" t="str">
        <f t="shared" si="111"/>
        <v/>
      </c>
      <c r="X252" s="79" t="str">
        <f t="shared" si="112"/>
        <v/>
      </c>
      <c r="Y252" s="33">
        <f t="shared" si="113"/>
        <v>11.7</v>
      </c>
      <c r="Z252" s="33" t="str">
        <f t="shared" si="114"/>
        <v/>
      </c>
      <c r="AA252" s="420">
        <f t="shared" si="115"/>
        <v>11.7</v>
      </c>
      <c r="AB252" s="59" t="str">
        <f t="shared" si="116"/>
        <v/>
      </c>
      <c r="AC252" s="60" t="str">
        <f t="shared" si="117"/>
        <v/>
      </c>
      <c r="AD252" s="102" t="str">
        <f t="shared" si="118"/>
        <v/>
      </c>
      <c r="AE252" s="31" t="str">
        <f t="shared" si="119"/>
        <v/>
      </c>
      <c r="AF252" s="86" t="str">
        <f t="shared" si="120"/>
        <v/>
      </c>
      <c r="AG252" s="5" t="str">
        <f t="shared" si="121"/>
        <v/>
      </c>
      <c r="AJ252" s="16"/>
      <c r="AN252" s="28">
        <v>410</v>
      </c>
      <c r="AO252" s="28" t="s">
        <v>480</v>
      </c>
      <c r="AP252" s="28" t="s">
        <v>1</v>
      </c>
      <c r="AQ252" s="28"/>
      <c r="AR252" s="28">
        <v>11.7</v>
      </c>
      <c r="AS252" s="28"/>
      <c r="AT252" s="28">
        <v>11.7</v>
      </c>
      <c r="AU252" s="28"/>
      <c r="AV252" s="28"/>
      <c r="AW252" s="28"/>
      <c r="AX252" s="28"/>
      <c r="AY252" s="28"/>
      <c r="AZ252" s="28"/>
      <c r="BA252" s="28"/>
      <c r="BB252" s="28"/>
      <c r="BC252" s="28"/>
      <c r="BD252" s="28"/>
      <c r="BE252" s="28"/>
      <c r="BF252" s="28"/>
      <c r="BG252" s="28"/>
      <c r="BH252" s="28"/>
      <c r="BI252" s="28"/>
      <c r="BJ252" s="28"/>
      <c r="BK252" s="28"/>
      <c r="BL252" s="28">
        <v>11.7</v>
      </c>
      <c r="BM252" s="28"/>
      <c r="BN252" s="28">
        <v>11.7</v>
      </c>
      <c r="BO252" s="28"/>
      <c r="BP252" s="28"/>
      <c r="BQ252" s="28"/>
      <c r="BR252" s="28" t="s">
        <v>509</v>
      </c>
      <c r="BS252" s="28"/>
      <c r="BT252" s="28" t="s">
        <v>509</v>
      </c>
      <c r="BU252" s="28"/>
    </row>
    <row r="253" spans="2:73" x14ac:dyDescent="0.25">
      <c r="B253" s="59" t="str">
        <f t="shared" si="97"/>
        <v>Quartzville Creek</v>
      </c>
      <c r="C253" s="100" t="str">
        <f t="shared" si="122"/>
        <v>BLM</v>
      </c>
      <c r="D253" s="82" t="str">
        <f t="shared" si="123"/>
        <v/>
      </c>
      <c r="E253" s="33" t="str">
        <f t="shared" si="124"/>
        <v/>
      </c>
      <c r="F253" s="33">
        <f t="shared" si="125"/>
        <v>12</v>
      </c>
      <c r="G253" s="69">
        <f t="shared" si="126"/>
        <v>12</v>
      </c>
      <c r="H253" s="79" t="str">
        <f t="shared" si="127"/>
        <v/>
      </c>
      <c r="I253" s="33" t="str">
        <f t="shared" si="128"/>
        <v/>
      </c>
      <c r="J253" s="33" t="str">
        <f t="shared" si="98"/>
        <v/>
      </c>
      <c r="K253" s="420" t="str">
        <f t="shared" si="99"/>
        <v/>
      </c>
      <c r="L253" s="82" t="str">
        <f t="shared" si="100"/>
        <v/>
      </c>
      <c r="M253" s="33" t="str">
        <f t="shared" si="101"/>
        <v/>
      </c>
      <c r="N253" s="33" t="str">
        <f t="shared" si="102"/>
        <v/>
      </c>
      <c r="O253" s="69" t="str">
        <f t="shared" si="103"/>
        <v/>
      </c>
      <c r="P253" s="79" t="str">
        <f t="shared" si="104"/>
        <v/>
      </c>
      <c r="Q253" s="33" t="str">
        <f t="shared" si="105"/>
        <v/>
      </c>
      <c r="R253" s="33" t="str">
        <f t="shared" si="106"/>
        <v/>
      </c>
      <c r="S253" s="420" t="str">
        <f t="shared" si="107"/>
        <v/>
      </c>
      <c r="T253" s="82" t="str">
        <f t="shared" si="108"/>
        <v/>
      </c>
      <c r="U253" s="33" t="str">
        <f t="shared" si="109"/>
        <v/>
      </c>
      <c r="V253" s="33" t="str">
        <f t="shared" si="110"/>
        <v/>
      </c>
      <c r="W253" s="69" t="str">
        <f t="shared" si="111"/>
        <v/>
      </c>
      <c r="X253" s="79" t="str">
        <f t="shared" si="112"/>
        <v/>
      </c>
      <c r="Y253" s="33" t="str">
        <f t="shared" si="113"/>
        <v/>
      </c>
      <c r="Z253" s="33">
        <f t="shared" si="114"/>
        <v>12</v>
      </c>
      <c r="AA253" s="420">
        <f t="shared" si="115"/>
        <v>12</v>
      </c>
      <c r="AB253" s="59" t="str">
        <f t="shared" si="116"/>
        <v/>
      </c>
      <c r="AC253" s="60" t="str">
        <f t="shared" si="117"/>
        <v/>
      </c>
      <c r="AD253" s="102" t="str">
        <f t="shared" si="118"/>
        <v/>
      </c>
      <c r="AE253" s="31" t="str">
        <f t="shared" si="119"/>
        <v/>
      </c>
      <c r="AF253" s="86" t="str">
        <f t="shared" si="120"/>
        <v/>
      </c>
      <c r="AG253" s="5" t="str">
        <f t="shared" si="121"/>
        <v/>
      </c>
      <c r="AJ253" s="16"/>
      <c r="AN253" s="28">
        <v>411</v>
      </c>
      <c r="AO253" s="28" t="s">
        <v>146</v>
      </c>
      <c r="AP253" s="28" t="s">
        <v>1</v>
      </c>
      <c r="AQ253" s="28"/>
      <c r="AR253" s="28"/>
      <c r="AS253" s="28">
        <v>12</v>
      </c>
      <c r="AT253" s="28">
        <v>12</v>
      </c>
      <c r="AU253" s="28"/>
      <c r="AV253" s="28"/>
      <c r="AW253" s="28"/>
      <c r="AX253" s="28"/>
      <c r="AY253" s="28"/>
      <c r="AZ253" s="28"/>
      <c r="BA253" s="28"/>
      <c r="BB253" s="28"/>
      <c r="BC253" s="28"/>
      <c r="BD253" s="28"/>
      <c r="BE253" s="28"/>
      <c r="BF253" s="28"/>
      <c r="BG253" s="28"/>
      <c r="BH253" s="28"/>
      <c r="BI253" s="28"/>
      <c r="BJ253" s="28"/>
      <c r="BK253" s="28"/>
      <c r="BL253" s="28"/>
      <c r="BM253" s="28">
        <v>12</v>
      </c>
      <c r="BN253" s="28">
        <v>12</v>
      </c>
      <c r="BO253" s="28"/>
      <c r="BP253" s="28"/>
      <c r="BQ253" s="28"/>
      <c r="BR253" s="28" t="s">
        <v>509</v>
      </c>
      <c r="BS253" s="28"/>
      <c r="BT253" s="28" t="s">
        <v>509</v>
      </c>
      <c r="BU253" s="28"/>
    </row>
    <row r="254" spans="2:73" x14ac:dyDescent="0.25">
      <c r="B254" s="59" t="str">
        <f t="shared" si="97"/>
        <v>Styx</v>
      </c>
      <c r="C254" s="100" t="str">
        <f t="shared" si="122"/>
        <v>USFS</v>
      </c>
      <c r="D254" s="82" t="str">
        <f t="shared" si="123"/>
        <v/>
      </c>
      <c r="E254" s="33" t="str">
        <f t="shared" si="124"/>
        <v/>
      </c>
      <c r="F254" s="33" t="str">
        <f t="shared" si="125"/>
        <v/>
      </c>
      <c r="G254" s="69" t="str">
        <f t="shared" si="126"/>
        <v/>
      </c>
      <c r="H254" s="79" t="str">
        <f t="shared" si="127"/>
        <v/>
      </c>
      <c r="I254" s="33" t="str">
        <f t="shared" si="128"/>
        <v/>
      </c>
      <c r="J254" s="33" t="str">
        <f t="shared" si="98"/>
        <v/>
      </c>
      <c r="K254" s="420" t="str">
        <f t="shared" si="99"/>
        <v/>
      </c>
      <c r="L254" s="82" t="str">
        <f t="shared" si="100"/>
        <v/>
      </c>
      <c r="M254" s="33" t="str">
        <f t="shared" si="101"/>
        <v/>
      </c>
      <c r="N254" s="33" t="str">
        <f t="shared" si="102"/>
        <v/>
      </c>
      <c r="O254" s="69" t="str">
        <f t="shared" si="103"/>
        <v/>
      </c>
      <c r="P254" s="79" t="str">
        <f t="shared" si="104"/>
        <v/>
      </c>
      <c r="Q254" s="33">
        <f t="shared" si="105"/>
        <v>0.4</v>
      </c>
      <c r="R254" s="33" t="str">
        <f t="shared" si="106"/>
        <v/>
      </c>
      <c r="S254" s="420">
        <f t="shared" si="107"/>
        <v>0.4</v>
      </c>
      <c r="T254" s="82" t="str">
        <f t="shared" si="108"/>
        <v/>
      </c>
      <c r="U254" s="33" t="str">
        <f t="shared" si="109"/>
        <v/>
      </c>
      <c r="V254" s="33" t="str">
        <f t="shared" si="110"/>
        <v/>
      </c>
      <c r="W254" s="69" t="str">
        <f t="shared" si="111"/>
        <v/>
      </c>
      <c r="X254" s="79" t="str">
        <f t="shared" si="112"/>
        <v/>
      </c>
      <c r="Y254" s="33">
        <f t="shared" si="113"/>
        <v>0.4</v>
      </c>
      <c r="Z254" s="33" t="str">
        <f t="shared" si="114"/>
        <v/>
      </c>
      <c r="AA254" s="420">
        <f t="shared" si="115"/>
        <v>0.4</v>
      </c>
      <c r="AB254" s="59" t="str">
        <f t="shared" si="116"/>
        <v/>
      </c>
      <c r="AC254" s="60" t="str">
        <f t="shared" si="117"/>
        <v/>
      </c>
      <c r="AD254" s="102" t="str">
        <f t="shared" si="118"/>
        <v/>
      </c>
      <c r="AE254" s="31" t="str">
        <f t="shared" si="119"/>
        <v/>
      </c>
      <c r="AF254" s="86" t="str">
        <f t="shared" si="120"/>
        <v/>
      </c>
      <c r="AG254" s="5" t="str">
        <f t="shared" si="121"/>
        <v/>
      </c>
      <c r="AJ254" s="16"/>
      <c r="AN254" s="28">
        <v>412</v>
      </c>
      <c r="AO254" s="28" t="s">
        <v>685</v>
      </c>
      <c r="AP254" s="28" t="s">
        <v>3</v>
      </c>
      <c r="AQ254" s="28"/>
      <c r="AR254" s="28"/>
      <c r="AS254" s="28"/>
      <c r="AT254" s="28"/>
      <c r="AU254" s="28"/>
      <c r="AV254" s="28"/>
      <c r="AW254" s="28"/>
      <c r="AX254" s="28"/>
      <c r="AY254" s="28"/>
      <c r="AZ254" s="28"/>
      <c r="BA254" s="28"/>
      <c r="BB254" s="28"/>
      <c r="BC254" s="28"/>
      <c r="BD254" s="28">
        <v>0.4</v>
      </c>
      <c r="BE254" s="28"/>
      <c r="BF254" s="28">
        <v>0.4</v>
      </c>
      <c r="BG254" s="28"/>
      <c r="BH254" s="28"/>
      <c r="BI254" s="28"/>
      <c r="BJ254" s="28"/>
      <c r="BK254" s="28"/>
      <c r="BL254" s="28">
        <v>0.4</v>
      </c>
      <c r="BM254" s="28"/>
      <c r="BN254" s="28">
        <v>0.4</v>
      </c>
      <c r="BO254" s="28"/>
      <c r="BP254" s="28"/>
      <c r="BQ254" s="28"/>
      <c r="BR254" s="28" t="s">
        <v>509</v>
      </c>
      <c r="BS254" s="28"/>
      <c r="BT254" s="28" t="s">
        <v>509</v>
      </c>
      <c r="BU254" s="28"/>
    </row>
    <row r="255" spans="2:73" x14ac:dyDescent="0.25">
      <c r="B255" s="59" t="str">
        <f t="shared" si="97"/>
        <v>Roaring</v>
      </c>
      <c r="C255" s="100" t="str">
        <f t="shared" si="122"/>
        <v>USFS</v>
      </c>
      <c r="D255" s="82" t="str">
        <f t="shared" si="123"/>
        <v/>
      </c>
      <c r="E255" s="33" t="str">
        <f t="shared" si="124"/>
        <v/>
      </c>
      <c r="F255" s="33" t="str">
        <f t="shared" si="125"/>
        <v/>
      </c>
      <c r="G255" s="69" t="str">
        <f t="shared" si="126"/>
        <v/>
      </c>
      <c r="H255" s="79" t="str">
        <f t="shared" si="127"/>
        <v/>
      </c>
      <c r="I255" s="33" t="str">
        <f t="shared" si="128"/>
        <v/>
      </c>
      <c r="J255" s="33" t="str">
        <f t="shared" si="98"/>
        <v/>
      </c>
      <c r="K255" s="420" t="str">
        <f t="shared" si="99"/>
        <v/>
      </c>
      <c r="L255" s="82" t="str">
        <f t="shared" si="100"/>
        <v/>
      </c>
      <c r="M255" s="33" t="str">
        <f t="shared" si="101"/>
        <v/>
      </c>
      <c r="N255" s="33" t="str">
        <f t="shared" si="102"/>
        <v/>
      </c>
      <c r="O255" s="69" t="str">
        <f t="shared" si="103"/>
        <v/>
      </c>
      <c r="P255" s="79">
        <f t="shared" si="104"/>
        <v>13.5</v>
      </c>
      <c r="Q255" s="33" t="str">
        <f t="shared" si="105"/>
        <v/>
      </c>
      <c r="R255" s="33">
        <f t="shared" si="106"/>
        <v>0.2</v>
      </c>
      <c r="S255" s="420">
        <f t="shared" si="107"/>
        <v>13.7</v>
      </c>
      <c r="T255" s="82" t="str">
        <f t="shared" si="108"/>
        <v/>
      </c>
      <c r="U255" s="33" t="str">
        <f t="shared" si="109"/>
        <v/>
      </c>
      <c r="V255" s="33" t="str">
        <f t="shared" si="110"/>
        <v/>
      </c>
      <c r="W255" s="69" t="str">
        <f t="shared" si="111"/>
        <v/>
      </c>
      <c r="X255" s="79">
        <f t="shared" si="112"/>
        <v>13.5</v>
      </c>
      <c r="Y255" s="33" t="str">
        <f t="shared" si="113"/>
        <v/>
      </c>
      <c r="Z255" s="33">
        <f t="shared" si="114"/>
        <v>0.2</v>
      </c>
      <c r="AA255" s="420">
        <f t="shared" si="115"/>
        <v>13.7</v>
      </c>
      <c r="AB255" s="59" t="str">
        <f t="shared" si="116"/>
        <v/>
      </c>
      <c r="AC255" s="60" t="str">
        <f t="shared" si="117"/>
        <v/>
      </c>
      <c r="AD255" s="102" t="str">
        <f t="shared" si="118"/>
        <v/>
      </c>
      <c r="AE255" s="31" t="str">
        <f t="shared" si="119"/>
        <v/>
      </c>
      <c r="AF255" s="86" t="str">
        <f t="shared" si="120"/>
        <v/>
      </c>
      <c r="AG255" s="5" t="str">
        <f t="shared" si="121"/>
        <v/>
      </c>
      <c r="AJ255" s="16"/>
      <c r="AN255" s="28">
        <v>413</v>
      </c>
      <c r="AO255" s="28" t="s">
        <v>481</v>
      </c>
      <c r="AP255" s="28" t="s">
        <v>3</v>
      </c>
      <c r="AQ255" s="28"/>
      <c r="AR255" s="28"/>
      <c r="AS255" s="28"/>
      <c r="AT255" s="28"/>
      <c r="AU255" s="28"/>
      <c r="AV255" s="28"/>
      <c r="AW255" s="28"/>
      <c r="AX255" s="28"/>
      <c r="AY255" s="28"/>
      <c r="AZ255" s="28"/>
      <c r="BA255" s="28"/>
      <c r="BB255" s="28"/>
      <c r="BC255" s="28">
        <v>13.5</v>
      </c>
      <c r="BD255" s="28"/>
      <c r="BE255" s="28">
        <v>0.2</v>
      </c>
      <c r="BF255" s="28">
        <v>13.7</v>
      </c>
      <c r="BG255" s="28"/>
      <c r="BH255" s="28"/>
      <c r="BI255" s="28"/>
      <c r="BJ255" s="28"/>
      <c r="BK255" s="28">
        <v>13.5</v>
      </c>
      <c r="BL255" s="28"/>
      <c r="BM255" s="28">
        <v>0.2</v>
      </c>
      <c r="BN255" s="28">
        <v>13.7</v>
      </c>
      <c r="BO255" s="28"/>
      <c r="BP255" s="28"/>
      <c r="BQ255" s="28"/>
      <c r="BR255" s="28" t="s">
        <v>509</v>
      </c>
      <c r="BS255" s="28"/>
      <c r="BT255" s="28" t="s">
        <v>509</v>
      </c>
      <c r="BU255" s="28"/>
    </row>
    <row r="256" spans="2:73" x14ac:dyDescent="0.25">
      <c r="B256" s="59" t="str">
        <f t="shared" si="97"/>
        <v>South Fork Roaring</v>
      </c>
      <c r="C256" s="100" t="str">
        <f t="shared" si="122"/>
        <v>USFS</v>
      </c>
      <c r="D256" s="82" t="str">
        <f t="shared" si="123"/>
        <v/>
      </c>
      <c r="E256" s="33" t="str">
        <f t="shared" si="124"/>
        <v/>
      </c>
      <c r="F256" s="33" t="str">
        <f t="shared" si="125"/>
        <v/>
      </c>
      <c r="G256" s="69" t="str">
        <f t="shared" si="126"/>
        <v/>
      </c>
      <c r="H256" s="79" t="str">
        <f t="shared" si="127"/>
        <v/>
      </c>
      <c r="I256" s="33" t="str">
        <f t="shared" si="128"/>
        <v/>
      </c>
      <c r="J256" s="33" t="str">
        <f t="shared" si="98"/>
        <v/>
      </c>
      <c r="K256" s="420" t="str">
        <f t="shared" si="99"/>
        <v/>
      </c>
      <c r="L256" s="82" t="str">
        <f t="shared" si="100"/>
        <v/>
      </c>
      <c r="M256" s="33" t="str">
        <f t="shared" si="101"/>
        <v/>
      </c>
      <c r="N256" s="33" t="str">
        <f t="shared" si="102"/>
        <v/>
      </c>
      <c r="O256" s="69" t="str">
        <f t="shared" si="103"/>
        <v/>
      </c>
      <c r="P256" s="79">
        <f t="shared" si="104"/>
        <v>4.5999999999999996</v>
      </c>
      <c r="Q256" s="33" t="str">
        <f t="shared" si="105"/>
        <v/>
      </c>
      <c r="R256" s="33" t="str">
        <f t="shared" si="106"/>
        <v/>
      </c>
      <c r="S256" s="420">
        <f t="shared" si="107"/>
        <v>4.5999999999999996</v>
      </c>
      <c r="T256" s="82" t="str">
        <f t="shared" si="108"/>
        <v/>
      </c>
      <c r="U256" s="33" t="str">
        <f t="shared" si="109"/>
        <v/>
      </c>
      <c r="V256" s="33" t="str">
        <f t="shared" si="110"/>
        <v/>
      </c>
      <c r="W256" s="69" t="str">
        <f t="shared" si="111"/>
        <v/>
      </c>
      <c r="X256" s="79">
        <f t="shared" si="112"/>
        <v>4.5999999999999996</v>
      </c>
      <c r="Y256" s="33" t="str">
        <f t="shared" si="113"/>
        <v/>
      </c>
      <c r="Z256" s="33" t="str">
        <f t="shared" si="114"/>
        <v/>
      </c>
      <c r="AA256" s="420">
        <f t="shared" si="115"/>
        <v>4.5999999999999996</v>
      </c>
      <c r="AB256" s="59" t="str">
        <f t="shared" si="116"/>
        <v/>
      </c>
      <c r="AC256" s="60" t="str">
        <f t="shared" si="117"/>
        <v/>
      </c>
      <c r="AD256" s="102" t="str">
        <f t="shared" si="118"/>
        <v/>
      </c>
      <c r="AE256" s="31" t="str">
        <f t="shared" si="119"/>
        <v/>
      </c>
      <c r="AF256" s="86" t="str">
        <f t="shared" si="120"/>
        <v/>
      </c>
      <c r="AG256" s="5" t="str">
        <f t="shared" si="121"/>
        <v/>
      </c>
      <c r="AJ256" s="16"/>
      <c r="AN256" s="28">
        <v>414</v>
      </c>
      <c r="AO256" s="28" t="s">
        <v>453</v>
      </c>
      <c r="AP256" s="28" t="s">
        <v>3</v>
      </c>
      <c r="AQ256" s="28"/>
      <c r="AR256" s="28"/>
      <c r="AS256" s="28"/>
      <c r="AT256" s="28"/>
      <c r="AU256" s="28"/>
      <c r="AV256" s="28"/>
      <c r="AW256" s="28"/>
      <c r="AX256" s="28"/>
      <c r="AY256" s="28"/>
      <c r="AZ256" s="28"/>
      <c r="BA256" s="28"/>
      <c r="BB256" s="28"/>
      <c r="BC256" s="28">
        <v>4.5999999999999996</v>
      </c>
      <c r="BD256" s="28"/>
      <c r="BE256" s="28"/>
      <c r="BF256" s="28">
        <v>4.5999999999999996</v>
      </c>
      <c r="BG256" s="28"/>
      <c r="BH256" s="28"/>
      <c r="BI256" s="28"/>
      <c r="BJ256" s="28"/>
      <c r="BK256" s="28">
        <v>4.5999999999999996</v>
      </c>
      <c r="BL256" s="28"/>
      <c r="BM256" s="28"/>
      <c r="BN256" s="28">
        <v>4.5999999999999996</v>
      </c>
      <c r="BO256" s="28"/>
      <c r="BP256" s="28"/>
      <c r="BQ256" s="28"/>
      <c r="BR256" s="28" t="s">
        <v>509</v>
      </c>
      <c r="BS256" s="28"/>
      <c r="BT256" s="28" t="s">
        <v>509</v>
      </c>
      <c r="BU256" s="28"/>
    </row>
    <row r="257" spans="2:73" x14ac:dyDescent="0.25">
      <c r="B257" s="59" t="str">
        <f t="shared" si="97"/>
        <v>Rogue</v>
      </c>
      <c r="C257" s="100" t="str">
        <f t="shared" si="122"/>
        <v>BLM/USFS</v>
      </c>
      <c r="D257" s="82">
        <f t="shared" si="123"/>
        <v>20.6</v>
      </c>
      <c r="E257" s="33" t="str">
        <f t="shared" si="124"/>
        <v/>
      </c>
      <c r="F257" s="33">
        <f t="shared" si="125"/>
        <v>26.4</v>
      </c>
      <c r="G257" s="69">
        <f t="shared" si="126"/>
        <v>47</v>
      </c>
      <c r="H257" s="79" t="str">
        <f t="shared" si="127"/>
        <v/>
      </c>
      <c r="I257" s="33" t="str">
        <f t="shared" si="128"/>
        <v/>
      </c>
      <c r="J257" s="33" t="str">
        <f t="shared" si="98"/>
        <v/>
      </c>
      <c r="K257" s="420" t="str">
        <f t="shared" si="99"/>
        <v/>
      </c>
      <c r="L257" s="82" t="str">
        <f t="shared" si="100"/>
        <v/>
      </c>
      <c r="M257" s="33" t="str">
        <f t="shared" si="101"/>
        <v/>
      </c>
      <c r="N257" s="33" t="str">
        <f t="shared" si="102"/>
        <v/>
      </c>
      <c r="O257" s="69" t="str">
        <f t="shared" si="103"/>
        <v/>
      </c>
      <c r="P257" s="79">
        <f t="shared" si="104"/>
        <v>13</v>
      </c>
      <c r="Q257" s="33">
        <f t="shared" si="105"/>
        <v>7.5</v>
      </c>
      <c r="R257" s="33">
        <f t="shared" si="106"/>
        <v>17</v>
      </c>
      <c r="S257" s="420">
        <f t="shared" si="107"/>
        <v>37.5</v>
      </c>
      <c r="T257" s="82" t="str">
        <f t="shared" si="108"/>
        <v/>
      </c>
      <c r="U257" s="33" t="str">
        <f t="shared" si="109"/>
        <v/>
      </c>
      <c r="V257" s="33" t="str">
        <f t="shared" si="110"/>
        <v/>
      </c>
      <c r="W257" s="69" t="str">
        <f t="shared" si="111"/>
        <v/>
      </c>
      <c r="X257" s="79">
        <f t="shared" si="112"/>
        <v>33.6</v>
      </c>
      <c r="Y257" s="33">
        <f t="shared" si="113"/>
        <v>7.5</v>
      </c>
      <c r="Z257" s="33">
        <f t="shared" si="114"/>
        <v>43.4</v>
      </c>
      <c r="AA257" s="420">
        <f t="shared" si="115"/>
        <v>84.5</v>
      </c>
      <c r="AB257" s="59" t="str">
        <f t="shared" si="116"/>
        <v/>
      </c>
      <c r="AC257" s="60" t="str">
        <f t="shared" si="117"/>
        <v/>
      </c>
      <c r="AD257" s="102" t="str">
        <f t="shared" si="118"/>
        <v/>
      </c>
      <c r="AE257" s="31" t="str">
        <f t="shared" si="119"/>
        <v/>
      </c>
      <c r="AF257" s="86" t="str">
        <f t="shared" si="120"/>
        <v/>
      </c>
      <c r="AG257" s="5" t="str">
        <f t="shared" si="121"/>
        <v/>
      </c>
      <c r="AJ257" s="16"/>
      <c r="AN257" s="28">
        <v>415</v>
      </c>
      <c r="AO257" s="28" t="s">
        <v>328</v>
      </c>
      <c r="AP257" s="28" t="s">
        <v>21</v>
      </c>
      <c r="AQ257" s="28">
        <v>20.6</v>
      </c>
      <c r="AR257" s="28"/>
      <c r="AS257" s="28">
        <v>26.4</v>
      </c>
      <c r="AT257" s="28">
        <v>47</v>
      </c>
      <c r="AU257" s="28"/>
      <c r="AV257" s="28"/>
      <c r="AW257" s="28"/>
      <c r="AX257" s="28"/>
      <c r="AY257" s="28"/>
      <c r="AZ257" s="28"/>
      <c r="BA257" s="28"/>
      <c r="BB257" s="28"/>
      <c r="BC257" s="28">
        <v>13</v>
      </c>
      <c r="BD257" s="28">
        <v>7.5</v>
      </c>
      <c r="BE257" s="28">
        <v>17</v>
      </c>
      <c r="BF257" s="28">
        <v>37.5</v>
      </c>
      <c r="BG257" s="28"/>
      <c r="BH257" s="28"/>
      <c r="BI257" s="28"/>
      <c r="BJ257" s="28"/>
      <c r="BK257" s="28">
        <v>33.6</v>
      </c>
      <c r="BL257" s="28">
        <v>7.5</v>
      </c>
      <c r="BM257" s="28">
        <v>43.4</v>
      </c>
      <c r="BN257" s="28">
        <v>84.5</v>
      </c>
      <c r="BO257" s="28"/>
      <c r="BP257" s="28"/>
      <c r="BQ257" s="28"/>
      <c r="BR257" s="28" t="s">
        <v>509</v>
      </c>
      <c r="BS257" s="28"/>
      <c r="BT257" s="28" t="s">
        <v>509</v>
      </c>
      <c r="BU257" s="28"/>
    </row>
    <row r="258" spans="2:73" x14ac:dyDescent="0.25">
      <c r="B258" s="59" t="str">
        <f t="shared" si="97"/>
        <v>Salmon</v>
      </c>
      <c r="C258" s="100" t="str">
        <f t="shared" si="122"/>
        <v>BLM/USFS</v>
      </c>
      <c r="D258" s="82" t="str">
        <f t="shared" si="123"/>
        <v/>
      </c>
      <c r="E258" s="33">
        <f t="shared" si="124"/>
        <v>4.8</v>
      </c>
      <c r="F258" s="33">
        <f t="shared" si="125"/>
        <v>3.2</v>
      </c>
      <c r="G258" s="69">
        <f t="shared" si="126"/>
        <v>8</v>
      </c>
      <c r="H258" s="79" t="str">
        <f t="shared" si="127"/>
        <v/>
      </c>
      <c r="I258" s="33" t="str">
        <f t="shared" si="128"/>
        <v/>
      </c>
      <c r="J258" s="33" t="str">
        <f t="shared" si="98"/>
        <v/>
      </c>
      <c r="K258" s="420" t="str">
        <f t="shared" si="99"/>
        <v/>
      </c>
      <c r="L258" s="82" t="str">
        <f t="shared" si="100"/>
        <v/>
      </c>
      <c r="M258" s="33" t="str">
        <f t="shared" si="101"/>
        <v/>
      </c>
      <c r="N258" s="33" t="str">
        <f t="shared" si="102"/>
        <v/>
      </c>
      <c r="O258" s="69" t="str">
        <f t="shared" si="103"/>
        <v/>
      </c>
      <c r="P258" s="79">
        <f t="shared" si="104"/>
        <v>15</v>
      </c>
      <c r="Q258" s="33" t="str">
        <f t="shared" si="105"/>
        <v/>
      </c>
      <c r="R258" s="33">
        <f t="shared" si="106"/>
        <v>10.5</v>
      </c>
      <c r="S258" s="420">
        <f t="shared" si="107"/>
        <v>25.5</v>
      </c>
      <c r="T258" s="82" t="str">
        <f t="shared" si="108"/>
        <v/>
      </c>
      <c r="U258" s="33" t="str">
        <f t="shared" si="109"/>
        <v/>
      </c>
      <c r="V258" s="33" t="str">
        <f t="shared" si="110"/>
        <v/>
      </c>
      <c r="W258" s="69" t="str">
        <f t="shared" si="111"/>
        <v/>
      </c>
      <c r="X258" s="79">
        <f t="shared" si="112"/>
        <v>15</v>
      </c>
      <c r="Y258" s="33">
        <f t="shared" si="113"/>
        <v>4.8</v>
      </c>
      <c r="Z258" s="33">
        <f t="shared" si="114"/>
        <v>13.7</v>
      </c>
      <c r="AA258" s="420">
        <f t="shared" si="115"/>
        <v>33.5</v>
      </c>
      <c r="AB258" s="59" t="str">
        <f t="shared" si="116"/>
        <v/>
      </c>
      <c r="AC258" s="60" t="str">
        <f t="shared" si="117"/>
        <v/>
      </c>
      <c r="AD258" s="102" t="str">
        <f t="shared" si="118"/>
        <v/>
      </c>
      <c r="AE258" s="31" t="str">
        <f t="shared" si="119"/>
        <v/>
      </c>
      <c r="AF258" s="86" t="str">
        <f t="shared" si="120"/>
        <v/>
      </c>
      <c r="AG258" s="5" t="str">
        <f t="shared" si="121"/>
        <v/>
      </c>
      <c r="AJ258" s="16"/>
      <c r="AN258" s="28">
        <v>418</v>
      </c>
      <c r="AO258" s="28" t="s">
        <v>190</v>
      </c>
      <c r="AP258" s="28" t="s">
        <v>21</v>
      </c>
      <c r="AQ258" s="28"/>
      <c r="AR258" s="28">
        <v>4.8</v>
      </c>
      <c r="AS258" s="28">
        <v>3.2</v>
      </c>
      <c r="AT258" s="28">
        <v>8</v>
      </c>
      <c r="AU258" s="28"/>
      <c r="AV258" s="28"/>
      <c r="AW258" s="28"/>
      <c r="AX258" s="28"/>
      <c r="AY258" s="28"/>
      <c r="AZ258" s="28"/>
      <c r="BA258" s="28"/>
      <c r="BB258" s="28"/>
      <c r="BC258" s="28">
        <v>15</v>
      </c>
      <c r="BD258" s="28"/>
      <c r="BE258" s="28">
        <v>10.5</v>
      </c>
      <c r="BF258" s="28">
        <v>25.5</v>
      </c>
      <c r="BG258" s="28"/>
      <c r="BH258" s="28"/>
      <c r="BI258" s="28"/>
      <c r="BJ258" s="28"/>
      <c r="BK258" s="28">
        <v>15</v>
      </c>
      <c r="BL258" s="28">
        <v>4.8</v>
      </c>
      <c r="BM258" s="28">
        <v>13.7</v>
      </c>
      <c r="BN258" s="28">
        <v>33.5</v>
      </c>
      <c r="BO258" s="28"/>
      <c r="BP258" s="28"/>
      <c r="BQ258" s="28"/>
      <c r="BR258" s="28" t="s">
        <v>509</v>
      </c>
      <c r="BS258" s="28"/>
      <c r="BT258" s="28" t="s">
        <v>509</v>
      </c>
      <c r="BU258" s="28"/>
    </row>
    <row r="259" spans="2:73" x14ac:dyDescent="0.25">
      <c r="B259" s="59" t="str">
        <f t="shared" si="97"/>
        <v>Sandy</v>
      </c>
      <c r="C259" s="100" t="str">
        <f t="shared" si="122"/>
        <v>BLM/USFS</v>
      </c>
      <c r="D259" s="82" t="str">
        <f t="shared" si="123"/>
        <v/>
      </c>
      <c r="E259" s="33">
        <f t="shared" si="124"/>
        <v>3.8</v>
      </c>
      <c r="F259" s="33">
        <f t="shared" si="125"/>
        <v>8.6999999999999993</v>
      </c>
      <c r="G259" s="69">
        <f t="shared" si="126"/>
        <v>12.5</v>
      </c>
      <c r="H259" s="79" t="str">
        <f t="shared" si="127"/>
        <v/>
      </c>
      <c r="I259" s="33" t="str">
        <f t="shared" si="128"/>
        <v/>
      </c>
      <c r="J259" s="33" t="str">
        <f t="shared" si="98"/>
        <v/>
      </c>
      <c r="K259" s="420" t="str">
        <f t="shared" si="99"/>
        <v/>
      </c>
      <c r="L259" s="82" t="str">
        <f t="shared" si="100"/>
        <v/>
      </c>
      <c r="M259" s="33" t="str">
        <f t="shared" si="101"/>
        <v/>
      </c>
      <c r="N259" s="33" t="str">
        <f t="shared" si="102"/>
        <v/>
      </c>
      <c r="O259" s="69" t="str">
        <f t="shared" si="103"/>
        <v/>
      </c>
      <c r="P259" s="79">
        <f t="shared" si="104"/>
        <v>4.5</v>
      </c>
      <c r="Q259" s="33" t="str">
        <f t="shared" si="105"/>
        <v/>
      </c>
      <c r="R259" s="33">
        <f t="shared" si="106"/>
        <v>7.9</v>
      </c>
      <c r="S259" s="420">
        <f t="shared" si="107"/>
        <v>12.4</v>
      </c>
      <c r="T259" s="82" t="str">
        <f t="shared" si="108"/>
        <v/>
      </c>
      <c r="U259" s="33" t="str">
        <f t="shared" si="109"/>
        <v/>
      </c>
      <c r="V259" s="33" t="str">
        <f t="shared" si="110"/>
        <v/>
      </c>
      <c r="W259" s="69" t="str">
        <f t="shared" si="111"/>
        <v/>
      </c>
      <c r="X259" s="79">
        <f t="shared" si="112"/>
        <v>4.5</v>
      </c>
      <c r="Y259" s="33">
        <f t="shared" si="113"/>
        <v>3.8</v>
      </c>
      <c r="Z259" s="33">
        <f t="shared" si="114"/>
        <v>16.600000000000001</v>
      </c>
      <c r="AA259" s="420">
        <f t="shared" si="115"/>
        <v>24.900000000000002</v>
      </c>
      <c r="AB259" s="59" t="str">
        <f t="shared" si="116"/>
        <v/>
      </c>
      <c r="AC259" s="60" t="str">
        <f t="shared" si="117"/>
        <v/>
      </c>
      <c r="AD259" s="102" t="str">
        <f t="shared" si="118"/>
        <v/>
      </c>
      <c r="AE259" s="31" t="str">
        <f t="shared" si="119"/>
        <v/>
      </c>
      <c r="AF259" s="86" t="str">
        <f t="shared" si="120"/>
        <v/>
      </c>
      <c r="AG259" s="5" t="str">
        <f t="shared" si="121"/>
        <v/>
      </c>
      <c r="AJ259" s="16"/>
      <c r="AN259" s="28">
        <v>421</v>
      </c>
      <c r="AO259" s="28" t="s">
        <v>482</v>
      </c>
      <c r="AP259" s="28" t="s">
        <v>21</v>
      </c>
      <c r="AQ259" s="28"/>
      <c r="AR259" s="28">
        <v>3.8</v>
      </c>
      <c r="AS259" s="28">
        <v>8.6999999999999993</v>
      </c>
      <c r="AT259" s="28">
        <v>12.5</v>
      </c>
      <c r="AU259" s="28"/>
      <c r="AV259" s="28"/>
      <c r="AW259" s="28"/>
      <c r="AX259" s="28"/>
      <c r="AY259" s="28"/>
      <c r="AZ259" s="28"/>
      <c r="BA259" s="28"/>
      <c r="BB259" s="28"/>
      <c r="BC259" s="28">
        <v>4.5</v>
      </c>
      <c r="BD259" s="28"/>
      <c r="BE259" s="28">
        <v>7.9</v>
      </c>
      <c r="BF259" s="28">
        <v>12.4</v>
      </c>
      <c r="BG259" s="28"/>
      <c r="BH259" s="28"/>
      <c r="BI259" s="28"/>
      <c r="BJ259" s="28"/>
      <c r="BK259" s="28">
        <v>4.5</v>
      </c>
      <c r="BL259" s="28">
        <v>3.8</v>
      </c>
      <c r="BM259" s="28">
        <v>16.600000000000001</v>
      </c>
      <c r="BN259" s="28">
        <v>24.900000000000002</v>
      </c>
      <c r="BO259" s="28"/>
      <c r="BP259" s="28"/>
      <c r="BQ259" s="28"/>
      <c r="BR259" s="28" t="s">
        <v>509</v>
      </c>
      <c r="BS259" s="28"/>
      <c r="BT259" s="28" t="s">
        <v>509</v>
      </c>
      <c r="BU259" s="28"/>
    </row>
    <row r="260" spans="2:73" x14ac:dyDescent="0.25">
      <c r="B260" s="59" t="str">
        <f t="shared" si="97"/>
        <v>North Fork Smith</v>
      </c>
      <c r="C260" s="100" t="str">
        <f t="shared" si="122"/>
        <v>USFS</v>
      </c>
      <c r="D260" s="82" t="str">
        <f t="shared" si="123"/>
        <v/>
      </c>
      <c r="E260" s="33" t="str">
        <f t="shared" si="124"/>
        <v/>
      </c>
      <c r="F260" s="33" t="str">
        <f t="shared" si="125"/>
        <v/>
      </c>
      <c r="G260" s="69" t="str">
        <f t="shared" si="126"/>
        <v/>
      </c>
      <c r="H260" s="79" t="str">
        <f t="shared" si="127"/>
        <v/>
      </c>
      <c r="I260" s="33" t="str">
        <f t="shared" si="128"/>
        <v/>
      </c>
      <c r="J260" s="33" t="str">
        <f t="shared" si="98"/>
        <v/>
      </c>
      <c r="K260" s="420" t="str">
        <f t="shared" si="99"/>
        <v/>
      </c>
      <c r="L260" s="82" t="str">
        <f t="shared" si="100"/>
        <v/>
      </c>
      <c r="M260" s="33" t="str">
        <f t="shared" si="101"/>
        <v/>
      </c>
      <c r="N260" s="33" t="str">
        <f t="shared" si="102"/>
        <v/>
      </c>
      <c r="O260" s="69" t="str">
        <f t="shared" si="103"/>
        <v/>
      </c>
      <c r="P260" s="79">
        <f t="shared" si="104"/>
        <v>8.5</v>
      </c>
      <c r="Q260" s="33">
        <f t="shared" si="105"/>
        <v>4.5</v>
      </c>
      <c r="R260" s="33" t="str">
        <f t="shared" si="106"/>
        <v/>
      </c>
      <c r="S260" s="420">
        <f t="shared" si="107"/>
        <v>13</v>
      </c>
      <c r="T260" s="82" t="str">
        <f t="shared" si="108"/>
        <v/>
      </c>
      <c r="U260" s="33" t="str">
        <f t="shared" si="109"/>
        <v/>
      </c>
      <c r="V260" s="33" t="str">
        <f t="shared" si="110"/>
        <v/>
      </c>
      <c r="W260" s="69" t="str">
        <f t="shared" si="111"/>
        <v/>
      </c>
      <c r="X260" s="79">
        <f t="shared" si="112"/>
        <v>8.5</v>
      </c>
      <c r="Y260" s="33">
        <f t="shared" si="113"/>
        <v>4.5</v>
      </c>
      <c r="Z260" s="33" t="str">
        <f t="shared" si="114"/>
        <v/>
      </c>
      <c r="AA260" s="420">
        <f t="shared" si="115"/>
        <v>13</v>
      </c>
      <c r="AB260" s="59" t="str">
        <f t="shared" si="116"/>
        <v/>
      </c>
      <c r="AC260" s="60" t="str">
        <f t="shared" si="117"/>
        <v/>
      </c>
      <c r="AD260" s="102" t="str">
        <f t="shared" si="118"/>
        <v/>
      </c>
      <c r="AE260" s="31" t="str">
        <f t="shared" si="119"/>
        <v/>
      </c>
      <c r="AF260" s="86" t="str">
        <f t="shared" si="120"/>
        <v/>
      </c>
      <c r="AG260" s="5" t="str">
        <f t="shared" si="121"/>
        <v/>
      </c>
      <c r="AJ260" s="16"/>
      <c r="AN260" s="28">
        <v>424</v>
      </c>
      <c r="AO260" s="28" t="s">
        <v>400</v>
      </c>
      <c r="AP260" s="28" t="s">
        <v>3</v>
      </c>
      <c r="AQ260" s="28"/>
      <c r="AR260" s="28"/>
      <c r="AS260" s="28"/>
      <c r="AT260" s="28"/>
      <c r="AU260" s="28"/>
      <c r="AV260" s="28"/>
      <c r="AW260" s="28"/>
      <c r="AX260" s="28"/>
      <c r="AY260" s="28"/>
      <c r="AZ260" s="28"/>
      <c r="BA260" s="28"/>
      <c r="BB260" s="28"/>
      <c r="BC260" s="28">
        <v>8.5</v>
      </c>
      <c r="BD260" s="28">
        <v>4.5</v>
      </c>
      <c r="BE260" s="28"/>
      <c r="BF260" s="28">
        <v>13</v>
      </c>
      <c r="BG260" s="28"/>
      <c r="BH260" s="28"/>
      <c r="BI260" s="28"/>
      <c r="BJ260" s="28"/>
      <c r="BK260" s="28">
        <v>8.5</v>
      </c>
      <c r="BL260" s="28">
        <v>4.5</v>
      </c>
      <c r="BM260" s="28"/>
      <c r="BN260" s="28">
        <v>13</v>
      </c>
      <c r="BO260" s="28"/>
      <c r="BP260" s="28"/>
      <c r="BQ260" s="28"/>
      <c r="BR260" s="28" t="s">
        <v>509</v>
      </c>
      <c r="BS260" s="28"/>
      <c r="BT260" s="28" t="s">
        <v>509</v>
      </c>
      <c r="BU260" s="28"/>
    </row>
    <row r="261" spans="2:73" x14ac:dyDescent="0.25">
      <c r="B261" s="59" t="str">
        <f t="shared" si="97"/>
        <v>North Fork Sprague</v>
      </c>
      <c r="C261" s="100" t="str">
        <f t="shared" si="122"/>
        <v>USFS</v>
      </c>
      <c r="D261" s="82" t="str">
        <f t="shared" si="123"/>
        <v/>
      </c>
      <c r="E261" s="33" t="str">
        <f t="shared" si="124"/>
        <v/>
      </c>
      <c r="F261" s="33" t="str">
        <f t="shared" si="125"/>
        <v/>
      </c>
      <c r="G261" s="69" t="str">
        <f t="shared" si="126"/>
        <v/>
      </c>
      <c r="H261" s="79" t="str">
        <f t="shared" si="127"/>
        <v/>
      </c>
      <c r="I261" s="33" t="str">
        <f t="shared" si="128"/>
        <v/>
      </c>
      <c r="J261" s="33" t="str">
        <f t="shared" si="98"/>
        <v/>
      </c>
      <c r="K261" s="420" t="str">
        <f t="shared" si="99"/>
        <v/>
      </c>
      <c r="L261" s="82" t="str">
        <f t="shared" si="100"/>
        <v/>
      </c>
      <c r="M261" s="33" t="str">
        <f t="shared" si="101"/>
        <v/>
      </c>
      <c r="N261" s="33" t="str">
        <f t="shared" si="102"/>
        <v/>
      </c>
      <c r="O261" s="69" t="str">
        <f t="shared" si="103"/>
        <v/>
      </c>
      <c r="P261" s="79" t="str">
        <f t="shared" si="104"/>
        <v/>
      </c>
      <c r="Q261" s="33">
        <f t="shared" si="105"/>
        <v>15</v>
      </c>
      <c r="R261" s="33" t="str">
        <f t="shared" si="106"/>
        <v/>
      </c>
      <c r="S261" s="420">
        <f t="shared" si="107"/>
        <v>15</v>
      </c>
      <c r="T261" s="82" t="str">
        <f t="shared" si="108"/>
        <v/>
      </c>
      <c r="U261" s="33" t="str">
        <f t="shared" si="109"/>
        <v/>
      </c>
      <c r="V261" s="33" t="str">
        <f t="shared" si="110"/>
        <v/>
      </c>
      <c r="W261" s="69" t="str">
        <f t="shared" si="111"/>
        <v/>
      </c>
      <c r="X261" s="79" t="str">
        <f t="shared" si="112"/>
        <v/>
      </c>
      <c r="Y261" s="33">
        <f t="shared" si="113"/>
        <v>15</v>
      </c>
      <c r="Z261" s="33" t="str">
        <f t="shared" si="114"/>
        <v/>
      </c>
      <c r="AA261" s="420">
        <f t="shared" si="115"/>
        <v>15</v>
      </c>
      <c r="AB261" s="59" t="str">
        <f t="shared" si="116"/>
        <v/>
      </c>
      <c r="AC261" s="60" t="str">
        <f t="shared" si="117"/>
        <v/>
      </c>
      <c r="AD261" s="102" t="str">
        <f t="shared" si="118"/>
        <v/>
      </c>
      <c r="AE261" s="31" t="str">
        <f t="shared" si="119"/>
        <v/>
      </c>
      <c r="AF261" s="86" t="str">
        <f t="shared" si="120"/>
        <v/>
      </c>
      <c r="AG261" s="5" t="str">
        <f t="shared" si="121"/>
        <v/>
      </c>
      <c r="AJ261" s="16"/>
      <c r="AN261" s="28">
        <v>425</v>
      </c>
      <c r="AO261" s="28" t="s">
        <v>401</v>
      </c>
      <c r="AP261" s="28" t="s">
        <v>3</v>
      </c>
      <c r="AQ261" s="28"/>
      <c r="AR261" s="28"/>
      <c r="AS261" s="28"/>
      <c r="AT261" s="28"/>
      <c r="AU261" s="28"/>
      <c r="AV261" s="28"/>
      <c r="AW261" s="28"/>
      <c r="AX261" s="28"/>
      <c r="AY261" s="28"/>
      <c r="AZ261" s="28"/>
      <c r="BA261" s="28"/>
      <c r="BB261" s="28"/>
      <c r="BC261" s="28"/>
      <c r="BD261" s="28">
        <v>15</v>
      </c>
      <c r="BE261" s="28"/>
      <c r="BF261" s="28">
        <v>15</v>
      </c>
      <c r="BG261" s="28"/>
      <c r="BH261" s="28"/>
      <c r="BI261" s="28"/>
      <c r="BJ261" s="28"/>
      <c r="BK261" s="28"/>
      <c r="BL261" s="28">
        <v>15</v>
      </c>
      <c r="BM261" s="28"/>
      <c r="BN261" s="28">
        <v>15</v>
      </c>
      <c r="BO261" s="28"/>
      <c r="BP261" s="28"/>
      <c r="BQ261" s="28"/>
      <c r="BR261" s="28" t="s">
        <v>509</v>
      </c>
      <c r="BS261" s="28"/>
      <c r="BT261" s="28" t="s">
        <v>509</v>
      </c>
      <c r="BU261" s="28"/>
    </row>
    <row r="262" spans="2:73" x14ac:dyDescent="0.25">
      <c r="B262" s="59" t="str">
        <f t="shared" si="97"/>
        <v>Whychus Creek</v>
      </c>
      <c r="C262" s="100" t="str">
        <f t="shared" si="122"/>
        <v>USFS</v>
      </c>
      <c r="D262" s="82" t="str">
        <f t="shared" si="123"/>
        <v/>
      </c>
      <c r="E262" s="33" t="str">
        <f t="shared" si="124"/>
        <v/>
      </c>
      <c r="F262" s="33" t="str">
        <f t="shared" si="125"/>
        <v/>
      </c>
      <c r="G262" s="69" t="str">
        <f t="shared" si="126"/>
        <v/>
      </c>
      <c r="H262" s="79" t="str">
        <f t="shared" si="127"/>
        <v/>
      </c>
      <c r="I262" s="33" t="str">
        <f t="shared" si="128"/>
        <v/>
      </c>
      <c r="J262" s="33" t="str">
        <f t="shared" si="98"/>
        <v/>
      </c>
      <c r="K262" s="420" t="str">
        <f t="shared" si="99"/>
        <v/>
      </c>
      <c r="L262" s="82" t="str">
        <f t="shared" si="100"/>
        <v/>
      </c>
      <c r="M262" s="33" t="str">
        <f t="shared" si="101"/>
        <v/>
      </c>
      <c r="N262" s="33" t="str">
        <f t="shared" si="102"/>
        <v/>
      </c>
      <c r="O262" s="69" t="str">
        <f t="shared" si="103"/>
        <v/>
      </c>
      <c r="P262" s="79">
        <f t="shared" si="104"/>
        <v>6.6</v>
      </c>
      <c r="Q262" s="33">
        <f t="shared" si="105"/>
        <v>8.8000000000000007</v>
      </c>
      <c r="R262" s="33" t="str">
        <f t="shared" si="106"/>
        <v/>
      </c>
      <c r="S262" s="420">
        <f t="shared" si="107"/>
        <v>15.4</v>
      </c>
      <c r="T262" s="82" t="str">
        <f t="shared" si="108"/>
        <v/>
      </c>
      <c r="U262" s="33" t="str">
        <f t="shared" si="109"/>
        <v/>
      </c>
      <c r="V262" s="33" t="str">
        <f t="shared" si="110"/>
        <v/>
      </c>
      <c r="W262" s="69" t="str">
        <f t="shared" si="111"/>
        <v/>
      </c>
      <c r="X262" s="79">
        <f t="shared" si="112"/>
        <v>6.6</v>
      </c>
      <c r="Y262" s="33">
        <f t="shared" si="113"/>
        <v>8.8000000000000007</v>
      </c>
      <c r="Z262" s="33" t="str">
        <f t="shared" si="114"/>
        <v/>
      </c>
      <c r="AA262" s="420">
        <f t="shared" si="115"/>
        <v>15.4</v>
      </c>
      <c r="AB262" s="59" t="str">
        <f t="shared" si="116"/>
        <v/>
      </c>
      <c r="AC262" s="60" t="str">
        <f t="shared" si="117"/>
        <v/>
      </c>
      <c r="AD262" s="102" t="str">
        <f t="shared" si="118"/>
        <v/>
      </c>
      <c r="AE262" s="31" t="str">
        <f t="shared" si="119"/>
        <v/>
      </c>
      <c r="AF262" s="86" t="str">
        <f t="shared" si="120"/>
        <v/>
      </c>
      <c r="AG262" s="5" t="str">
        <f t="shared" si="121"/>
        <v/>
      </c>
      <c r="AJ262" s="16"/>
      <c r="AN262" s="28">
        <v>426</v>
      </c>
      <c r="AO262" s="28" t="s">
        <v>597</v>
      </c>
      <c r="AP262" s="28" t="s">
        <v>3</v>
      </c>
      <c r="AQ262" s="28"/>
      <c r="AR262" s="28"/>
      <c r="AS262" s="28"/>
      <c r="AT262" s="28"/>
      <c r="AU262" s="28"/>
      <c r="AV262" s="28"/>
      <c r="AW262" s="28"/>
      <c r="AX262" s="28"/>
      <c r="AY262" s="28"/>
      <c r="AZ262" s="28"/>
      <c r="BA262" s="28"/>
      <c r="BB262" s="28"/>
      <c r="BC262" s="28">
        <v>6.6</v>
      </c>
      <c r="BD262" s="28">
        <v>8.8000000000000007</v>
      </c>
      <c r="BE262" s="28"/>
      <c r="BF262" s="28">
        <v>15.4</v>
      </c>
      <c r="BG262" s="28"/>
      <c r="BH262" s="28"/>
      <c r="BI262" s="28"/>
      <c r="BJ262" s="28"/>
      <c r="BK262" s="28">
        <v>6.6</v>
      </c>
      <c r="BL262" s="28">
        <v>8.8000000000000007</v>
      </c>
      <c r="BM262" s="28"/>
      <c r="BN262" s="28">
        <v>15.4</v>
      </c>
      <c r="BO262" s="28"/>
      <c r="BP262" s="28"/>
      <c r="BQ262" s="28"/>
      <c r="BR262" s="28" t="s">
        <v>509</v>
      </c>
      <c r="BS262" s="28"/>
      <c r="BT262" s="28" t="s">
        <v>509</v>
      </c>
      <c r="BU262" s="28"/>
    </row>
    <row r="263" spans="2:73" x14ac:dyDescent="0.25">
      <c r="B263" s="59" t="str">
        <f t="shared" si="97"/>
        <v>Sycan</v>
      </c>
      <c r="C263" s="100" t="str">
        <f t="shared" si="122"/>
        <v>USFS</v>
      </c>
      <c r="D263" s="82" t="str">
        <f t="shared" si="123"/>
        <v/>
      </c>
      <c r="E263" s="33" t="str">
        <f t="shared" si="124"/>
        <v/>
      </c>
      <c r="F263" s="33" t="str">
        <f t="shared" si="125"/>
        <v/>
      </c>
      <c r="G263" s="69" t="str">
        <f t="shared" si="126"/>
        <v/>
      </c>
      <c r="H263" s="79" t="str">
        <f t="shared" si="127"/>
        <v/>
      </c>
      <c r="I263" s="33" t="str">
        <f t="shared" si="128"/>
        <v/>
      </c>
      <c r="J263" s="33" t="str">
        <f t="shared" si="98"/>
        <v/>
      </c>
      <c r="K263" s="420" t="str">
        <f t="shared" si="99"/>
        <v/>
      </c>
      <c r="L263" s="82" t="str">
        <f t="shared" si="100"/>
        <v/>
      </c>
      <c r="M263" s="33" t="str">
        <f t="shared" si="101"/>
        <v/>
      </c>
      <c r="N263" s="33" t="str">
        <f t="shared" si="102"/>
        <v/>
      </c>
      <c r="O263" s="69" t="str">
        <f t="shared" si="103"/>
        <v/>
      </c>
      <c r="P263" s="79" t="str">
        <f t="shared" si="104"/>
        <v/>
      </c>
      <c r="Q263" s="33">
        <f t="shared" si="105"/>
        <v>50.4</v>
      </c>
      <c r="R263" s="33">
        <f t="shared" si="106"/>
        <v>8.6</v>
      </c>
      <c r="S263" s="420">
        <f t="shared" si="107"/>
        <v>59</v>
      </c>
      <c r="T263" s="82" t="str">
        <f t="shared" si="108"/>
        <v/>
      </c>
      <c r="U263" s="33" t="str">
        <f t="shared" si="109"/>
        <v/>
      </c>
      <c r="V263" s="33" t="str">
        <f t="shared" si="110"/>
        <v/>
      </c>
      <c r="W263" s="69" t="str">
        <f t="shared" si="111"/>
        <v/>
      </c>
      <c r="X263" s="79" t="str">
        <f t="shared" si="112"/>
        <v/>
      </c>
      <c r="Y263" s="33">
        <f t="shared" si="113"/>
        <v>50.4</v>
      </c>
      <c r="Z263" s="33">
        <f t="shared" si="114"/>
        <v>8.6</v>
      </c>
      <c r="AA263" s="420">
        <f t="shared" si="115"/>
        <v>59</v>
      </c>
      <c r="AB263" s="59" t="str">
        <f t="shared" si="116"/>
        <v/>
      </c>
      <c r="AC263" s="60" t="str">
        <f t="shared" si="117"/>
        <v/>
      </c>
      <c r="AD263" s="102" t="str">
        <f t="shared" si="118"/>
        <v/>
      </c>
      <c r="AE263" s="31" t="str">
        <f t="shared" si="119"/>
        <v/>
      </c>
      <c r="AF263" s="86" t="str">
        <f t="shared" si="120"/>
        <v/>
      </c>
      <c r="AG263" s="5" t="str">
        <f t="shared" si="121"/>
        <v/>
      </c>
      <c r="AJ263" s="16"/>
      <c r="AN263" s="28">
        <v>428</v>
      </c>
      <c r="AO263" s="28" t="s">
        <v>404</v>
      </c>
      <c r="AP263" s="28" t="s">
        <v>3</v>
      </c>
      <c r="AQ263" s="28"/>
      <c r="AR263" s="28"/>
      <c r="AS263" s="28"/>
      <c r="AT263" s="28"/>
      <c r="AU263" s="28"/>
      <c r="AV263" s="28"/>
      <c r="AW263" s="28"/>
      <c r="AX263" s="28"/>
      <c r="AY263" s="28"/>
      <c r="AZ263" s="28"/>
      <c r="BA263" s="28"/>
      <c r="BB263" s="28"/>
      <c r="BC263" s="28"/>
      <c r="BD263" s="28">
        <v>50.4</v>
      </c>
      <c r="BE263" s="28">
        <v>8.6</v>
      </c>
      <c r="BF263" s="28">
        <v>59</v>
      </c>
      <c r="BG263" s="28"/>
      <c r="BH263" s="28"/>
      <c r="BI263" s="28"/>
      <c r="BJ263" s="28"/>
      <c r="BK263" s="28"/>
      <c r="BL263" s="28">
        <v>50.4</v>
      </c>
      <c r="BM263" s="28">
        <v>8.6</v>
      </c>
      <c r="BN263" s="28">
        <v>59</v>
      </c>
      <c r="BO263" s="28"/>
      <c r="BP263" s="28"/>
      <c r="BQ263" s="28"/>
      <c r="BR263" s="28" t="s">
        <v>509</v>
      </c>
      <c r="BS263" s="28"/>
      <c r="BT263" s="28" t="s">
        <v>509</v>
      </c>
      <c r="BU263" s="28"/>
    </row>
    <row r="264" spans="2:73" x14ac:dyDescent="0.25">
      <c r="B264" s="59" t="str">
        <f t="shared" si="97"/>
        <v>Upper Rogue</v>
      </c>
      <c r="C264" s="100" t="str">
        <f t="shared" si="122"/>
        <v>USFS</v>
      </c>
      <c r="D264" s="82" t="str">
        <f t="shared" si="123"/>
        <v/>
      </c>
      <c r="E264" s="33" t="str">
        <f t="shared" si="124"/>
        <v/>
      </c>
      <c r="F264" s="33" t="str">
        <f t="shared" si="125"/>
        <v/>
      </c>
      <c r="G264" s="69" t="str">
        <f t="shared" si="126"/>
        <v/>
      </c>
      <c r="H264" s="79" t="str">
        <f t="shared" si="127"/>
        <v/>
      </c>
      <c r="I264" s="33" t="str">
        <f t="shared" si="128"/>
        <v/>
      </c>
      <c r="J264" s="33" t="str">
        <f t="shared" si="98"/>
        <v/>
      </c>
      <c r="K264" s="420" t="str">
        <f t="shared" si="99"/>
        <v/>
      </c>
      <c r="L264" s="82" t="str">
        <f t="shared" si="100"/>
        <v/>
      </c>
      <c r="M264" s="33" t="str">
        <f t="shared" si="101"/>
        <v/>
      </c>
      <c r="N264" s="33" t="str">
        <f t="shared" si="102"/>
        <v/>
      </c>
      <c r="O264" s="69" t="str">
        <f t="shared" si="103"/>
        <v/>
      </c>
      <c r="P264" s="79">
        <f t="shared" si="104"/>
        <v>6.1</v>
      </c>
      <c r="Q264" s="33">
        <f t="shared" si="105"/>
        <v>34.200000000000003</v>
      </c>
      <c r="R264" s="33" t="str">
        <f t="shared" si="106"/>
        <v/>
      </c>
      <c r="S264" s="420">
        <f t="shared" si="107"/>
        <v>40.300000000000004</v>
      </c>
      <c r="T264" s="82" t="str">
        <f t="shared" si="108"/>
        <v/>
      </c>
      <c r="U264" s="33" t="str">
        <f t="shared" si="109"/>
        <v/>
      </c>
      <c r="V264" s="33" t="str">
        <f t="shared" si="110"/>
        <v/>
      </c>
      <c r="W264" s="69" t="str">
        <f t="shared" si="111"/>
        <v/>
      </c>
      <c r="X264" s="79">
        <f t="shared" si="112"/>
        <v>6.1</v>
      </c>
      <c r="Y264" s="33">
        <f t="shared" si="113"/>
        <v>34.200000000000003</v>
      </c>
      <c r="Z264" s="33" t="str">
        <f t="shared" si="114"/>
        <v/>
      </c>
      <c r="AA264" s="420">
        <f t="shared" si="115"/>
        <v>40.300000000000004</v>
      </c>
      <c r="AB264" s="59" t="str">
        <f t="shared" si="116"/>
        <v/>
      </c>
      <c r="AC264" s="60" t="str">
        <f t="shared" si="117"/>
        <v/>
      </c>
      <c r="AD264" s="102" t="str">
        <f t="shared" si="118"/>
        <v/>
      </c>
      <c r="AE264" s="31" t="str">
        <f t="shared" si="119"/>
        <v/>
      </c>
      <c r="AF264" s="86" t="str">
        <f t="shared" si="120"/>
        <v/>
      </c>
      <c r="AG264" s="5" t="str">
        <f t="shared" si="121"/>
        <v/>
      </c>
      <c r="AJ264" s="16"/>
      <c r="AN264" s="28">
        <v>429</v>
      </c>
      <c r="AO264" s="28" t="s">
        <v>405</v>
      </c>
      <c r="AP264" s="28" t="s">
        <v>3</v>
      </c>
      <c r="AQ264" s="28"/>
      <c r="AR264" s="28"/>
      <c r="AS264" s="28"/>
      <c r="AT264" s="28"/>
      <c r="AU264" s="28"/>
      <c r="AV264" s="28"/>
      <c r="AW264" s="28"/>
      <c r="AX264" s="28"/>
      <c r="AY264" s="28"/>
      <c r="AZ264" s="28"/>
      <c r="BA264" s="28"/>
      <c r="BB264" s="28"/>
      <c r="BC264" s="28">
        <v>6.1</v>
      </c>
      <c r="BD264" s="28">
        <v>34.200000000000003</v>
      </c>
      <c r="BE264" s="28"/>
      <c r="BF264" s="28">
        <v>40.300000000000004</v>
      </c>
      <c r="BG264" s="28"/>
      <c r="BH264" s="28"/>
      <c r="BI264" s="28"/>
      <c r="BJ264" s="28"/>
      <c r="BK264" s="28">
        <v>6.1</v>
      </c>
      <c r="BL264" s="28">
        <v>34.200000000000003</v>
      </c>
      <c r="BM264" s="28"/>
      <c r="BN264" s="28">
        <v>40.300000000000004</v>
      </c>
      <c r="BO264" s="28"/>
      <c r="BP264" s="28"/>
      <c r="BQ264" s="28"/>
      <c r="BR264" s="28" t="s">
        <v>509</v>
      </c>
      <c r="BS264" s="28"/>
      <c r="BT264" s="28" t="s">
        <v>509</v>
      </c>
      <c r="BU264" s="28"/>
    </row>
    <row r="265" spans="2:73" x14ac:dyDescent="0.25">
      <c r="B265" s="59" t="str">
        <f t="shared" si="97"/>
        <v>Wallowa</v>
      </c>
      <c r="C265" s="100" t="str">
        <f t="shared" si="122"/>
        <v>State</v>
      </c>
      <c r="D265" s="82" t="str">
        <f t="shared" si="123"/>
        <v/>
      </c>
      <c r="E265" s="33" t="str">
        <f t="shared" si="124"/>
        <v/>
      </c>
      <c r="F265" s="33">
        <f t="shared" si="125"/>
        <v>4.0999999999999996</v>
      </c>
      <c r="G265" s="69">
        <f t="shared" si="126"/>
        <v>4.0999999999999996</v>
      </c>
      <c r="H265" s="79" t="str">
        <f t="shared" si="127"/>
        <v/>
      </c>
      <c r="I265" s="33" t="str">
        <f t="shared" si="128"/>
        <v/>
      </c>
      <c r="J265" s="33" t="str">
        <f t="shared" si="98"/>
        <v/>
      </c>
      <c r="K265" s="420" t="str">
        <f t="shared" si="99"/>
        <v/>
      </c>
      <c r="L265" s="82" t="str">
        <f t="shared" si="100"/>
        <v/>
      </c>
      <c r="M265" s="33" t="str">
        <f t="shared" si="101"/>
        <v/>
      </c>
      <c r="N265" s="33" t="str">
        <f t="shared" si="102"/>
        <v/>
      </c>
      <c r="O265" s="69" t="str">
        <f t="shared" si="103"/>
        <v/>
      </c>
      <c r="P265" s="79" t="str">
        <f t="shared" si="104"/>
        <v/>
      </c>
      <c r="Q265" s="33" t="str">
        <f t="shared" si="105"/>
        <v/>
      </c>
      <c r="R265" s="33" t="str">
        <f t="shared" si="106"/>
        <v/>
      </c>
      <c r="S265" s="420" t="str">
        <f t="shared" si="107"/>
        <v/>
      </c>
      <c r="T265" s="82" t="str">
        <f t="shared" si="108"/>
        <v/>
      </c>
      <c r="U265" s="33" t="str">
        <f t="shared" si="109"/>
        <v/>
      </c>
      <c r="V265" s="33">
        <f t="shared" si="110"/>
        <v>5.9</v>
      </c>
      <c r="W265" s="69">
        <f t="shared" si="111"/>
        <v>5.9</v>
      </c>
      <c r="X265" s="79" t="str">
        <f t="shared" si="112"/>
        <v/>
      </c>
      <c r="Y265" s="33" t="str">
        <f t="shared" si="113"/>
        <v/>
      </c>
      <c r="Z265" s="33">
        <f t="shared" si="114"/>
        <v>10</v>
      </c>
      <c r="AA265" s="420">
        <f t="shared" si="115"/>
        <v>10</v>
      </c>
      <c r="AB265" s="59" t="str">
        <f t="shared" si="116"/>
        <v/>
      </c>
      <c r="AC265" s="60" t="str">
        <f t="shared" si="117"/>
        <v/>
      </c>
      <c r="AD265" s="102" t="str">
        <f t="shared" si="118"/>
        <v>Yes</v>
      </c>
      <c r="AE265" s="31" t="str">
        <f t="shared" si="119"/>
        <v>BLM</v>
      </c>
      <c r="AF265" s="86" t="str">
        <f t="shared" si="120"/>
        <v>See endnote 4</v>
      </c>
      <c r="AG265" s="5" t="str">
        <f t="shared" si="121"/>
        <v/>
      </c>
      <c r="AJ265" s="16"/>
      <c r="AN265" s="28">
        <v>430</v>
      </c>
      <c r="AO265" s="28" t="s">
        <v>271</v>
      </c>
      <c r="AP265" s="28" t="s">
        <v>4</v>
      </c>
      <c r="AQ265" s="28"/>
      <c r="AR265" s="28"/>
      <c r="AS265" s="28">
        <v>4.0999999999999996</v>
      </c>
      <c r="AT265" s="28">
        <v>4.0999999999999996</v>
      </c>
      <c r="AU265" s="28"/>
      <c r="AV265" s="28"/>
      <c r="AW265" s="28"/>
      <c r="AX265" s="28"/>
      <c r="AY265" s="28"/>
      <c r="AZ265" s="28"/>
      <c r="BA265" s="28"/>
      <c r="BB265" s="28"/>
      <c r="BC265" s="28"/>
      <c r="BD265" s="28"/>
      <c r="BE265" s="28"/>
      <c r="BF265" s="28"/>
      <c r="BG265" s="28"/>
      <c r="BH265" s="28"/>
      <c r="BI265" s="28">
        <v>5.9</v>
      </c>
      <c r="BJ265" s="28">
        <v>5.9</v>
      </c>
      <c r="BK265" s="28"/>
      <c r="BL265" s="28"/>
      <c r="BM265" s="28">
        <v>10</v>
      </c>
      <c r="BN265" s="28">
        <v>10</v>
      </c>
      <c r="BO265" s="28"/>
      <c r="BP265" s="28"/>
      <c r="BQ265" s="28" t="s">
        <v>510</v>
      </c>
      <c r="BR265" s="28" t="s">
        <v>1</v>
      </c>
      <c r="BS265" s="28" t="s">
        <v>774</v>
      </c>
      <c r="BT265" s="28" t="s">
        <v>509</v>
      </c>
      <c r="BU265" s="28">
        <v>1</v>
      </c>
    </row>
    <row r="266" spans="2:73" x14ac:dyDescent="0.25">
      <c r="B266" s="59" t="str">
        <f t="shared" si="97"/>
        <v>Wenaha</v>
      </c>
      <c r="C266" s="100" t="str">
        <f t="shared" si="122"/>
        <v>USFS</v>
      </c>
      <c r="D266" s="82" t="str">
        <f t="shared" si="123"/>
        <v/>
      </c>
      <c r="E266" s="33" t="str">
        <f t="shared" si="124"/>
        <v/>
      </c>
      <c r="F266" s="33" t="str">
        <f t="shared" si="125"/>
        <v/>
      </c>
      <c r="G266" s="69" t="str">
        <f t="shared" si="126"/>
        <v/>
      </c>
      <c r="H266" s="79" t="str">
        <f t="shared" si="127"/>
        <v/>
      </c>
      <c r="I266" s="33" t="str">
        <f t="shared" si="128"/>
        <v/>
      </c>
      <c r="J266" s="33" t="str">
        <f t="shared" si="98"/>
        <v/>
      </c>
      <c r="K266" s="420" t="str">
        <f t="shared" si="99"/>
        <v/>
      </c>
      <c r="L266" s="82" t="str">
        <f t="shared" si="100"/>
        <v/>
      </c>
      <c r="M266" s="33" t="str">
        <f t="shared" si="101"/>
        <v/>
      </c>
      <c r="N266" s="33" t="str">
        <f t="shared" si="102"/>
        <v/>
      </c>
      <c r="O266" s="69" t="str">
        <f t="shared" si="103"/>
        <v/>
      </c>
      <c r="P266" s="79">
        <f t="shared" si="104"/>
        <v>18.7</v>
      </c>
      <c r="Q266" s="33">
        <f t="shared" si="105"/>
        <v>2.7</v>
      </c>
      <c r="R266" s="33">
        <f t="shared" si="106"/>
        <v>0.2</v>
      </c>
      <c r="S266" s="420">
        <f t="shared" si="107"/>
        <v>21.599999999999998</v>
      </c>
      <c r="T266" s="82" t="str">
        <f t="shared" si="108"/>
        <v/>
      </c>
      <c r="U266" s="33" t="str">
        <f t="shared" si="109"/>
        <v/>
      </c>
      <c r="V266" s="33" t="str">
        <f t="shared" si="110"/>
        <v/>
      </c>
      <c r="W266" s="69" t="str">
        <f t="shared" si="111"/>
        <v/>
      </c>
      <c r="X266" s="79">
        <f t="shared" si="112"/>
        <v>18.7</v>
      </c>
      <c r="Y266" s="33">
        <f t="shared" si="113"/>
        <v>2.7</v>
      </c>
      <c r="Z266" s="33">
        <f t="shared" si="114"/>
        <v>0.2</v>
      </c>
      <c r="AA266" s="420">
        <f t="shared" si="115"/>
        <v>21.599999999999998</v>
      </c>
      <c r="AB266" s="59" t="str">
        <f t="shared" si="116"/>
        <v/>
      </c>
      <c r="AC266" s="60" t="str">
        <f t="shared" si="117"/>
        <v/>
      </c>
      <c r="AD266" s="102" t="str">
        <f t="shared" si="118"/>
        <v/>
      </c>
      <c r="AE266" s="31" t="str">
        <f t="shared" si="119"/>
        <v/>
      </c>
      <c r="AF266" s="86" t="str">
        <f t="shared" si="120"/>
        <v/>
      </c>
      <c r="AG266" s="5" t="str">
        <f t="shared" si="121"/>
        <v/>
      </c>
      <c r="AJ266" s="16"/>
      <c r="AN266" s="28">
        <v>431</v>
      </c>
      <c r="AO266" s="28" t="s">
        <v>406</v>
      </c>
      <c r="AP266" s="28" t="s">
        <v>3</v>
      </c>
      <c r="AQ266" s="28"/>
      <c r="AR266" s="28"/>
      <c r="AS266" s="28"/>
      <c r="AT266" s="28"/>
      <c r="AU266" s="28"/>
      <c r="AV266" s="28"/>
      <c r="AW266" s="28"/>
      <c r="AX266" s="28"/>
      <c r="AY266" s="28"/>
      <c r="AZ266" s="28"/>
      <c r="BA266" s="28"/>
      <c r="BB266" s="28"/>
      <c r="BC266" s="28">
        <v>18.7</v>
      </c>
      <c r="BD266" s="28">
        <v>2.7</v>
      </c>
      <c r="BE266" s="28">
        <v>0.2</v>
      </c>
      <c r="BF266" s="28">
        <v>21.599999999999998</v>
      </c>
      <c r="BG266" s="28"/>
      <c r="BH266" s="28"/>
      <c r="BI266" s="28"/>
      <c r="BJ266" s="28"/>
      <c r="BK266" s="28">
        <v>18.7</v>
      </c>
      <c r="BL266" s="28">
        <v>2.7</v>
      </c>
      <c r="BM266" s="28">
        <v>0.2</v>
      </c>
      <c r="BN266" s="28">
        <v>21.599999999999998</v>
      </c>
      <c r="BO266" s="28"/>
      <c r="BP266" s="28"/>
      <c r="BQ266" s="28"/>
      <c r="BR266" s="28" t="s">
        <v>509</v>
      </c>
      <c r="BS266" s="28"/>
      <c r="BT266" s="28" t="s">
        <v>509</v>
      </c>
      <c r="BU266" s="28"/>
    </row>
    <row r="267" spans="2:73" x14ac:dyDescent="0.25">
      <c r="B267" s="59" t="str">
        <f t="shared" si="97"/>
        <v>West Little Owyhee</v>
      </c>
      <c r="C267" s="100" t="str">
        <f t="shared" si="122"/>
        <v>BLM</v>
      </c>
      <c r="D267" s="82">
        <f t="shared" si="123"/>
        <v>57.6</v>
      </c>
      <c r="E267" s="33" t="str">
        <f t="shared" si="124"/>
        <v/>
      </c>
      <c r="F267" s="33" t="str">
        <f t="shared" si="125"/>
        <v/>
      </c>
      <c r="G267" s="69">
        <f t="shared" si="126"/>
        <v>57.6</v>
      </c>
      <c r="H267" s="79" t="str">
        <f t="shared" si="127"/>
        <v/>
      </c>
      <c r="I267" s="33" t="str">
        <f t="shared" si="128"/>
        <v/>
      </c>
      <c r="J267" s="33" t="str">
        <f t="shared" si="98"/>
        <v/>
      </c>
      <c r="K267" s="420" t="str">
        <f t="shared" si="99"/>
        <v/>
      </c>
      <c r="L267" s="82" t="str">
        <f t="shared" si="100"/>
        <v/>
      </c>
      <c r="M267" s="33" t="str">
        <f t="shared" si="101"/>
        <v/>
      </c>
      <c r="N267" s="33" t="str">
        <f t="shared" si="102"/>
        <v/>
      </c>
      <c r="O267" s="69" t="str">
        <f t="shared" si="103"/>
        <v/>
      </c>
      <c r="P267" s="79" t="str">
        <f t="shared" si="104"/>
        <v/>
      </c>
      <c r="Q267" s="33" t="str">
        <f t="shared" si="105"/>
        <v/>
      </c>
      <c r="R267" s="33" t="str">
        <f t="shared" si="106"/>
        <v/>
      </c>
      <c r="S267" s="420" t="str">
        <f t="shared" si="107"/>
        <v/>
      </c>
      <c r="T267" s="82" t="str">
        <f t="shared" si="108"/>
        <v/>
      </c>
      <c r="U267" s="33" t="str">
        <f t="shared" si="109"/>
        <v/>
      </c>
      <c r="V267" s="33" t="str">
        <f t="shared" si="110"/>
        <v/>
      </c>
      <c r="W267" s="69" t="str">
        <f t="shared" si="111"/>
        <v/>
      </c>
      <c r="X267" s="79">
        <f t="shared" si="112"/>
        <v>57.6</v>
      </c>
      <c r="Y267" s="33" t="str">
        <f t="shared" si="113"/>
        <v/>
      </c>
      <c r="Z267" s="33" t="str">
        <f t="shared" si="114"/>
        <v/>
      </c>
      <c r="AA267" s="420">
        <f t="shared" si="115"/>
        <v>57.6</v>
      </c>
      <c r="AB267" s="59" t="str">
        <f t="shared" si="116"/>
        <v/>
      </c>
      <c r="AC267" s="60" t="str">
        <f t="shared" si="117"/>
        <v/>
      </c>
      <c r="AD267" s="102" t="str">
        <f t="shared" si="118"/>
        <v/>
      </c>
      <c r="AE267" s="31" t="str">
        <f t="shared" si="119"/>
        <v/>
      </c>
      <c r="AF267" s="86" t="str">
        <f t="shared" si="120"/>
        <v/>
      </c>
      <c r="AG267" s="5" t="str">
        <f t="shared" si="121"/>
        <v/>
      </c>
      <c r="AJ267" s="16"/>
      <c r="AN267" s="28">
        <v>432</v>
      </c>
      <c r="AO267" s="28" t="s">
        <v>407</v>
      </c>
      <c r="AP267" s="28" t="s">
        <v>1</v>
      </c>
      <c r="AQ267" s="28">
        <v>57.6</v>
      </c>
      <c r="AR267" s="28"/>
      <c r="AS267" s="28"/>
      <c r="AT267" s="28">
        <v>57.6</v>
      </c>
      <c r="AU267" s="28"/>
      <c r="AV267" s="28"/>
      <c r="AW267" s="28"/>
      <c r="AX267" s="28"/>
      <c r="AY267" s="28"/>
      <c r="AZ267" s="28"/>
      <c r="BA267" s="28"/>
      <c r="BB267" s="28"/>
      <c r="BC267" s="28"/>
      <c r="BD267" s="28"/>
      <c r="BE267" s="28"/>
      <c r="BF267" s="28"/>
      <c r="BG267" s="28"/>
      <c r="BH267" s="28"/>
      <c r="BI267" s="28"/>
      <c r="BJ267" s="28"/>
      <c r="BK267" s="28">
        <v>57.6</v>
      </c>
      <c r="BL267" s="28"/>
      <c r="BM267" s="28"/>
      <c r="BN267" s="28">
        <v>57.6</v>
      </c>
      <c r="BO267" s="28"/>
      <c r="BP267" s="28"/>
      <c r="BQ267" s="28"/>
      <c r="BR267" s="28" t="s">
        <v>509</v>
      </c>
      <c r="BS267" s="28"/>
      <c r="BT267" s="28" t="s">
        <v>509</v>
      </c>
      <c r="BU267" s="28"/>
    </row>
    <row r="268" spans="2:73" x14ac:dyDescent="0.25">
      <c r="B268" s="59" t="str">
        <f t="shared" si="97"/>
        <v>White</v>
      </c>
      <c r="C268" s="100" t="str">
        <f t="shared" si="122"/>
        <v>BLM/USFS</v>
      </c>
      <c r="D268" s="82" t="str">
        <f t="shared" si="123"/>
        <v/>
      </c>
      <c r="E268" s="33">
        <f t="shared" si="124"/>
        <v>17.8</v>
      </c>
      <c r="F268" s="33">
        <f t="shared" si="125"/>
        <v>6.9</v>
      </c>
      <c r="G268" s="69">
        <f t="shared" si="126"/>
        <v>24.700000000000003</v>
      </c>
      <c r="H268" s="79" t="str">
        <f t="shared" si="127"/>
        <v/>
      </c>
      <c r="I268" s="33" t="str">
        <f t="shared" si="128"/>
        <v/>
      </c>
      <c r="J268" s="33" t="str">
        <f t="shared" si="98"/>
        <v/>
      </c>
      <c r="K268" s="420" t="str">
        <f t="shared" si="99"/>
        <v/>
      </c>
      <c r="L268" s="82" t="str">
        <f t="shared" si="100"/>
        <v/>
      </c>
      <c r="M268" s="33" t="str">
        <f t="shared" si="101"/>
        <v/>
      </c>
      <c r="N268" s="33" t="str">
        <f t="shared" si="102"/>
        <v/>
      </c>
      <c r="O268" s="69" t="str">
        <f t="shared" si="103"/>
        <v/>
      </c>
      <c r="P268" s="79" t="str">
        <f t="shared" si="104"/>
        <v/>
      </c>
      <c r="Q268" s="33">
        <f t="shared" si="105"/>
        <v>6.5</v>
      </c>
      <c r="R268" s="33">
        <f t="shared" si="106"/>
        <v>15.6</v>
      </c>
      <c r="S268" s="420">
        <f t="shared" si="107"/>
        <v>22.1</v>
      </c>
      <c r="T268" s="82" t="str">
        <f t="shared" si="108"/>
        <v/>
      </c>
      <c r="U268" s="33" t="str">
        <f t="shared" si="109"/>
        <v/>
      </c>
      <c r="V268" s="33" t="str">
        <f t="shared" si="110"/>
        <v/>
      </c>
      <c r="W268" s="69" t="str">
        <f t="shared" si="111"/>
        <v/>
      </c>
      <c r="X268" s="79" t="str">
        <f t="shared" si="112"/>
        <v/>
      </c>
      <c r="Y268" s="33">
        <f t="shared" si="113"/>
        <v>24.3</v>
      </c>
      <c r="Z268" s="33">
        <f t="shared" si="114"/>
        <v>22.5</v>
      </c>
      <c r="AA268" s="420">
        <f t="shared" si="115"/>
        <v>46.8</v>
      </c>
      <c r="AB268" s="59" t="str">
        <f t="shared" si="116"/>
        <v/>
      </c>
      <c r="AC268" s="60" t="str">
        <f t="shared" si="117"/>
        <v/>
      </c>
      <c r="AD268" s="102" t="str">
        <f t="shared" si="118"/>
        <v/>
      </c>
      <c r="AE268" s="31" t="str">
        <f t="shared" si="119"/>
        <v/>
      </c>
      <c r="AF268" s="86" t="str">
        <f t="shared" si="120"/>
        <v/>
      </c>
      <c r="AG268" s="5" t="str">
        <f t="shared" si="121"/>
        <v/>
      </c>
      <c r="AJ268" s="16"/>
      <c r="AN268" s="28">
        <v>433</v>
      </c>
      <c r="AO268" s="28" t="s">
        <v>291</v>
      </c>
      <c r="AP268" s="28" t="s">
        <v>21</v>
      </c>
      <c r="AQ268" s="28"/>
      <c r="AR268" s="28">
        <v>17.8</v>
      </c>
      <c r="AS268" s="28">
        <v>6.9</v>
      </c>
      <c r="AT268" s="28">
        <v>24.700000000000003</v>
      </c>
      <c r="AU268" s="28"/>
      <c r="AV268" s="28"/>
      <c r="AW268" s="28"/>
      <c r="AX268" s="28"/>
      <c r="AY268" s="28"/>
      <c r="AZ268" s="28"/>
      <c r="BA268" s="28"/>
      <c r="BB268" s="28"/>
      <c r="BC268" s="28"/>
      <c r="BD268" s="28">
        <v>6.5</v>
      </c>
      <c r="BE268" s="28">
        <v>15.6</v>
      </c>
      <c r="BF268" s="28">
        <v>22.1</v>
      </c>
      <c r="BG268" s="28"/>
      <c r="BH268" s="28"/>
      <c r="BI268" s="28"/>
      <c r="BJ268" s="28"/>
      <c r="BK268" s="28"/>
      <c r="BL268" s="28">
        <v>24.3</v>
      </c>
      <c r="BM268" s="28">
        <v>22.5</v>
      </c>
      <c r="BN268" s="28">
        <v>46.8</v>
      </c>
      <c r="BO268" s="28"/>
      <c r="BP268" s="28"/>
      <c r="BQ268" s="28"/>
      <c r="BR268" s="28" t="s">
        <v>509</v>
      </c>
      <c r="BS268" s="28"/>
      <c r="BT268" s="28" t="s">
        <v>509</v>
      </c>
      <c r="BU268" s="28"/>
    </row>
    <row r="269" spans="2:73" x14ac:dyDescent="0.25">
      <c r="B269" s="59" t="str">
        <f t="shared" si="97"/>
        <v>Wildhorse Creek and Kiger Creek</v>
      </c>
      <c r="C269" s="100" t="str">
        <f t="shared" si="122"/>
        <v>BLM</v>
      </c>
      <c r="D269" s="82">
        <f t="shared" si="123"/>
        <v>13.9</v>
      </c>
      <c r="E269" s="33" t="str">
        <f t="shared" si="124"/>
        <v/>
      </c>
      <c r="F269" s="33" t="str">
        <f t="shared" si="125"/>
        <v/>
      </c>
      <c r="G269" s="69">
        <f t="shared" si="126"/>
        <v>13.9</v>
      </c>
      <c r="H269" s="79" t="str">
        <f t="shared" si="127"/>
        <v/>
      </c>
      <c r="I269" s="33" t="str">
        <f t="shared" si="128"/>
        <v/>
      </c>
      <c r="J269" s="33" t="str">
        <f t="shared" si="98"/>
        <v/>
      </c>
      <c r="K269" s="420" t="str">
        <f t="shared" si="99"/>
        <v/>
      </c>
      <c r="L269" s="82" t="str">
        <f t="shared" si="100"/>
        <v/>
      </c>
      <c r="M269" s="33" t="str">
        <f t="shared" si="101"/>
        <v/>
      </c>
      <c r="N269" s="33" t="str">
        <f t="shared" si="102"/>
        <v/>
      </c>
      <c r="O269" s="69" t="str">
        <f t="shared" si="103"/>
        <v/>
      </c>
      <c r="P269" s="79" t="str">
        <f t="shared" si="104"/>
        <v/>
      </c>
      <c r="Q269" s="33" t="str">
        <f t="shared" si="105"/>
        <v/>
      </c>
      <c r="R269" s="33" t="str">
        <f t="shared" si="106"/>
        <v/>
      </c>
      <c r="S269" s="420" t="str">
        <f t="shared" si="107"/>
        <v/>
      </c>
      <c r="T269" s="82" t="str">
        <f t="shared" si="108"/>
        <v/>
      </c>
      <c r="U269" s="33" t="str">
        <f t="shared" si="109"/>
        <v/>
      </c>
      <c r="V269" s="33" t="str">
        <f t="shared" si="110"/>
        <v/>
      </c>
      <c r="W269" s="69" t="str">
        <f t="shared" si="111"/>
        <v/>
      </c>
      <c r="X269" s="79">
        <f t="shared" si="112"/>
        <v>13.9</v>
      </c>
      <c r="Y269" s="33" t="str">
        <f t="shared" si="113"/>
        <v/>
      </c>
      <c r="Z269" s="33" t="str">
        <f t="shared" si="114"/>
        <v/>
      </c>
      <c r="AA269" s="420">
        <f t="shared" si="115"/>
        <v>13.9</v>
      </c>
      <c r="AB269" s="59" t="str">
        <f t="shared" si="116"/>
        <v/>
      </c>
      <c r="AC269" s="60" t="str">
        <f t="shared" si="117"/>
        <v/>
      </c>
      <c r="AD269" s="102" t="str">
        <f t="shared" si="118"/>
        <v/>
      </c>
      <c r="AE269" s="31" t="str">
        <f t="shared" si="119"/>
        <v/>
      </c>
      <c r="AF269" s="86" t="str">
        <f t="shared" si="120"/>
        <v/>
      </c>
      <c r="AG269" s="5" t="str">
        <f t="shared" si="121"/>
        <v/>
      </c>
      <c r="AJ269" s="16"/>
      <c r="AN269" s="28">
        <v>436</v>
      </c>
      <c r="AO269" s="28" t="s">
        <v>598</v>
      </c>
      <c r="AP269" s="28" t="s">
        <v>1</v>
      </c>
      <c r="AQ269" s="28">
        <v>13.9</v>
      </c>
      <c r="AR269" s="28"/>
      <c r="AS269" s="28"/>
      <c r="AT269" s="28">
        <v>13.9</v>
      </c>
      <c r="AU269" s="28"/>
      <c r="AV269" s="28"/>
      <c r="AW269" s="28"/>
      <c r="AX269" s="28"/>
      <c r="AY269" s="28"/>
      <c r="AZ269" s="28"/>
      <c r="BA269" s="28"/>
      <c r="BB269" s="28"/>
      <c r="BC269" s="28"/>
      <c r="BD269" s="28"/>
      <c r="BE269" s="28"/>
      <c r="BF269" s="28"/>
      <c r="BG269" s="28"/>
      <c r="BH269" s="28"/>
      <c r="BI269" s="28"/>
      <c r="BJ269" s="28"/>
      <c r="BK269" s="28">
        <v>13.9</v>
      </c>
      <c r="BL269" s="28"/>
      <c r="BM269" s="28"/>
      <c r="BN269" s="28">
        <v>13.9</v>
      </c>
      <c r="BO269" s="28"/>
      <c r="BP269" s="28"/>
      <c r="BQ269" s="28"/>
      <c r="BR269" s="28" t="s">
        <v>509</v>
      </c>
      <c r="BS269" s="28"/>
      <c r="BT269" s="28" t="s">
        <v>509</v>
      </c>
      <c r="BU269" s="28"/>
    </row>
    <row r="270" spans="2:73" x14ac:dyDescent="0.25">
      <c r="B270" s="59" t="str">
        <f t="shared" si="97"/>
        <v>North Fork of Middle Fork Willamette</v>
      </c>
      <c r="C270" s="100" t="str">
        <f t="shared" si="122"/>
        <v>USFS</v>
      </c>
      <c r="D270" s="82" t="str">
        <f t="shared" si="123"/>
        <v/>
      </c>
      <c r="E270" s="33" t="str">
        <f t="shared" si="124"/>
        <v/>
      </c>
      <c r="F270" s="33" t="str">
        <f t="shared" si="125"/>
        <v/>
      </c>
      <c r="G270" s="69" t="str">
        <f t="shared" si="126"/>
        <v/>
      </c>
      <c r="H270" s="79" t="str">
        <f t="shared" si="127"/>
        <v/>
      </c>
      <c r="I270" s="33" t="str">
        <f t="shared" si="128"/>
        <v/>
      </c>
      <c r="J270" s="33" t="str">
        <f t="shared" si="98"/>
        <v/>
      </c>
      <c r="K270" s="420" t="str">
        <f t="shared" si="99"/>
        <v/>
      </c>
      <c r="L270" s="82" t="str">
        <f t="shared" si="100"/>
        <v/>
      </c>
      <c r="M270" s="33" t="str">
        <f t="shared" si="101"/>
        <v/>
      </c>
      <c r="N270" s="33" t="str">
        <f t="shared" si="102"/>
        <v/>
      </c>
      <c r="O270" s="69" t="str">
        <f t="shared" si="103"/>
        <v/>
      </c>
      <c r="P270" s="79">
        <f t="shared" si="104"/>
        <v>8.8000000000000007</v>
      </c>
      <c r="Q270" s="33">
        <f t="shared" si="105"/>
        <v>6.5</v>
      </c>
      <c r="R270" s="33">
        <f t="shared" si="106"/>
        <v>27</v>
      </c>
      <c r="S270" s="420">
        <f t="shared" si="107"/>
        <v>42.3</v>
      </c>
      <c r="T270" s="82" t="str">
        <f t="shared" si="108"/>
        <v/>
      </c>
      <c r="U270" s="33" t="str">
        <f t="shared" si="109"/>
        <v/>
      </c>
      <c r="V270" s="33" t="str">
        <f t="shared" si="110"/>
        <v/>
      </c>
      <c r="W270" s="69" t="str">
        <f t="shared" si="111"/>
        <v/>
      </c>
      <c r="X270" s="79">
        <f t="shared" si="112"/>
        <v>8.8000000000000007</v>
      </c>
      <c r="Y270" s="33">
        <f t="shared" si="113"/>
        <v>6.5</v>
      </c>
      <c r="Z270" s="33">
        <f t="shared" si="114"/>
        <v>27</v>
      </c>
      <c r="AA270" s="420">
        <f t="shared" si="115"/>
        <v>42.3</v>
      </c>
      <c r="AB270" s="59" t="str">
        <f t="shared" si="116"/>
        <v/>
      </c>
      <c r="AC270" s="60" t="str">
        <f t="shared" si="117"/>
        <v/>
      </c>
      <c r="AD270" s="102" t="str">
        <f t="shared" si="118"/>
        <v/>
      </c>
      <c r="AE270" s="31" t="str">
        <f t="shared" si="119"/>
        <v/>
      </c>
      <c r="AF270" s="86" t="str">
        <f t="shared" si="120"/>
        <v/>
      </c>
      <c r="AG270" s="5" t="str">
        <f t="shared" si="121"/>
        <v/>
      </c>
      <c r="AJ270" s="16"/>
      <c r="AN270" s="28">
        <v>437</v>
      </c>
      <c r="AO270" s="28" t="s">
        <v>966</v>
      </c>
      <c r="AP270" s="28" t="s">
        <v>3</v>
      </c>
      <c r="AQ270" s="28"/>
      <c r="AR270" s="28"/>
      <c r="AS270" s="28"/>
      <c r="AT270" s="28"/>
      <c r="AU270" s="28"/>
      <c r="AV270" s="28"/>
      <c r="AW270" s="28"/>
      <c r="AX270" s="28"/>
      <c r="AY270" s="28"/>
      <c r="AZ270" s="28"/>
      <c r="BA270" s="28"/>
      <c r="BB270" s="28"/>
      <c r="BC270" s="28">
        <v>8.8000000000000007</v>
      </c>
      <c r="BD270" s="28">
        <v>6.5</v>
      </c>
      <c r="BE270" s="28">
        <v>27</v>
      </c>
      <c r="BF270" s="28">
        <v>42.3</v>
      </c>
      <c r="BG270" s="28"/>
      <c r="BH270" s="28"/>
      <c r="BI270" s="28"/>
      <c r="BJ270" s="28"/>
      <c r="BK270" s="28">
        <v>8.8000000000000007</v>
      </c>
      <c r="BL270" s="28">
        <v>6.5</v>
      </c>
      <c r="BM270" s="28">
        <v>27</v>
      </c>
      <c r="BN270" s="28">
        <v>42.3</v>
      </c>
      <c r="BO270" s="28"/>
      <c r="BP270" s="28"/>
      <c r="BQ270" s="28"/>
      <c r="BR270" s="28" t="s">
        <v>509</v>
      </c>
      <c r="BS270" s="28"/>
      <c r="BT270" s="28" t="s">
        <v>509</v>
      </c>
      <c r="BU270" s="28"/>
    </row>
    <row r="271" spans="2:73" x14ac:dyDescent="0.25">
      <c r="B271" s="59" t="str">
        <f t="shared" si="97"/>
        <v>Zig Zag</v>
      </c>
      <c r="C271" s="100" t="str">
        <f t="shared" si="122"/>
        <v>USFS</v>
      </c>
      <c r="D271" s="82" t="str">
        <f t="shared" si="123"/>
        <v/>
      </c>
      <c r="E271" s="33" t="str">
        <f t="shared" si="124"/>
        <v/>
      </c>
      <c r="F271" s="33" t="str">
        <f t="shared" si="125"/>
        <v/>
      </c>
      <c r="G271" s="69" t="str">
        <f t="shared" si="126"/>
        <v/>
      </c>
      <c r="H271" s="79" t="str">
        <f t="shared" si="127"/>
        <v/>
      </c>
      <c r="I271" s="33" t="str">
        <f t="shared" si="128"/>
        <v/>
      </c>
      <c r="J271" s="33" t="str">
        <f t="shared" si="98"/>
        <v/>
      </c>
      <c r="K271" s="420" t="str">
        <f t="shared" si="99"/>
        <v/>
      </c>
      <c r="L271" s="82" t="str">
        <f t="shared" si="100"/>
        <v/>
      </c>
      <c r="M271" s="33" t="str">
        <f t="shared" si="101"/>
        <v/>
      </c>
      <c r="N271" s="33" t="str">
        <f t="shared" si="102"/>
        <v/>
      </c>
      <c r="O271" s="69" t="str">
        <f t="shared" si="103"/>
        <v/>
      </c>
      <c r="P271" s="79">
        <f t="shared" si="104"/>
        <v>4.3</v>
      </c>
      <c r="Q271" s="33" t="str">
        <f t="shared" si="105"/>
        <v/>
      </c>
      <c r="R271" s="33" t="str">
        <f t="shared" si="106"/>
        <v/>
      </c>
      <c r="S271" s="420">
        <f t="shared" si="107"/>
        <v>4.3</v>
      </c>
      <c r="T271" s="82" t="str">
        <f t="shared" si="108"/>
        <v/>
      </c>
      <c r="U271" s="33" t="str">
        <f t="shared" si="109"/>
        <v/>
      </c>
      <c r="V271" s="33" t="str">
        <f t="shared" si="110"/>
        <v/>
      </c>
      <c r="W271" s="69" t="str">
        <f t="shared" si="111"/>
        <v/>
      </c>
      <c r="X271" s="79">
        <f t="shared" si="112"/>
        <v>4.3</v>
      </c>
      <c r="Y271" s="33" t="str">
        <f t="shared" si="113"/>
        <v/>
      </c>
      <c r="Z271" s="33" t="str">
        <f t="shared" si="114"/>
        <v/>
      </c>
      <c r="AA271" s="420">
        <f t="shared" si="115"/>
        <v>4.3</v>
      </c>
      <c r="AB271" s="59" t="str">
        <f t="shared" si="116"/>
        <v/>
      </c>
      <c r="AC271" s="60" t="str">
        <f t="shared" si="117"/>
        <v/>
      </c>
      <c r="AD271" s="102" t="str">
        <f t="shared" si="118"/>
        <v/>
      </c>
      <c r="AE271" s="31" t="str">
        <f t="shared" si="119"/>
        <v/>
      </c>
      <c r="AF271" s="86" t="str">
        <f t="shared" si="120"/>
        <v/>
      </c>
      <c r="AG271" s="5" t="str">
        <f t="shared" si="121"/>
        <v/>
      </c>
      <c r="AJ271" s="16"/>
      <c r="AN271" s="28">
        <v>438</v>
      </c>
      <c r="AO271" s="28" t="s">
        <v>599</v>
      </c>
      <c r="AP271" s="28" t="s">
        <v>3</v>
      </c>
      <c r="AQ271" s="28"/>
      <c r="AR271" s="28"/>
      <c r="AS271" s="28"/>
      <c r="AT271" s="28"/>
      <c r="AU271" s="28"/>
      <c r="AV271" s="28"/>
      <c r="AW271" s="28"/>
      <c r="AX271" s="28"/>
      <c r="AY271" s="28"/>
      <c r="AZ271" s="28"/>
      <c r="BA271" s="28"/>
      <c r="BB271" s="28"/>
      <c r="BC271" s="28">
        <v>4.3</v>
      </c>
      <c r="BD271" s="28"/>
      <c r="BE271" s="28"/>
      <c r="BF271" s="28">
        <v>4.3</v>
      </c>
      <c r="BG271" s="28"/>
      <c r="BH271" s="28"/>
      <c r="BI271" s="28"/>
      <c r="BJ271" s="28"/>
      <c r="BK271" s="28">
        <v>4.3</v>
      </c>
      <c r="BL271" s="28"/>
      <c r="BM271" s="28"/>
      <c r="BN271" s="28">
        <v>4.3</v>
      </c>
      <c r="BO271" s="28"/>
      <c r="BP271" s="28"/>
      <c r="BQ271" s="28"/>
      <c r="BR271" s="28" t="s">
        <v>509</v>
      </c>
      <c r="BS271" s="28"/>
      <c r="BT271" s="28" t="s">
        <v>509</v>
      </c>
      <c r="BU271" s="28"/>
    </row>
    <row r="272" spans="2:73" ht="45.75" thickBot="1" x14ac:dyDescent="0.3">
      <c r="B272" s="146" t="str">
        <f t="shared" si="97"/>
        <v>TOTALS</v>
      </c>
      <c r="C272" s="101" t="str">
        <f t="shared" si="122"/>
        <v/>
      </c>
      <c r="D272" s="421" t="str">
        <f t="shared" si="123"/>
        <v/>
      </c>
      <c r="E272" s="422" t="str">
        <f t="shared" si="124"/>
        <v/>
      </c>
      <c r="F272" s="422" t="str">
        <f t="shared" si="125"/>
        <v/>
      </c>
      <c r="G272" s="423" t="str">
        <f t="shared" si="126"/>
        <v/>
      </c>
      <c r="H272" s="424" t="str">
        <f t="shared" si="127"/>
        <v/>
      </c>
      <c r="I272" s="422" t="str">
        <f t="shared" si="128"/>
        <v/>
      </c>
      <c r="J272" s="422" t="str">
        <f t="shared" si="98"/>
        <v/>
      </c>
      <c r="K272" s="425" t="str">
        <f t="shared" si="99"/>
        <v/>
      </c>
      <c r="L272" s="421" t="str">
        <f t="shared" si="100"/>
        <v/>
      </c>
      <c r="M272" s="422" t="str">
        <f t="shared" si="101"/>
        <v/>
      </c>
      <c r="N272" s="422" t="str">
        <f t="shared" si="102"/>
        <v/>
      </c>
      <c r="O272" s="423" t="str">
        <f t="shared" si="103"/>
        <v/>
      </c>
      <c r="P272" s="424" t="str">
        <f t="shared" si="104"/>
        <v/>
      </c>
      <c r="Q272" s="422" t="str">
        <f t="shared" si="105"/>
        <v/>
      </c>
      <c r="R272" s="422" t="str">
        <f t="shared" si="106"/>
        <v/>
      </c>
      <c r="S272" s="425" t="str">
        <f t="shared" si="107"/>
        <v/>
      </c>
      <c r="T272" s="421" t="str">
        <f t="shared" si="108"/>
        <v/>
      </c>
      <c r="U272" s="422" t="str">
        <f t="shared" si="109"/>
        <v/>
      </c>
      <c r="V272" s="422" t="str">
        <f t="shared" si="110"/>
        <v/>
      </c>
      <c r="W272" s="423" t="str">
        <f t="shared" si="111"/>
        <v/>
      </c>
      <c r="X272" s="424">
        <f t="shared" si="112"/>
        <v>653.60000000000014</v>
      </c>
      <c r="Y272" s="422">
        <f t="shared" si="113"/>
        <v>353.6</v>
      </c>
      <c r="Z272" s="422">
        <f t="shared" si="114"/>
        <v>831.40000000000009</v>
      </c>
      <c r="AA272" s="425">
        <f t="shared" si="115"/>
        <v>1838.6000000000004</v>
      </c>
      <c r="AB272" s="97">
        <f t="shared" si="116"/>
        <v>56</v>
      </c>
      <c r="AC272" s="103" t="str">
        <f t="shared" si="117"/>
        <v>Oregon</v>
      </c>
      <c r="AD272" s="323" t="str">
        <f t="shared" si="118"/>
        <v/>
      </c>
      <c r="AE272" s="34" t="str">
        <f t="shared" si="119"/>
        <v/>
      </c>
      <c r="AF272" s="98" t="str">
        <f t="shared" si="120"/>
        <v>There are also 11.0 miles of the Klamath River (see Idaho/Oregon above) in Oregon designated, and 67.3 miles of the Snake River designated that form the Idaho-Oregon border.</v>
      </c>
      <c r="AG272" s="5" t="str">
        <f t="shared" si="121"/>
        <v/>
      </c>
      <c r="AJ272" s="16"/>
      <c r="AN272" s="28">
        <v>439</v>
      </c>
      <c r="AO272" s="28" t="s">
        <v>5</v>
      </c>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v>653.60000000000014</v>
      </c>
      <c r="BL272" s="28">
        <v>353.6</v>
      </c>
      <c r="BM272" s="28">
        <v>831.40000000000009</v>
      </c>
      <c r="BN272" s="28">
        <v>1838.6000000000004</v>
      </c>
      <c r="BO272" s="28">
        <v>56</v>
      </c>
      <c r="BP272" s="28" t="s">
        <v>141</v>
      </c>
      <c r="BQ272" s="28"/>
      <c r="BR272" s="28"/>
      <c r="BS272" s="28" t="s">
        <v>147</v>
      </c>
      <c r="BT272" s="28" t="s">
        <v>509</v>
      </c>
      <c r="BU272" s="28"/>
    </row>
    <row r="273" spans="2:73" x14ac:dyDescent="0.25">
      <c r="B273" s="95" t="str">
        <f t="shared" si="97"/>
        <v xml:space="preserve">Pennsylvania </v>
      </c>
      <c r="C273" s="113" t="str">
        <f t="shared" si="122"/>
        <v/>
      </c>
      <c r="D273" s="426" t="str">
        <f t="shared" si="123"/>
        <v/>
      </c>
      <c r="E273" s="94" t="str">
        <f t="shared" si="124"/>
        <v/>
      </c>
      <c r="F273" s="94" t="str">
        <f t="shared" si="125"/>
        <v/>
      </c>
      <c r="G273" s="427" t="str">
        <f t="shared" si="126"/>
        <v/>
      </c>
      <c r="H273" s="428" t="str">
        <f t="shared" si="127"/>
        <v/>
      </c>
      <c r="I273" s="94" t="str">
        <f t="shared" si="128"/>
        <v/>
      </c>
      <c r="J273" s="94" t="str">
        <f t="shared" si="98"/>
        <v/>
      </c>
      <c r="K273" s="429" t="str">
        <f t="shared" si="99"/>
        <v/>
      </c>
      <c r="L273" s="426" t="str">
        <f t="shared" si="100"/>
        <v/>
      </c>
      <c r="M273" s="94" t="str">
        <f t="shared" si="101"/>
        <v/>
      </c>
      <c r="N273" s="94" t="str">
        <f t="shared" si="102"/>
        <v/>
      </c>
      <c r="O273" s="427" t="str">
        <f t="shared" si="103"/>
        <v/>
      </c>
      <c r="P273" s="428" t="str">
        <f t="shared" si="104"/>
        <v/>
      </c>
      <c r="Q273" s="94" t="str">
        <f t="shared" si="105"/>
        <v/>
      </c>
      <c r="R273" s="94" t="str">
        <f t="shared" si="106"/>
        <v/>
      </c>
      <c r="S273" s="429" t="str">
        <f t="shared" si="107"/>
        <v/>
      </c>
      <c r="T273" s="426" t="str">
        <f t="shared" si="108"/>
        <v/>
      </c>
      <c r="U273" s="94" t="str">
        <f t="shared" si="109"/>
        <v/>
      </c>
      <c r="V273" s="94" t="str">
        <f t="shared" si="110"/>
        <v/>
      </c>
      <c r="W273" s="427" t="str">
        <f t="shared" si="111"/>
        <v/>
      </c>
      <c r="X273" s="428" t="str">
        <f t="shared" si="112"/>
        <v/>
      </c>
      <c r="Y273" s="94" t="str">
        <f t="shared" si="113"/>
        <v/>
      </c>
      <c r="Z273" s="94" t="str">
        <f t="shared" si="114"/>
        <v/>
      </c>
      <c r="AA273" s="429" t="str">
        <f t="shared" si="115"/>
        <v/>
      </c>
      <c r="AB273" s="57" t="str">
        <f t="shared" si="116"/>
        <v/>
      </c>
      <c r="AC273" s="58" t="str">
        <f t="shared" si="117"/>
        <v>Pennsylvania</v>
      </c>
      <c r="AD273" s="115" t="str">
        <f t="shared" si="118"/>
        <v/>
      </c>
      <c r="AE273" s="53" t="str">
        <f t="shared" si="119"/>
        <v/>
      </c>
      <c r="AF273" s="85" t="str">
        <f t="shared" si="120"/>
        <v/>
      </c>
      <c r="AG273" s="5" t="str">
        <f t="shared" si="121"/>
        <v/>
      </c>
      <c r="AJ273" s="16"/>
      <c r="AN273" s="28">
        <v>440</v>
      </c>
      <c r="AO273" s="28" t="s">
        <v>686</v>
      </c>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t="s">
        <v>148</v>
      </c>
      <c r="BQ273" s="28"/>
      <c r="BR273" s="28"/>
      <c r="BS273" s="28"/>
      <c r="BT273" s="28" t="s">
        <v>509</v>
      </c>
      <c r="BU273" s="28"/>
    </row>
    <row r="274" spans="2:73" x14ac:dyDescent="0.25">
      <c r="B274" s="393" t="str">
        <f t="shared" ref="B274:B300" si="129">IF(ISBLANK(AO274),"",(AO274))</f>
        <v>Allegheny</v>
      </c>
      <c r="C274" s="390" t="str">
        <f t="shared" si="122"/>
        <v>USFS</v>
      </c>
      <c r="D274" s="81" t="str">
        <f t="shared" si="123"/>
        <v/>
      </c>
      <c r="E274" s="39" t="str">
        <f t="shared" si="124"/>
        <v/>
      </c>
      <c r="F274" s="39" t="str">
        <f t="shared" si="125"/>
        <v/>
      </c>
      <c r="G274" s="68" t="str">
        <f t="shared" si="126"/>
        <v/>
      </c>
      <c r="H274" s="78" t="str">
        <f t="shared" si="127"/>
        <v/>
      </c>
      <c r="I274" s="39" t="str">
        <f t="shared" si="128"/>
        <v/>
      </c>
      <c r="J274" s="39" t="str">
        <f t="shared" si="98"/>
        <v/>
      </c>
      <c r="K274" s="431" t="str">
        <f t="shared" si="99"/>
        <v/>
      </c>
      <c r="L274" s="81" t="str">
        <f t="shared" si="100"/>
        <v/>
      </c>
      <c r="M274" s="39" t="str">
        <f t="shared" si="101"/>
        <v/>
      </c>
      <c r="N274" s="39" t="str">
        <f t="shared" si="102"/>
        <v/>
      </c>
      <c r="O274" s="68" t="str">
        <f t="shared" si="103"/>
        <v/>
      </c>
      <c r="P274" s="78" t="str">
        <f t="shared" si="104"/>
        <v/>
      </c>
      <c r="Q274" s="39" t="str">
        <f t="shared" si="105"/>
        <v/>
      </c>
      <c r="R274" s="39">
        <f t="shared" si="106"/>
        <v>86.6</v>
      </c>
      <c r="S274" s="431">
        <f t="shared" si="107"/>
        <v>86.6</v>
      </c>
      <c r="T274" s="81" t="str">
        <f t="shared" si="108"/>
        <v/>
      </c>
      <c r="U274" s="39" t="str">
        <f t="shared" si="109"/>
        <v/>
      </c>
      <c r="V274" s="39" t="str">
        <f t="shared" si="110"/>
        <v/>
      </c>
      <c r="W274" s="68" t="str">
        <f t="shared" si="111"/>
        <v/>
      </c>
      <c r="X274" s="78" t="str">
        <f t="shared" si="112"/>
        <v/>
      </c>
      <c r="Y274" s="39" t="str">
        <f t="shared" si="113"/>
        <v/>
      </c>
      <c r="Z274" s="39">
        <f t="shared" si="114"/>
        <v>86.6</v>
      </c>
      <c r="AA274" s="431">
        <f t="shared" si="115"/>
        <v>86.6</v>
      </c>
      <c r="AB274" s="313" t="str">
        <f t="shared" si="116"/>
        <v/>
      </c>
      <c r="AC274" s="314" t="str">
        <f t="shared" si="117"/>
        <v/>
      </c>
      <c r="AD274" s="391" t="str">
        <f t="shared" si="118"/>
        <v/>
      </c>
      <c r="AE274" s="35" t="str">
        <f t="shared" si="119"/>
        <v/>
      </c>
      <c r="AF274" s="392" t="str">
        <f t="shared" si="120"/>
        <v/>
      </c>
      <c r="AG274" s="5" t="str">
        <f t="shared" si="121"/>
        <v/>
      </c>
      <c r="AJ274" s="16"/>
      <c r="AN274" s="28">
        <v>441</v>
      </c>
      <c r="AO274" s="28" t="s">
        <v>166</v>
      </c>
      <c r="AP274" s="28" t="s">
        <v>3</v>
      </c>
      <c r="AQ274" s="28"/>
      <c r="AR274" s="28"/>
      <c r="AS274" s="28"/>
      <c r="AT274" s="28"/>
      <c r="AU274" s="28"/>
      <c r="AV274" s="28"/>
      <c r="AW274" s="28"/>
      <c r="AX274" s="28"/>
      <c r="AY274" s="28"/>
      <c r="AZ274" s="28"/>
      <c r="BA274" s="28"/>
      <c r="BB274" s="28"/>
      <c r="BC274" s="28"/>
      <c r="BD274" s="28"/>
      <c r="BE274" s="28">
        <v>86.6</v>
      </c>
      <c r="BF274" s="28">
        <v>86.6</v>
      </c>
      <c r="BG274" s="28"/>
      <c r="BH274" s="28"/>
      <c r="BI274" s="28"/>
      <c r="BJ274" s="28"/>
      <c r="BK274" s="28"/>
      <c r="BL274" s="28"/>
      <c r="BM274" s="28">
        <v>86.6</v>
      </c>
      <c r="BN274" s="28">
        <v>86.6</v>
      </c>
      <c r="BO274" s="28"/>
      <c r="BP274" s="28"/>
      <c r="BQ274" s="28"/>
      <c r="BR274" s="28" t="s">
        <v>509</v>
      </c>
      <c r="BS274" s="28"/>
      <c r="BT274" s="28" t="s">
        <v>509</v>
      </c>
      <c r="BU274" s="28">
        <v>1</v>
      </c>
    </row>
    <row r="275" spans="2:73" x14ac:dyDescent="0.25">
      <c r="B275" s="59" t="str">
        <f t="shared" si="129"/>
        <v>Clarion</v>
      </c>
      <c r="C275" s="100" t="str">
        <f t="shared" si="122"/>
        <v>USFS</v>
      </c>
      <c r="D275" s="82" t="str">
        <f t="shared" si="123"/>
        <v/>
      </c>
      <c r="E275" s="33" t="str">
        <f t="shared" si="124"/>
        <v/>
      </c>
      <c r="F275" s="33" t="str">
        <f t="shared" si="125"/>
        <v/>
      </c>
      <c r="G275" s="69" t="str">
        <f t="shared" si="126"/>
        <v/>
      </c>
      <c r="H275" s="79" t="str">
        <f t="shared" si="127"/>
        <v/>
      </c>
      <c r="I275" s="33" t="str">
        <f t="shared" si="128"/>
        <v/>
      </c>
      <c r="J275" s="33" t="str">
        <f t="shared" si="98"/>
        <v/>
      </c>
      <c r="K275" s="420" t="str">
        <f t="shared" si="99"/>
        <v/>
      </c>
      <c r="L275" s="82" t="str">
        <f t="shared" si="100"/>
        <v/>
      </c>
      <c r="M275" s="33" t="str">
        <f t="shared" si="101"/>
        <v/>
      </c>
      <c r="N275" s="33" t="str">
        <f t="shared" si="102"/>
        <v/>
      </c>
      <c r="O275" s="69" t="str">
        <f t="shared" si="103"/>
        <v/>
      </c>
      <c r="P275" s="79" t="str">
        <f t="shared" si="104"/>
        <v/>
      </c>
      <c r="Q275" s="33">
        <f t="shared" si="105"/>
        <v>17.100000000000001</v>
      </c>
      <c r="R275" s="33">
        <f t="shared" si="106"/>
        <v>34.6</v>
      </c>
      <c r="S275" s="420">
        <f t="shared" si="107"/>
        <v>51.7</v>
      </c>
      <c r="T275" s="82" t="str">
        <f t="shared" si="108"/>
        <v/>
      </c>
      <c r="U275" s="33" t="str">
        <f t="shared" si="109"/>
        <v/>
      </c>
      <c r="V275" s="33" t="str">
        <f t="shared" si="110"/>
        <v/>
      </c>
      <c r="W275" s="69" t="str">
        <f t="shared" si="111"/>
        <v/>
      </c>
      <c r="X275" s="79" t="str">
        <f t="shared" si="112"/>
        <v/>
      </c>
      <c r="Y275" s="33">
        <f t="shared" si="113"/>
        <v>17.100000000000001</v>
      </c>
      <c r="Z275" s="33">
        <f t="shared" si="114"/>
        <v>34.6</v>
      </c>
      <c r="AA275" s="420">
        <f t="shared" si="115"/>
        <v>51.7</v>
      </c>
      <c r="AB275" s="59" t="str">
        <f t="shared" si="116"/>
        <v/>
      </c>
      <c r="AC275" s="60" t="str">
        <f t="shared" si="117"/>
        <v/>
      </c>
      <c r="AD275" s="102" t="str">
        <f t="shared" si="118"/>
        <v/>
      </c>
      <c r="AE275" s="31" t="str">
        <f t="shared" si="119"/>
        <v/>
      </c>
      <c r="AF275" s="86" t="str">
        <f t="shared" si="120"/>
        <v/>
      </c>
      <c r="AG275" s="5" t="str">
        <f t="shared" si="121"/>
        <v/>
      </c>
      <c r="AN275" s="28">
        <v>443</v>
      </c>
      <c r="AO275" s="28" t="s">
        <v>175</v>
      </c>
      <c r="AP275" s="28" t="s">
        <v>3</v>
      </c>
      <c r="AQ275" s="28"/>
      <c r="AR275" s="28"/>
      <c r="AS275" s="28"/>
      <c r="AT275" s="28"/>
      <c r="AU275" s="28"/>
      <c r="AV275" s="28"/>
      <c r="AW275" s="28"/>
      <c r="AX275" s="28"/>
      <c r="AY275" s="28"/>
      <c r="AZ275" s="28"/>
      <c r="BA275" s="28"/>
      <c r="BB275" s="28"/>
      <c r="BC275" s="28"/>
      <c r="BD275" s="28">
        <v>17.100000000000001</v>
      </c>
      <c r="BE275" s="28">
        <v>34.6</v>
      </c>
      <c r="BF275" s="28">
        <v>51.7</v>
      </c>
      <c r="BG275" s="28"/>
      <c r="BH275" s="28"/>
      <c r="BI275" s="28"/>
      <c r="BJ275" s="28"/>
      <c r="BK275" s="28"/>
      <c r="BL275" s="28">
        <v>17.100000000000001</v>
      </c>
      <c r="BM275" s="28">
        <v>34.6</v>
      </c>
      <c r="BN275" s="28">
        <v>51.7</v>
      </c>
      <c r="BO275" s="28"/>
      <c r="BP275" s="28"/>
      <c r="BQ275" s="28"/>
      <c r="BR275" s="28" t="s">
        <v>509</v>
      </c>
      <c r="BS275" s="28"/>
      <c r="BT275" s="28" t="s">
        <v>509</v>
      </c>
      <c r="BU275" s="28">
        <v>1</v>
      </c>
    </row>
    <row r="276" spans="2:73" ht="15.75" thickBot="1" x14ac:dyDescent="0.3">
      <c r="B276" s="146" t="str">
        <f t="shared" si="129"/>
        <v>TOTALS</v>
      </c>
      <c r="C276" s="101" t="str">
        <f t="shared" si="122"/>
        <v/>
      </c>
      <c r="D276" s="421" t="str">
        <f t="shared" si="123"/>
        <v/>
      </c>
      <c r="E276" s="422" t="str">
        <f t="shared" si="124"/>
        <v/>
      </c>
      <c r="F276" s="422" t="str">
        <f t="shared" si="125"/>
        <v/>
      </c>
      <c r="G276" s="423" t="str">
        <f t="shared" si="126"/>
        <v/>
      </c>
      <c r="H276" s="424" t="str">
        <f t="shared" si="127"/>
        <v/>
      </c>
      <c r="I276" s="422" t="str">
        <f t="shared" si="128"/>
        <v/>
      </c>
      <c r="J276" s="422" t="str">
        <f t="shared" si="98"/>
        <v/>
      </c>
      <c r="K276" s="425" t="str">
        <f t="shared" si="99"/>
        <v/>
      </c>
      <c r="L276" s="421" t="str">
        <f t="shared" si="100"/>
        <v/>
      </c>
      <c r="M276" s="422" t="str">
        <f t="shared" si="101"/>
        <v/>
      </c>
      <c r="N276" s="422" t="str">
        <f t="shared" si="102"/>
        <v/>
      </c>
      <c r="O276" s="423" t="str">
        <f t="shared" si="103"/>
        <v/>
      </c>
      <c r="P276" s="424" t="str">
        <f t="shared" si="104"/>
        <v/>
      </c>
      <c r="Q276" s="422" t="str">
        <f t="shared" si="105"/>
        <v/>
      </c>
      <c r="R276" s="422" t="str">
        <f t="shared" si="106"/>
        <v/>
      </c>
      <c r="S276" s="425" t="str">
        <f t="shared" si="107"/>
        <v/>
      </c>
      <c r="T276" s="421" t="str">
        <f t="shared" si="108"/>
        <v/>
      </c>
      <c r="U276" s="422" t="str">
        <f t="shared" si="109"/>
        <v/>
      </c>
      <c r="V276" s="422" t="str">
        <f t="shared" si="110"/>
        <v/>
      </c>
      <c r="W276" s="423" t="str">
        <f t="shared" si="111"/>
        <v/>
      </c>
      <c r="X276" s="424" t="str">
        <f t="shared" si="112"/>
        <v/>
      </c>
      <c r="Y276" s="422">
        <f t="shared" si="113"/>
        <v>17.100000000000001</v>
      </c>
      <c r="Z276" s="422">
        <f t="shared" si="114"/>
        <v>121.19999999999999</v>
      </c>
      <c r="AA276" s="425">
        <f t="shared" si="115"/>
        <v>138.29999999999998</v>
      </c>
      <c r="AB276" s="97">
        <f t="shared" si="116"/>
        <v>2</v>
      </c>
      <c r="AC276" s="103" t="str">
        <f t="shared" si="117"/>
        <v>Pennsylvania</v>
      </c>
      <c r="AD276" s="323" t="str">
        <f t="shared" si="118"/>
        <v/>
      </c>
      <c r="AE276" s="34" t="str">
        <f t="shared" si="119"/>
        <v/>
      </c>
      <c r="AF276" s="98" t="str">
        <f t="shared" si="120"/>
        <v/>
      </c>
      <c r="AG276" s="5" t="str">
        <f t="shared" si="121"/>
        <v/>
      </c>
      <c r="AN276" s="28">
        <v>447</v>
      </c>
      <c r="AO276" s="28" t="s">
        <v>5</v>
      </c>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v>17.100000000000001</v>
      </c>
      <c r="BM276" s="28">
        <v>121.19999999999999</v>
      </c>
      <c r="BN276" s="28">
        <v>138.29999999999998</v>
      </c>
      <c r="BO276" s="28">
        <v>2</v>
      </c>
      <c r="BP276" s="28" t="s">
        <v>148</v>
      </c>
      <c r="BQ276" s="28"/>
      <c r="BR276" s="28"/>
      <c r="BS276" s="28"/>
      <c r="BT276" s="28" t="s">
        <v>509</v>
      </c>
      <c r="BU276" s="28"/>
    </row>
    <row r="277" spans="2:73" x14ac:dyDescent="0.25">
      <c r="B277" s="95" t="str">
        <f t="shared" si="129"/>
        <v>Puerto Rico</v>
      </c>
      <c r="C277" s="113" t="str">
        <f t="shared" si="122"/>
        <v/>
      </c>
      <c r="D277" s="426" t="str">
        <f t="shared" si="123"/>
        <v/>
      </c>
      <c r="E277" s="94" t="str">
        <f t="shared" si="124"/>
        <v/>
      </c>
      <c r="F277" s="94" t="str">
        <f t="shared" si="125"/>
        <v/>
      </c>
      <c r="G277" s="427" t="str">
        <f t="shared" si="126"/>
        <v/>
      </c>
      <c r="H277" s="428" t="str">
        <f t="shared" si="127"/>
        <v/>
      </c>
      <c r="I277" s="94" t="str">
        <f t="shared" si="128"/>
        <v/>
      </c>
      <c r="J277" s="94" t="str">
        <f t="shared" si="98"/>
        <v/>
      </c>
      <c r="K277" s="429" t="str">
        <f t="shared" si="99"/>
        <v/>
      </c>
      <c r="L277" s="426" t="str">
        <f t="shared" si="100"/>
        <v/>
      </c>
      <c r="M277" s="94" t="str">
        <f t="shared" si="101"/>
        <v/>
      </c>
      <c r="N277" s="94" t="str">
        <f t="shared" si="102"/>
        <v/>
      </c>
      <c r="O277" s="427" t="str">
        <f t="shared" si="103"/>
        <v/>
      </c>
      <c r="P277" s="428" t="str">
        <f t="shared" si="104"/>
        <v/>
      </c>
      <c r="Q277" s="94" t="str">
        <f t="shared" si="105"/>
        <v/>
      </c>
      <c r="R277" s="94" t="str">
        <f t="shared" si="106"/>
        <v/>
      </c>
      <c r="S277" s="429" t="str">
        <f t="shared" si="107"/>
        <v/>
      </c>
      <c r="T277" s="426" t="str">
        <f t="shared" si="108"/>
        <v/>
      </c>
      <c r="U277" s="94" t="str">
        <f t="shared" si="109"/>
        <v/>
      </c>
      <c r="V277" s="94" t="str">
        <f t="shared" si="110"/>
        <v/>
      </c>
      <c r="W277" s="427" t="str">
        <f t="shared" si="111"/>
        <v/>
      </c>
      <c r="X277" s="428" t="str">
        <f t="shared" si="112"/>
        <v/>
      </c>
      <c r="Y277" s="94" t="str">
        <f t="shared" si="113"/>
        <v/>
      </c>
      <c r="Z277" s="94" t="str">
        <f t="shared" si="114"/>
        <v/>
      </c>
      <c r="AA277" s="429" t="str">
        <f t="shared" si="115"/>
        <v/>
      </c>
      <c r="AB277" s="57" t="str">
        <f t="shared" si="116"/>
        <v/>
      </c>
      <c r="AC277" s="58" t="str">
        <f t="shared" si="117"/>
        <v>Puerto Rico</v>
      </c>
      <c r="AD277" s="115" t="str">
        <f t="shared" si="118"/>
        <v/>
      </c>
      <c r="AE277" s="53" t="str">
        <f t="shared" si="119"/>
        <v/>
      </c>
      <c r="AF277" s="85" t="str">
        <f t="shared" si="120"/>
        <v/>
      </c>
      <c r="AG277" s="5" t="str">
        <f t="shared" si="121"/>
        <v/>
      </c>
      <c r="AN277" s="28">
        <v>448</v>
      </c>
      <c r="AO277" s="28" t="s">
        <v>149</v>
      </c>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t="s">
        <v>149</v>
      </c>
      <c r="BQ277" s="28"/>
      <c r="BR277" s="28"/>
      <c r="BS277" s="28"/>
      <c r="BT277" s="28" t="s">
        <v>509</v>
      </c>
      <c r="BU277" s="28"/>
    </row>
    <row r="278" spans="2:73" ht="45" x14ac:dyDescent="0.25">
      <c r="B278" s="393" t="str">
        <f t="shared" si="129"/>
        <v>Río de la Mina</v>
      </c>
      <c r="C278" s="390" t="str">
        <f t="shared" si="122"/>
        <v>USFS</v>
      </c>
      <c r="D278" s="81" t="str">
        <f t="shared" si="123"/>
        <v/>
      </c>
      <c r="E278" s="39" t="str">
        <f t="shared" si="124"/>
        <v/>
      </c>
      <c r="F278" s="39" t="str">
        <f t="shared" si="125"/>
        <v/>
      </c>
      <c r="G278" s="68" t="str">
        <f t="shared" si="126"/>
        <v/>
      </c>
      <c r="H278" s="78" t="str">
        <f t="shared" si="127"/>
        <v/>
      </c>
      <c r="I278" s="39" t="str">
        <f t="shared" si="128"/>
        <v/>
      </c>
      <c r="J278" s="39" t="str">
        <f t="shared" si="98"/>
        <v/>
      </c>
      <c r="K278" s="431" t="str">
        <f t="shared" si="99"/>
        <v/>
      </c>
      <c r="L278" s="81" t="str">
        <f t="shared" si="100"/>
        <v/>
      </c>
      <c r="M278" s="39" t="str">
        <f t="shared" si="101"/>
        <v/>
      </c>
      <c r="N278" s="39" t="str">
        <f t="shared" si="102"/>
        <v/>
      </c>
      <c r="O278" s="68" t="str">
        <f t="shared" si="103"/>
        <v/>
      </c>
      <c r="P278" s="78" t="str">
        <f t="shared" si="104"/>
        <v/>
      </c>
      <c r="Q278" s="39">
        <f t="shared" si="105"/>
        <v>1.2</v>
      </c>
      <c r="R278" s="39">
        <f t="shared" si="106"/>
        <v>0.9</v>
      </c>
      <c r="S278" s="431">
        <f t="shared" si="107"/>
        <v>2.1</v>
      </c>
      <c r="T278" s="81" t="str">
        <f t="shared" si="108"/>
        <v/>
      </c>
      <c r="U278" s="39" t="str">
        <f t="shared" si="109"/>
        <v/>
      </c>
      <c r="V278" s="39" t="str">
        <f t="shared" si="110"/>
        <v/>
      </c>
      <c r="W278" s="68" t="str">
        <f t="shared" si="111"/>
        <v/>
      </c>
      <c r="X278" s="78" t="str">
        <f t="shared" si="112"/>
        <v/>
      </c>
      <c r="Y278" s="39">
        <f t="shared" si="113"/>
        <v>1.2</v>
      </c>
      <c r="Z278" s="39">
        <f t="shared" si="114"/>
        <v>0.9</v>
      </c>
      <c r="AA278" s="431">
        <f t="shared" si="115"/>
        <v>2.1</v>
      </c>
      <c r="AB278" s="313" t="str">
        <f t="shared" si="116"/>
        <v/>
      </c>
      <c r="AC278" s="314" t="str">
        <f t="shared" si="117"/>
        <v/>
      </c>
      <c r="AD278" s="391" t="str">
        <f t="shared" si="118"/>
        <v/>
      </c>
      <c r="AE278" s="35" t="str">
        <f t="shared" si="119"/>
        <v/>
      </c>
      <c r="AF278" s="392" t="str">
        <f t="shared" si="120"/>
        <v xml:space="preserve">Segments of the Rio Mameyes designated under 16 USC 1274(166)(A); segments of the Rio de la Mina designated under 16 USC 1274(166)(B); segments of the Rio Icacos designated under 16 USC 1274(166)(C). </v>
      </c>
      <c r="AG278" s="5" t="str">
        <f t="shared" si="121"/>
        <v/>
      </c>
      <c r="AN278" s="28">
        <v>449</v>
      </c>
      <c r="AO278" s="28" t="s">
        <v>600</v>
      </c>
      <c r="AP278" s="28" t="s">
        <v>3</v>
      </c>
      <c r="AQ278" s="28"/>
      <c r="AR278" s="28"/>
      <c r="AS278" s="28"/>
      <c r="AT278" s="28"/>
      <c r="AU278" s="28"/>
      <c r="AV278" s="28"/>
      <c r="AW278" s="28"/>
      <c r="AX278" s="28"/>
      <c r="AY278" s="28"/>
      <c r="AZ278" s="28"/>
      <c r="BA278" s="28"/>
      <c r="BB278" s="28"/>
      <c r="BC278" s="28"/>
      <c r="BD278" s="28">
        <v>1.2</v>
      </c>
      <c r="BE278" s="28">
        <v>0.9</v>
      </c>
      <c r="BF278" s="28">
        <v>2.1</v>
      </c>
      <c r="BG278" s="28"/>
      <c r="BH278" s="28"/>
      <c r="BI278" s="28"/>
      <c r="BJ278" s="28"/>
      <c r="BK278" s="28"/>
      <c r="BL278" s="28">
        <v>1.2</v>
      </c>
      <c r="BM278" s="28">
        <v>0.9</v>
      </c>
      <c r="BN278" s="28">
        <v>2.1</v>
      </c>
      <c r="BO278" s="28"/>
      <c r="BP278" s="28"/>
      <c r="BQ278" s="28"/>
      <c r="BR278" s="28" t="s">
        <v>509</v>
      </c>
      <c r="BS278" s="28" t="s">
        <v>1028</v>
      </c>
      <c r="BT278" s="28" t="s">
        <v>509</v>
      </c>
      <c r="BU278" s="28"/>
    </row>
    <row r="279" spans="2:73" ht="45" x14ac:dyDescent="0.25">
      <c r="B279" s="59" t="str">
        <f t="shared" si="129"/>
        <v>Río Icacos</v>
      </c>
      <c r="C279" s="100" t="str">
        <f t="shared" si="122"/>
        <v>USFS</v>
      </c>
      <c r="D279" s="82" t="str">
        <f t="shared" si="123"/>
        <v/>
      </c>
      <c r="E279" s="33" t="str">
        <f t="shared" si="124"/>
        <v/>
      </c>
      <c r="F279" s="33" t="str">
        <f t="shared" si="125"/>
        <v/>
      </c>
      <c r="G279" s="69" t="str">
        <f t="shared" si="126"/>
        <v/>
      </c>
      <c r="H279" s="79" t="str">
        <f t="shared" si="127"/>
        <v/>
      </c>
      <c r="I279" s="33" t="str">
        <f t="shared" si="128"/>
        <v/>
      </c>
      <c r="J279" s="33" t="str">
        <f t="shared" si="98"/>
        <v/>
      </c>
      <c r="K279" s="420" t="str">
        <f t="shared" si="99"/>
        <v/>
      </c>
      <c r="L279" s="82" t="str">
        <f t="shared" si="100"/>
        <v/>
      </c>
      <c r="M279" s="33" t="str">
        <f t="shared" si="101"/>
        <v/>
      </c>
      <c r="N279" s="33" t="str">
        <f t="shared" si="102"/>
        <v/>
      </c>
      <c r="O279" s="69" t="str">
        <f t="shared" si="103"/>
        <v/>
      </c>
      <c r="P279" s="79" t="str">
        <f t="shared" si="104"/>
        <v/>
      </c>
      <c r="Q279" s="33">
        <f t="shared" si="105"/>
        <v>2.2999999999999998</v>
      </c>
      <c r="R279" s="33" t="str">
        <f t="shared" si="106"/>
        <v/>
      </c>
      <c r="S279" s="420">
        <f t="shared" si="107"/>
        <v>2.2999999999999998</v>
      </c>
      <c r="T279" s="82" t="str">
        <f t="shared" si="108"/>
        <v/>
      </c>
      <c r="U279" s="33" t="str">
        <f t="shared" si="109"/>
        <v/>
      </c>
      <c r="V279" s="33" t="str">
        <f t="shared" si="110"/>
        <v/>
      </c>
      <c r="W279" s="69" t="str">
        <f t="shared" si="111"/>
        <v/>
      </c>
      <c r="X279" s="79" t="str">
        <f t="shared" si="112"/>
        <v/>
      </c>
      <c r="Y279" s="33">
        <f t="shared" si="113"/>
        <v>2.2999999999999998</v>
      </c>
      <c r="Z279" s="33" t="str">
        <f t="shared" si="114"/>
        <v/>
      </c>
      <c r="AA279" s="420">
        <f t="shared" si="115"/>
        <v>2.2999999999999998</v>
      </c>
      <c r="AB279" s="59" t="str">
        <f t="shared" si="116"/>
        <v/>
      </c>
      <c r="AC279" s="60" t="str">
        <f t="shared" si="117"/>
        <v/>
      </c>
      <c r="AD279" s="102" t="str">
        <f t="shared" si="118"/>
        <v/>
      </c>
      <c r="AE279" s="31" t="str">
        <f t="shared" si="119"/>
        <v/>
      </c>
      <c r="AF279" s="86" t="str">
        <f t="shared" si="120"/>
        <v xml:space="preserve">Segments of the Rio Mameyes designated under 16 USC 1274(166)(A); segments of the Rio de la Mina designated under 16 USC 1274(166)(B); segments of the Rio Icacos designated under 16 USC 1274(166) (C). </v>
      </c>
      <c r="AG279" s="5" t="str">
        <f t="shared" si="121"/>
        <v/>
      </c>
      <c r="AN279" s="28">
        <v>450</v>
      </c>
      <c r="AO279" s="28" t="s">
        <v>601</v>
      </c>
      <c r="AP279" s="28" t="s">
        <v>3</v>
      </c>
      <c r="AQ279" s="28"/>
      <c r="AR279" s="28"/>
      <c r="AS279" s="28"/>
      <c r="AT279" s="28"/>
      <c r="AU279" s="28"/>
      <c r="AV279" s="28"/>
      <c r="AW279" s="28"/>
      <c r="AX279" s="28"/>
      <c r="AY279" s="28"/>
      <c r="AZ279" s="28"/>
      <c r="BA279" s="28"/>
      <c r="BB279" s="28"/>
      <c r="BC279" s="28"/>
      <c r="BD279" s="28">
        <v>2.2999999999999998</v>
      </c>
      <c r="BE279" s="28"/>
      <c r="BF279" s="28">
        <v>2.2999999999999998</v>
      </c>
      <c r="BG279" s="28"/>
      <c r="BH279" s="28"/>
      <c r="BI279" s="28"/>
      <c r="BJ279" s="28"/>
      <c r="BK279" s="28"/>
      <c r="BL279" s="28">
        <v>2.2999999999999998</v>
      </c>
      <c r="BM279" s="28"/>
      <c r="BN279" s="28">
        <v>2.2999999999999998</v>
      </c>
      <c r="BO279" s="28"/>
      <c r="BP279" s="28"/>
      <c r="BQ279" s="28"/>
      <c r="BR279" s="28" t="s">
        <v>509</v>
      </c>
      <c r="BS279" s="28" t="s">
        <v>1029</v>
      </c>
      <c r="BT279" s="28" t="s">
        <v>509</v>
      </c>
      <c r="BU279" s="28"/>
    </row>
    <row r="280" spans="2:73" ht="45" x14ac:dyDescent="0.25">
      <c r="B280" s="59" t="str">
        <f t="shared" si="129"/>
        <v>Río Mameyes</v>
      </c>
      <c r="C280" s="100" t="str">
        <f t="shared" si="122"/>
        <v>USFS</v>
      </c>
      <c r="D280" s="82" t="str">
        <f t="shared" si="123"/>
        <v/>
      </c>
      <c r="E280" s="33" t="str">
        <f t="shared" si="124"/>
        <v/>
      </c>
      <c r="F280" s="33" t="str">
        <f t="shared" si="125"/>
        <v/>
      </c>
      <c r="G280" s="69" t="str">
        <f t="shared" si="126"/>
        <v/>
      </c>
      <c r="H280" s="79" t="str">
        <f t="shared" si="127"/>
        <v/>
      </c>
      <c r="I280" s="33" t="str">
        <f t="shared" si="128"/>
        <v/>
      </c>
      <c r="J280" s="33" t="str">
        <f t="shared" si="98"/>
        <v/>
      </c>
      <c r="K280" s="420" t="str">
        <f t="shared" si="99"/>
        <v/>
      </c>
      <c r="L280" s="82" t="str">
        <f t="shared" si="100"/>
        <v/>
      </c>
      <c r="M280" s="33" t="str">
        <f t="shared" si="101"/>
        <v/>
      </c>
      <c r="N280" s="33" t="str">
        <f t="shared" si="102"/>
        <v/>
      </c>
      <c r="O280" s="69" t="str">
        <f t="shared" si="103"/>
        <v/>
      </c>
      <c r="P280" s="79">
        <f t="shared" si="104"/>
        <v>2.1</v>
      </c>
      <c r="Q280" s="33">
        <f t="shared" si="105"/>
        <v>1.4</v>
      </c>
      <c r="R280" s="33">
        <f t="shared" si="106"/>
        <v>1</v>
      </c>
      <c r="S280" s="420">
        <f t="shared" si="107"/>
        <v>4.5</v>
      </c>
      <c r="T280" s="82" t="str">
        <f t="shared" si="108"/>
        <v/>
      </c>
      <c r="U280" s="33" t="str">
        <f t="shared" si="109"/>
        <v/>
      </c>
      <c r="V280" s="33" t="str">
        <f t="shared" si="110"/>
        <v/>
      </c>
      <c r="W280" s="69" t="str">
        <f t="shared" si="111"/>
        <v/>
      </c>
      <c r="X280" s="79">
        <f t="shared" si="112"/>
        <v>2.1</v>
      </c>
      <c r="Y280" s="33">
        <f t="shared" si="113"/>
        <v>1.4</v>
      </c>
      <c r="Z280" s="33">
        <f t="shared" si="114"/>
        <v>1</v>
      </c>
      <c r="AA280" s="420">
        <f t="shared" si="115"/>
        <v>4.5</v>
      </c>
      <c r="AB280" s="59" t="str">
        <f t="shared" si="116"/>
        <v/>
      </c>
      <c r="AC280" s="60" t="str">
        <f t="shared" si="117"/>
        <v/>
      </c>
      <c r="AD280" s="102" t="str">
        <f t="shared" si="118"/>
        <v/>
      </c>
      <c r="AE280" s="31" t="str">
        <f t="shared" si="119"/>
        <v/>
      </c>
      <c r="AF280" s="86" t="str">
        <f t="shared" si="120"/>
        <v xml:space="preserve">Segments of the Rio Mameyes designated under 16 USC 1274(166)(A); segments of the Rio de la Mina designated under 16 USC 1274(166)(B); segments of the Rio Icacos designated under 16 USC 1274(166)(C). </v>
      </c>
      <c r="AG280" s="5" t="str">
        <f t="shared" si="121"/>
        <v/>
      </c>
      <c r="AN280" s="28">
        <v>451</v>
      </c>
      <c r="AO280" s="28" t="s">
        <v>602</v>
      </c>
      <c r="AP280" s="28" t="s">
        <v>3</v>
      </c>
      <c r="AQ280" s="28"/>
      <c r="AR280" s="28"/>
      <c r="AS280" s="28"/>
      <c r="AT280" s="28"/>
      <c r="AU280" s="28"/>
      <c r="AV280" s="28"/>
      <c r="AW280" s="28"/>
      <c r="AX280" s="28"/>
      <c r="AY280" s="28"/>
      <c r="AZ280" s="28"/>
      <c r="BA280" s="28"/>
      <c r="BB280" s="28"/>
      <c r="BC280" s="28">
        <v>2.1</v>
      </c>
      <c r="BD280" s="28">
        <v>1.4</v>
      </c>
      <c r="BE280" s="28">
        <v>1</v>
      </c>
      <c r="BF280" s="28">
        <v>4.5</v>
      </c>
      <c r="BG280" s="28"/>
      <c r="BH280" s="28"/>
      <c r="BI280" s="28"/>
      <c r="BJ280" s="28"/>
      <c r="BK280" s="28">
        <v>2.1</v>
      </c>
      <c r="BL280" s="28">
        <v>1.4</v>
      </c>
      <c r="BM280" s="28">
        <v>1</v>
      </c>
      <c r="BN280" s="28">
        <v>4.5</v>
      </c>
      <c r="BO280" s="28"/>
      <c r="BP280" s="28"/>
      <c r="BQ280" s="28"/>
      <c r="BR280" s="28" t="s">
        <v>509</v>
      </c>
      <c r="BS280" s="28" t="s">
        <v>1028</v>
      </c>
      <c r="BT280" s="28" t="s">
        <v>509</v>
      </c>
      <c r="BU280" s="28"/>
    </row>
    <row r="281" spans="2:73" ht="15.75" thickBot="1" x14ac:dyDescent="0.3">
      <c r="B281" s="146" t="str">
        <f t="shared" si="129"/>
        <v>TOTALS</v>
      </c>
      <c r="C281" s="101" t="str">
        <f t="shared" si="122"/>
        <v/>
      </c>
      <c r="D281" s="421" t="str">
        <f t="shared" si="123"/>
        <v/>
      </c>
      <c r="E281" s="422" t="str">
        <f t="shared" si="124"/>
        <v/>
      </c>
      <c r="F281" s="422" t="str">
        <f t="shared" si="125"/>
        <v/>
      </c>
      <c r="G281" s="423" t="str">
        <f t="shared" si="126"/>
        <v/>
      </c>
      <c r="H281" s="424" t="str">
        <f t="shared" si="127"/>
        <v/>
      </c>
      <c r="I281" s="422" t="str">
        <f t="shared" si="128"/>
        <v/>
      </c>
      <c r="J281" s="422" t="str">
        <f t="shared" ref="J281:J307" si="130">IF(ISBLANK(AW281),"",(AW281))</f>
        <v/>
      </c>
      <c r="K281" s="425" t="str">
        <f t="shared" ref="K281:K307" si="131">IF(ISBLANK(AX281),"",(AX281))</f>
        <v/>
      </c>
      <c r="L281" s="421" t="str">
        <f t="shared" ref="L281:L307" si="132">IF(ISBLANK(AY281),"",(AY281))</f>
        <v/>
      </c>
      <c r="M281" s="422" t="str">
        <f t="shared" ref="M281:M307" si="133">IF(ISBLANK(AZ281),"",(AZ281))</f>
        <v/>
      </c>
      <c r="N281" s="422" t="str">
        <f t="shared" ref="N281:N307" si="134">IF(ISBLANK(BA281),"",(BA281))</f>
        <v/>
      </c>
      <c r="O281" s="423" t="str">
        <f t="shared" ref="O281:O307" si="135">IF(ISBLANK(BB281),"",(BB281))</f>
        <v/>
      </c>
      <c r="P281" s="424" t="str">
        <f t="shared" ref="P281:P307" si="136">IF(ISBLANK(BC281),"",(BC281))</f>
        <v/>
      </c>
      <c r="Q281" s="422" t="str">
        <f t="shared" ref="Q281:Q307" si="137">IF(ISBLANK(BD281),"",(BD281))</f>
        <v/>
      </c>
      <c r="R281" s="422" t="str">
        <f t="shared" ref="R281:R307" si="138">IF(ISBLANK(BE281),"",(BE281))</f>
        <v/>
      </c>
      <c r="S281" s="425" t="str">
        <f t="shared" ref="S281:S307" si="139">IF(ISBLANK(BF281),"",(BF281))</f>
        <v/>
      </c>
      <c r="T281" s="421" t="str">
        <f t="shared" ref="T281:T307" si="140">IF(ISBLANK(BG281),"",(BG281))</f>
        <v/>
      </c>
      <c r="U281" s="422" t="str">
        <f t="shared" ref="U281:U307" si="141">IF(ISBLANK(BH281),"",(BH281))</f>
        <v/>
      </c>
      <c r="V281" s="422" t="str">
        <f t="shared" ref="V281:V307" si="142">IF(ISBLANK(BI281),"",(BI281))</f>
        <v/>
      </c>
      <c r="W281" s="423" t="str">
        <f t="shared" ref="W281:W307" si="143">IF(ISBLANK(BJ281),"",(BJ281))</f>
        <v/>
      </c>
      <c r="X281" s="424">
        <f t="shared" ref="X281:X307" si="144">IF(ISBLANK(BK281),"",(BK281))</f>
        <v>2.1</v>
      </c>
      <c r="Y281" s="422">
        <f t="shared" ref="Y281:Y307" si="145">IF(ISBLANK(BL281),"",(BL281))</f>
        <v>4.9000000000000004</v>
      </c>
      <c r="Z281" s="422">
        <f t="shared" ref="Z281:Z307" si="146">IF(ISBLANK(BM281),"",(BM281))</f>
        <v>1.9</v>
      </c>
      <c r="AA281" s="425">
        <f t="shared" ref="AA281:AA307" si="147">IF(ISBLANK(BN281),"",(BN281))</f>
        <v>8.9</v>
      </c>
      <c r="AB281" s="97">
        <f t="shared" ref="AB281:AB307" si="148">IF(ISBLANK(BO281),"",(BO281))</f>
        <v>3</v>
      </c>
      <c r="AC281" s="103" t="str">
        <f t="shared" ref="AC281:AC307" si="149">IF(ISBLANK(BP281),"",(BP281))</f>
        <v>Puerto Rico</v>
      </c>
      <c r="AD281" s="323" t="str">
        <f t="shared" ref="AD281:AD307" si="150">IF(ISBLANK(BQ281),"",(BQ281))</f>
        <v/>
      </c>
      <c r="AE281" s="34" t="str">
        <f t="shared" ref="AE281:AE307" si="151">IF(ISBLANK(BR281),"",(BR281))</f>
        <v/>
      </c>
      <c r="AF281" s="98" t="str">
        <f t="shared" ref="AF281:AF307" si="152">IF(ISBLANK(BS281),"",(BS281))</f>
        <v/>
      </c>
      <c r="AG281" s="5" t="str">
        <f t="shared" ref="AG281:AG307" si="153">IF(ISBLANK(BT281),"",(BT281))</f>
        <v/>
      </c>
      <c r="AN281" s="28">
        <v>452</v>
      </c>
      <c r="AO281" s="28" t="s">
        <v>5</v>
      </c>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v>2.1</v>
      </c>
      <c r="BL281" s="28">
        <v>4.9000000000000004</v>
      </c>
      <c r="BM281" s="28">
        <v>1.9</v>
      </c>
      <c r="BN281" s="28">
        <v>8.9</v>
      </c>
      <c r="BO281" s="28">
        <v>3</v>
      </c>
      <c r="BP281" s="28" t="s">
        <v>149</v>
      </c>
      <c r="BQ281" s="28"/>
      <c r="BR281" s="28"/>
      <c r="BS281" s="28"/>
      <c r="BT281" s="28" t="s">
        <v>509</v>
      </c>
      <c r="BU281" s="28"/>
    </row>
    <row r="282" spans="2:73" x14ac:dyDescent="0.25">
      <c r="B282" s="95" t="str">
        <f t="shared" si="129"/>
        <v>Tennessee</v>
      </c>
      <c r="C282" s="113" t="str">
        <f t="shared" ref="C282:C307" si="154">IF(ISBLANK(AP282),"",(AP282))</f>
        <v/>
      </c>
      <c r="D282" s="426" t="str">
        <f t="shared" ref="D282:D307" si="155">IF(ISBLANK(AQ282),"",(AQ282))</f>
        <v/>
      </c>
      <c r="E282" s="94" t="str">
        <f t="shared" ref="E282:E307" si="156">IF(ISBLANK(AR282),"",(AR282))</f>
        <v/>
      </c>
      <c r="F282" s="94" t="str">
        <f t="shared" ref="F282:F307" si="157">IF(ISBLANK(AS282),"",(AS282))</f>
        <v/>
      </c>
      <c r="G282" s="427" t="str">
        <f t="shared" ref="G282:G307" si="158">IF(ISBLANK(AT282),"",(AT282))</f>
        <v/>
      </c>
      <c r="H282" s="428" t="str">
        <f t="shared" ref="H282:H307" si="159">IF(ISBLANK(AU282),"",(AU282))</f>
        <v/>
      </c>
      <c r="I282" s="94" t="str">
        <f t="shared" ref="I282:I307" si="160">IF(ISBLANK(AV282),"",(AV282))</f>
        <v/>
      </c>
      <c r="J282" s="94" t="str">
        <f t="shared" si="130"/>
        <v/>
      </c>
      <c r="K282" s="429" t="str">
        <f t="shared" si="131"/>
        <v/>
      </c>
      <c r="L282" s="426" t="str">
        <f t="shared" si="132"/>
        <v/>
      </c>
      <c r="M282" s="94" t="str">
        <f t="shared" si="133"/>
        <v/>
      </c>
      <c r="N282" s="94" t="str">
        <f t="shared" si="134"/>
        <v/>
      </c>
      <c r="O282" s="427" t="str">
        <f t="shared" si="135"/>
        <v/>
      </c>
      <c r="P282" s="428" t="str">
        <f t="shared" si="136"/>
        <v/>
      </c>
      <c r="Q282" s="94" t="str">
        <f t="shared" si="137"/>
        <v/>
      </c>
      <c r="R282" s="94" t="str">
        <f t="shared" si="138"/>
        <v/>
      </c>
      <c r="S282" s="429" t="str">
        <f t="shared" si="139"/>
        <v/>
      </c>
      <c r="T282" s="426" t="str">
        <f t="shared" si="140"/>
        <v/>
      </c>
      <c r="U282" s="94" t="str">
        <f t="shared" si="141"/>
        <v/>
      </c>
      <c r="V282" s="94" t="str">
        <f t="shared" si="142"/>
        <v/>
      </c>
      <c r="W282" s="427" t="str">
        <f t="shared" si="143"/>
        <v/>
      </c>
      <c r="X282" s="428" t="str">
        <f t="shared" si="144"/>
        <v/>
      </c>
      <c r="Y282" s="94" t="str">
        <f t="shared" si="145"/>
        <v/>
      </c>
      <c r="Z282" s="94" t="str">
        <f t="shared" si="146"/>
        <v/>
      </c>
      <c r="AA282" s="429" t="str">
        <f t="shared" si="147"/>
        <v/>
      </c>
      <c r="AB282" s="57" t="str">
        <f t="shared" si="148"/>
        <v/>
      </c>
      <c r="AC282" s="58" t="str">
        <f t="shared" si="149"/>
        <v>Tennessee</v>
      </c>
      <c r="AD282" s="115" t="str">
        <f t="shared" si="150"/>
        <v/>
      </c>
      <c r="AE282" s="53" t="str">
        <f t="shared" si="151"/>
        <v/>
      </c>
      <c r="AF282" s="85" t="str">
        <f t="shared" si="152"/>
        <v/>
      </c>
      <c r="AG282" s="5" t="str">
        <f t="shared" si="153"/>
        <v/>
      </c>
      <c r="AN282" s="28">
        <v>453</v>
      </c>
      <c r="AO282" s="28" t="s">
        <v>150</v>
      </c>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t="s">
        <v>150</v>
      </c>
      <c r="BQ282" s="28"/>
      <c r="BR282" s="28"/>
      <c r="BS282" s="28"/>
      <c r="BT282" s="28" t="s">
        <v>509</v>
      </c>
      <c r="BU282" s="28"/>
    </row>
    <row r="283" spans="2:73" x14ac:dyDescent="0.25">
      <c r="B283" s="393" t="str">
        <f t="shared" si="129"/>
        <v>Obed</v>
      </c>
      <c r="C283" s="390" t="str">
        <f t="shared" si="154"/>
        <v>NPS</v>
      </c>
      <c r="D283" s="81" t="str">
        <f t="shared" si="155"/>
        <v/>
      </c>
      <c r="E283" s="39" t="str">
        <f t="shared" si="156"/>
        <v/>
      </c>
      <c r="F283" s="39" t="str">
        <f t="shared" si="157"/>
        <v/>
      </c>
      <c r="G283" s="68" t="str">
        <f t="shared" si="158"/>
        <v/>
      </c>
      <c r="H283" s="78" t="str">
        <f t="shared" si="159"/>
        <v/>
      </c>
      <c r="I283" s="39" t="str">
        <f t="shared" si="160"/>
        <v/>
      </c>
      <c r="J283" s="39" t="str">
        <f t="shared" si="130"/>
        <v/>
      </c>
      <c r="K283" s="431" t="str">
        <f t="shared" si="131"/>
        <v/>
      </c>
      <c r="L283" s="81">
        <f t="shared" si="132"/>
        <v>43.3</v>
      </c>
      <c r="M283" s="39">
        <f t="shared" si="133"/>
        <v>2</v>
      </c>
      <c r="N283" s="39" t="str">
        <f t="shared" si="134"/>
        <v/>
      </c>
      <c r="O283" s="68">
        <f t="shared" si="135"/>
        <v>45.3</v>
      </c>
      <c r="P283" s="78" t="str">
        <f t="shared" si="136"/>
        <v/>
      </c>
      <c r="Q283" s="39" t="str">
        <f t="shared" si="137"/>
        <v/>
      </c>
      <c r="R283" s="39" t="str">
        <f t="shared" si="138"/>
        <v/>
      </c>
      <c r="S283" s="431" t="str">
        <f t="shared" si="139"/>
        <v/>
      </c>
      <c r="T283" s="81" t="str">
        <f t="shared" si="140"/>
        <v/>
      </c>
      <c r="U283" s="39" t="str">
        <f t="shared" si="141"/>
        <v/>
      </c>
      <c r="V283" s="39" t="str">
        <f t="shared" si="142"/>
        <v/>
      </c>
      <c r="W283" s="68" t="str">
        <f t="shared" si="143"/>
        <v/>
      </c>
      <c r="X283" s="78">
        <f t="shared" si="144"/>
        <v>43.3</v>
      </c>
      <c r="Y283" s="39">
        <f t="shared" si="145"/>
        <v>2</v>
      </c>
      <c r="Z283" s="39" t="str">
        <f t="shared" si="146"/>
        <v/>
      </c>
      <c r="AA283" s="431">
        <f t="shared" si="147"/>
        <v>45.3</v>
      </c>
      <c r="AB283" s="313" t="str">
        <f t="shared" si="148"/>
        <v/>
      </c>
      <c r="AC283" s="314" t="str">
        <f t="shared" si="149"/>
        <v/>
      </c>
      <c r="AD283" s="391" t="str">
        <f t="shared" si="150"/>
        <v/>
      </c>
      <c r="AE283" s="35" t="str">
        <f t="shared" si="151"/>
        <v/>
      </c>
      <c r="AF283" s="392" t="str">
        <f t="shared" si="152"/>
        <v/>
      </c>
      <c r="AG283" s="5" t="str">
        <f t="shared" si="153"/>
        <v/>
      </c>
      <c r="AN283" s="28">
        <v>454</v>
      </c>
      <c r="AO283" s="28" t="s">
        <v>182</v>
      </c>
      <c r="AP283" s="28" t="s">
        <v>2</v>
      </c>
      <c r="AQ283" s="28"/>
      <c r="AR283" s="28"/>
      <c r="AS283" s="28"/>
      <c r="AT283" s="28"/>
      <c r="AU283" s="28"/>
      <c r="AV283" s="28"/>
      <c r="AW283" s="28"/>
      <c r="AX283" s="28"/>
      <c r="AY283" s="28">
        <v>43.3</v>
      </c>
      <c r="AZ283" s="28">
        <v>2</v>
      </c>
      <c r="BA283" s="28"/>
      <c r="BB283" s="28">
        <v>45.3</v>
      </c>
      <c r="BC283" s="28"/>
      <c r="BD283" s="28"/>
      <c r="BE283" s="28"/>
      <c r="BF283" s="28"/>
      <c r="BG283" s="28"/>
      <c r="BH283" s="28"/>
      <c r="BI283" s="28"/>
      <c r="BJ283" s="28"/>
      <c r="BK283" s="28">
        <v>43.3</v>
      </c>
      <c r="BL283" s="28">
        <v>2</v>
      </c>
      <c r="BM283" s="28"/>
      <c r="BN283" s="28">
        <v>45.3</v>
      </c>
      <c r="BO283" s="28"/>
      <c r="BP283" s="28"/>
      <c r="BQ283" s="28"/>
      <c r="BR283" s="28" t="s">
        <v>509</v>
      </c>
      <c r="BS283" s="28"/>
      <c r="BT283" s="28" t="s">
        <v>509</v>
      </c>
      <c r="BU283" s="28">
        <v>1</v>
      </c>
    </row>
    <row r="284" spans="2:73" ht="15.75" thickBot="1" x14ac:dyDescent="0.3">
      <c r="B284" s="146" t="str">
        <f t="shared" si="129"/>
        <v>TOTALS</v>
      </c>
      <c r="C284" s="101" t="str">
        <f t="shared" si="154"/>
        <v/>
      </c>
      <c r="D284" s="421" t="str">
        <f t="shared" si="155"/>
        <v/>
      </c>
      <c r="E284" s="422" t="str">
        <f t="shared" si="156"/>
        <v/>
      </c>
      <c r="F284" s="422" t="str">
        <f t="shared" si="157"/>
        <v/>
      </c>
      <c r="G284" s="423" t="str">
        <f t="shared" si="158"/>
        <v/>
      </c>
      <c r="H284" s="424" t="str">
        <f t="shared" si="159"/>
        <v/>
      </c>
      <c r="I284" s="422" t="str">
        <f t="shared" si="160"/>
        <v/>
      </c>
      <c r="J284" s="422" t="str">
        <f t="shared" si="130"/>
        <v/>
      </c>
      <c r="K284" s="425" t="str">
        <f t="shared" si="131"/>
        <v/>
      </c>
      <c r="L284" s="421" t="str">
        <f t="shared" si="132"/>
        <v/>
      </c>
      <c r="M284" s="422" t="str">
        <f t="shared" si="133"/>
        <v/>
      </c>
      <c r="N284" s="422" t="str">
        <f t="shared" si="134"/>
        <v/>
      </c>
      <c r="O284" s="423" t="str">
        <f t="shared" si="135"/>
        <v/>
      </c>
      <c r="P284" s="424" t="str">
        <f t="shared" si="136"/>
        <v/>
      </c>
      <c r="Q284" s="422" t="str">
        <f t="shared" si="137"/>
        <v/>
      </c>
      <c r="R284" s="422" t="str">
        <f t="shared" si="138"/>
        <v/>
      </c>
      <c r="S284" s="425" t="str">
        <f t="shared" si="139"/>
        <v/>
      </c>
      <c r="T284" s="421" t="str">
        <f t="shared" si="140"/>
        <v/>
      </c>
      <c r="U284" s="422" t="str">
        <f t="shared" si="141"/>
        <v/>
      </c>
      <c r="V284" s="422" t="str">
        <f t="shared" si="142"/>
        <v/>
      </c>
      <c r="W284" s="423" t="str">
        <f t="shared" si="143"/>
        <v/>
      </c>
      <c r="X284" s="424">
        <f t="shared" si="144"/>
        <v>43.3</v>
      </c>
      <c r="Y284" s="422">
        <f t="shared" si="145"/>
        <v>2</v>
      </c>
      <c r="Z284" s="422" t="str">
        <f t="shared" si="146"/>
        <v/>
      </c>
      <c r="AA284" s="425">
        <f t="shared" si="147"/>
        <v>45.3</v>
      </c>
      <c r="AB284" s="97">
        <f t="shared" si="148"/>
        <v>1</v>
      </c>
      <c r="AC284" s="103" t="str">
        <f t="shared" si="149"/>
        <v>Tennessee</v>
      </c>
      <c r="AD284" s="323" t="str">
        <f t="shared" si="150"/>
        <v/>
      </c>
      <c r="AE284" s="34" t="str">
        <f t="shared" si="151"/>
        <v/>
      </c>
      <c r="AF284" s="98" t="str">
        <f t="shared" si="152"/>
        <v/>
      </c>
      <c r="AG284" s="5" t="str">
        <f t="shared" si="153"/>
        <v/>
      </c>
      <c r="AN284" s="28">
        <v>456</v>
      </c>
      <c r="AO284" s="28" t="s">
        <v>5</v>
      </c>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v>43.3</v>
      </c>
      <c r="BL284" s="28">
        <v>2</v>
      </c>
      <c r="BM284" s="28"/>
      <c r="BN284" s="28">
        <v>45.3</v>
      </c>
      <c r="BO284" s="28">
        <v>1</v>
      </c>
      <c r="BP284" s="28" t="s">
        <v>150</v>
      </c>
      <c r="BQ284" s="28"/>
      <c r="BR284" s="28"/>
      <c r="BS284" s="28"/>
      <c r="BT284" s="28" t="s">
        <v>509</v>
      </c>
      <c r="BU284" s="28"/>
    </row>
    <row r="285" spans="2:73" x14ac:dyDescent="0.25">
      <c r="B285" s="95" t="str">
        <f t="shared" si="129"/>
        <v>Utah</v>
      </c>
      <c r="C285" s="113" t="str">
        <f t="shared" si="154"/>
        <v/>
      </c>
      <c r="D285" s="426" t="str">
        <f t="shared" si="155"/>
        <v/>
      </c>
      <c r="E285" s="94" t="str">
        <f t="shared" si="156"/>
        <v/>
      </c>
      <c r="F285" s="94" t="str">
        <f t="shared" si="157"/>
        <v/>
      </c>
      <c r="G285" s="427" t="str">
        <f t="shared" si="158"/>
        <v/>
      </c>
      <c r="H285" s="428" t="str">
        <f t="shared" si="159"/>
        <v/>
      </c>
      <c r="I285" s="94" t="str">
        <f t="shared" si="160"/>
        <v/>
      </c>
      <c r="J285" s="94" t="str">
        <f t="shared" si="130"/>
        <v/>
      </c>
      <c r="K285" s="429" t="str">
        <f t="shared" si="131"/>
        <v/>
      </c>
      <c r="L285" s="426" t="str">
        <f t="shared" si="132"/>
        <v/>
      </c>
      <c r="M285" s="94" t="str">
        <f t="shared" si="133"/>
        <v/>
      </c>
      <c r="N285" s="94" t="str">
        <f t="shared" si="134"/>
        <v/>
      </c>
      <c r="O285" s="427" t="str">
        <f t="shared" si="135"/>
        <v/>
      </c>
      <c r="P285" s="428" t="str">
        <f t="shared" si="136"/>
        <v/>
      </c>
      <c r="Q285" s="94" t="str">
        <f t="shared" si="137"/>
        <v/>
      </c>
      <c r="R285" s="94" t="str">
        <f t="shared" si="138"/>
        <v/>
      </c>
      <c r="S285" s="429" t="str">
        <f t="shared" si="139"/>
        <v/>
      </c>
      <c r="T285" s="426" t="str">
        <f t="shared" si="140"/>
        <v/>
      </c>
      <c r="U285" s="94" t="str">
        <f t="shared" si="141"/>
        <v/>
      </c>
      <c r="V285" s="94" t="str">
        <f t="shared" si="142"/>
        <v/>
      </c>
      <c r="W285" s="427" t="str">
        <f t="shared" si="143"/>
        <v/>
      </c>
      <c r="X285" s="428" t="str">
        <f t="shared" si="144"/>
        <v/>
      </c>
      <c r="Y285" s="94" t="str">
        <f t="shared" si="145"/>
        <v/>
      </c>
      <c r="Z285" s="94" t="str">
        <f t="shared" si="146"/>
        <v/>
      </c>
      <c r="AA285" s="429" t="str">
        <f t="shared" si="147"/>
        <v/>
      </c>
      <c r="AB285" s="57" t="str">
        <f t="shared" si="148"/>
        <v/>
      </c>
      <c r="AC285" s="58" t="str">
        <f t="shared" si="149"/>
        <v>Utah</v>
      </c>
      <c r="AD285" s="115" t="str">
        <f t="shared" si="150"/>
        <v/>
      </c>
      <c r="AE285" s="53" t="str">
        <f t="shared" si="151"/>
        <v/>
      </c>
      <c r="AF285" s="85" t="str">
        <f t="shared" si="152"/>
        <v/>
      </c>
      <c r="AG285" s="5" t="str">
        <f t="shared" si="153"/>
        <v/>
      </c>
      <c r="AN285" s="28">
        <v>457</v>
      </c>
      <c r="AO285" s="28" t="s">
        <v>151</v>
      </c>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t="s">
        <v>151</v>
      </c>
      <c r="BQ285" s="28"/>
      <c r="BR285" s="28"/>
      <c r="BS285" s="28"/>
      <c r="BT285" s="28" t="s">
        <v>509</v>
      </c>
      <c r="BU285" s="28"/>
    </row>
    <row r="286" spans="2:73" x14ac:dyDescent="0.25">
      <c r="B286" s="393" t="str">
        <f t="shared" si="129"/>
        <v>Virgin</v>
      </c>
      <c r="C286" s="390" t="str">
        <f t="shared" si="154"/>
        <v>BLM/NPS</v>
      </c>
      <c r="D286" s="81">
        <f t="shared" si="155"/>
        <v>21.8</v>
      </c>
      <c r="E286" s="39" t="str">
        <f t="shared" si="156"/>
        <v/>
      </c>
      <c r="F286" s="39" t="str">
        <f t="shared" si="157"/>
        <v/>
      </c>
      <c r="G286" s="68">
        <f t="shared" si="158"/>
        <v>21.8</v>
      </c>
      <c r="H286" s="78" t="str">
        <f t="shared" si="159"/>
        <v/>
      </c>
      <c r="I286" s="39" t="str">
        <f t="shared" si="160"/>
        <v/>
      </c>
      <c r="J286" s="39" t="str">
        <f t="shared" si="130"/>
        <v/>
      </c>
      <c r="K286" s="431" t="str">
        <f t="shared" si="131"/>
        <v/>
      </c>
      <c r="L286" s="81">
        <f t="shared" si="132"/>
        <v>123.6</v>
      </c>
      <c r="M286" s="39">
        <f t="shared" si="133"/>
        <v>11.3</v>
      </c>
      <c r="N286" s="39">
        <f t="shared" si="134"/>
        <v>12.6</v>
      </c>
      <c r="O286" s="68">
        <f t="shared" si="135"/>
        <v>147.5</v>
      </c>
      <c r="P286" s="78" t="str">
        <f t="shared" si="136"/>
        <v/>
      </c>
      <c r="Q286" s="39" t="str">
        <f t="shared" si="137"/>
        <v/>
      </c>
      <c r="R286" s="39" t="str">
        <f t="shared" si="138"/>
        <v/>
      </c>
      <c r="S286" s="431" t="str">
        <f t="shared" si="139"/>
        <v/>
      </c>
      <c r="T286" s="81" t="str">
        <f t="shared" si="140"/>
        <v/>
      </c>
      <c r="U286" s="39" t="str">
        <f t="shared" si="141"/>
        <v/>
      </c>
      <c r="V286" s="39" t="str">
        <f t="shared" si="142"/>
        <v/>
      </c>
      <c r="W286" s="68" t="str">
        <f t="shared" si="143"/>
        <v/>
      </c>
      <c r="X286" s="78">
        <f t="shared" si="144"/>
        <v>145.4</v>
      </c>
      <c r="Y286" s="39">
        <f t="shared" si="145"/>
        <v>11.3</v>
      </c>
      <c r="Z286" s="39">
        <f t="shared" si="146"/>
        <v>12.6</v>
      </c>
      <c r="AA286" s="431">
        <f t="shared" si="147"/>
        <v>169.3</v>
      </c>
      <c r="AB286" s="313" t="str">
        <f t="shared" si="148"/>
        <v/>
      </c>
      <c r="AC286" s="314" t="str">
        <f t="shared" si="149"/>
        <v/>
      </c>
      <c r="AD286" s="391" t="str">
        <f t="shared" si="150"/>
        <v/>
      </c>
      <c r="AE286" s="35" t="str">
        <f t="shared" si="151"/>
        <v/>
      </c>
      <c r="AF286" s="392" t="str">
        <f t="shared" si="152"/>
        <v/>
      </c>
      <c r="AG286" s="5" t="str">
        <f t="shared" si="153"/>
        <v/>
      </c>
      <c r="AN286" s="28">
        <v>458</v>
      </c>
      <c r="AO286" s="28" t="s">
        <v>463</v>
      </c>
      <c r="AP286" s="28" t="s">
        <v>22</v>
      </c>
      <c r="AQ286" s="28">
        <v>21.8</v>
      </c>
      <c r="AR286" s="28"/>
      <c r="AS286" s="28"/>
      <c r="AT286" s="28">
        <v>21.8</v>
      </c>
      <c r="AU286" s="28"/>
      <c r="AV286" s="28"/>
      <c r="AW286" s="28"/>
      <c r="AX286" s="28"/>
      <c r="AY286" s="28">
        <v>123.6</v>
      </c>
      <c r="AZ286" s="28">
        <v>11.3</v>
      </c>
      <c r="BA286" s="28">
        <v>12.6</v>
      </c>
      <c r="BB286" s="28">
        <v>147.5</v>
      </c>
      <c r="BC286" s="28"/>
      <c r="BD286" s="28"/>
      <c r="BE286" s="28"/>
      <c r="BF286" s="28"/>
      <c r="BG286" s="28"/>
      <c r="BH286" s="28"/>
      <c r="BI286" s="28"/>
      <c r="BJ286" s="28"/>
      <c r="BK286" s="28">
        <v>145.4</v>
      </c>
      <c r="BL286" s="28">
        <v>11.3</v>
      </c>
      <c r="BM286" s="28">
        <v>12.6</v>
      </c>
      <c r="BN286" s="28">
        <v>169.3</v>
      </c>
      <c r="BO286" s="28"/>
      <c r="BP286" s="28"/>
      <c r="BQ286" s="28"/>
      <c r="BR286" s="28" t="s">
        <v>509</v>
      </c>
      <c r="BS286" s="28"/>
      <c r="BT286" s="28" t="s">
        <v>509</v>
      </c>
      <c r="BU286" s="28"/>
    </row>
    <row r="287" spans="2:73" ht="15.75" thickBot="1" x14ac:dyDescent="0.3">
      <c r="B287" s="146" t="str">
        <f t="shared" si="129"/>
        <v>TOTALS</v>
      </c>
      <c r="C287" s="101" t="str">
        <f t="shared" si="154"/>
        <v/>
      </c>
      <c r="D287" s="421" t="str">
        <f t="shared" si="155"/>
        <v/>
      </c>
      <c r="E287" s="422" t="str">
        <f t="shared" si="156"/>
        <v/>
      </c>
      <c r="F287" s="422" t="str">
        <f t="shared" si="157"/>
        <v/>
      </c>
      <c r="G287" s="423" t="str">
        <f t="shared" si="158"/>
        <v/>
      </c>
      <c r="H287" s="424" t="str">
        <f t="shared" si="159"/>
        <v/>
      </c>
      <c r="I287" s="422" t="str">
        <f t="shared" si="160"/>
        <v/>
      </c>
      <c r="J287" s="422" t="str">
        <f t="shared" si="130"/>
        <v/>
      </c>
      <c r="K287" s="425" t="str">
        <f t="shared" si="131"/>
        <v/>
      </c>
      <c r="L287" s="421" t="str">
        <f t="shared" si="132"/>
        <v/>
      </c>
      <c r="M287" s="422" t="str">
        <f t="shared" si="133"/>
        <v/>
      </c>
      <c r="N287" s="422" t="str">
        <f t="shared" si="134"/>
        <v/>
      </c>
      <c r="O287" s="423" t="str">
        <f t="shared" si="135"/>
        <v/>
      </c>
      <c r="P287" s="424" t="str">
        <f t="shared" si="136"/>
        <v/>
      </c>
      <c r="Q287" s="422" t="str">
        <f t="shared" si="137"/>
        <v/>
      </c>
      <c r="R287" s="422" t="str">
        <f t="shared" si="138"/>
        <v/>
      </c>
      <c r="S287" s="425" t="str">
        <f t="shared" si="139"/>
        <v/>
      </c>
      <c r="T287" s="421" t="str">
        <f t="shared" si="140"/>
        <v/>
      </c>
      <c r="U287" s="422" t="str">
        <f t="shared" si="141"/>
        <v/>
      </c>
      <c r="V287" s="422" t="str">
        <f t="shared" si="142"/>
        <v/>
      </c>
      <c r="W287" s="423" t="str">
        <f t="shared" si="143"/>
        <v/>
      </c>
      <c r="X287" s="424">
        <f t="shared" si="144"/>
        <v>145.4</v>
      </c>
      <c r="Y287" s="422">
        <f t="shared" si="145"/>
        <v>11.3</v>
      </c>
      <c r="Z287" s="422">
        <f t="shared" si="146"/>
        <v>12.6</v>
      </c>
      <c r="AA287" s="425">
        <f t="shared" si="147"/>
        <v>169.3</v>
      </c>
      <c r="AB287" s="97">
        <f t="shared" si="148"/>
        <v>1</v>
      </c>
      <c r="AC287" s="103" t="str">
        <f t="shared" si="149"/>
        <v>Utah</v>
      </c>
      <c r="AD287" s="323" t="str">
        <f t="shared" si="150"/>
        <v/>
      </c>
      <c r="AE287" s="34" t="str">
        <f t="shared" si="151"/>
        <v/>
      </c>
      <c r="AF287" s="98" t="str">
        <f t="shared" si="152"/>
        <v/>
      </c>
      <c r="AG287" s="5" t="str">
        <f t="shared" si="153"/>
        <v/>
      </c>
      <c r="AN287" s="28">
        <v>461</v>
      </c>
      <c r="AO287" s="28" t="s">
        <v>5</v>
      </c>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v>145.4</v>
      </c>
      <c r="BL287" s="28">
        <v>11.3</v>
      </c>
      <c r="BM287" s="28">
        <v>12.6</v>
      </c>
      <c r="BN287" s="28">
        <v>169.3</v>
      </c>
      <c r="BO287" s="28">
        <v>1</v>
      </c>
      <c r="BP287" s="28" t="s">
        <v>151</v>
      </c>
      <c r="BQ287" s="28"/>
      <c r="BR287" s="28"/>
      <c r="BS287" s="28"/>
      <c r="BT287" s="28" t="s">
        <v>509</v>
      </c>
      <c r="BU287" s="28"/>
    </row>
    <row r="288" spans="2:73" x14ac:dyDescent="0.25">
      <c r="B288" s="95" t="str">
        <f t="shared" si="129"/>
        <v>Vermont</v>
      </c>
      <c r="C288" s="113" t="str">
        <f t="shared" si="154"/>
        <v/>
      </c>
      <c r="D288" s="426" t="str">
        <f t="shared" si="155"/>
        <v/>
      </c>
      <c r="E288" s="94" t="str">
        <f t="shared" si="156"/>
        <v/>
      </c>
      <c r="F288" s="94" t="str">
        <f t="shared" si="157"/>
        <v/>
      </c>
      <c r="G288" s="427" t="str">
        <f t="shared" si="158"/>
        <v/>
      </c>
      <c r="H288" s="428" t="str">
        <f t="shared" si="159"/>
        <v/>
      </c>
      <c r="I288" s="94" t="str">
        <f t="shared" si="160"/>
        <v/>
      </c>
      <c r="J288" s="94" t="str">
        <f t="shared" si="130"/>
        <v/>
      </c>
      <c r="K288" s="429" t="str">
        <f t="shared" si="131"/>
        <v/>
      </c>
      <c r="L288" s="426" t="str">
        <f t="shared" si="132"/>
        <v/>
      </c>
      <c r="M288" s="94" t="str">
        <f t="shared" si="133"/>
        <v/>
      </c>
      <c r="N288" s="94" t="str">
        <f t="shared" si="134"/>
        <v/>
      </c>
      <c r="O288" s="427" t="str">
        <f t="shared" si="135"/>
        <v/>
      </c>
      <c r="P288" s="428" t="str">
        <f t="shared" si="136"/>
        <v/>
      </c>
      <c r="Q288" s="94" t="str">
        <f t="shared" si="137"/>
        <v/>
      </c>
      <c r="R288" s="94" t="str">
        <f t="shared" si="138"/>
        <v/>
      </c>
      <c r="S288" s="429" t="str">
        <f t="shared" si="139"/>
        <v/>
      </c>
      <c r="T288" s="426" t="str">
        <f t="shared" si="140"/>
        <v/>
      </c>
      <c r="U288" s="94" t="str">
        <f t="shared" si="141"/>
        <v/>
      </c>
      <c r="V288" s="94" t="str">
        <f t="shared" si="142"/>
        <v/>
      </c>
      <c r="W288" s="427" t="str">
        <f t="shared" si="143"/>
        <v/>
      </c>
      <c r="X288" s="428" t="str">
        <f t="shared" si="144"/>
        <v/>
      </c>
      <c r="Y288" s="94" t="str">
        <f t="shared" si="145"/>
        <v/>
      </c>
      <c r="Z288" s="94" t="str">
        <f t="shared" si="146"/>
        <v/>
      </c>
      <c r="AA288" s="429" t="str">
        <f t="shared" si="147"/>
        <v/>
      </c>
      <c r="AB288" s="57" t="str">
        <f t="shared" si="148"/>
        <v/>
      </c>
      <c r="AC288" s="58" t="str">
        <f t="shared" si="149"/>
        <v>Vermont</v>
      </c>
      <c r="AD288" s="115" t="str">
        <f t="shared" si="150"/>
        <v/>
      </c>
      <c r="AE288" s="53" t="str">
        <f t="shared" si="151"/>
        <v/>
      </c>
      <c r="AF288" s="85" t="str">
        <f t="shared" si="152"/>
        <v/>
      </c>
      <c r="AG288" s="5" t="str">
        <f t="shared" si="153"/>
        <v/>
      </c>
      <c r="AN288" s="28">
        <v>465</v>
      </c>
      <c r="AO288" s="28" t="s">
        <v>152</v>
      </c>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t="s">
        <v>152</v>
      </c>
      <c r="BQ288" s="28"/>
      <c r="BR288" s="28"/>
      <c r="BS288" s="28"/>
      <c r="BT288" s="28" t="s">
        <v>509</v>
      </c>
      <c r="BU288" s="28"/>
    </row>
    <row r="289" spans="2:73" x14ac:dyDescent="0.25">
      <c r="B289" s="393" t="str">
        <f t="shared" si="129"/>
        <v>Missisquoi and Trout</v>
      </c>
      <c r="C289" s="390" t="str">
        <f t="shared" si="154"/>
        <v>NPS</v>
      </c>
      <c r="D289" s="81" t="str">
        <f t="shared" si="155"/>
        <v/>
      </c>
      <c r="E289" s="39" t="str">
        <f t="shared" si="156"/>
        <v/>
      </c>
      <c r="F289" s="39" t="str">
        <f t="shared" si="157"/>
        <v/>
      </c>
      <c r="G289" s="68" t="str">
        <f t="shared" si="158"/>
        <v/>
      </c>
      <c r="H289" s="78" t="str">
        <f t="shared" si="159"/>
        <v/>
      </c>
      <c r="I289" s="39" t="str">
        <f t="shared" si="160"/>
        <v/>
      </c>
      <c r="J289" s="39" t="str">
        <f t="shared" si="130"/>
        <v/>
      </c>
      <c r="K289" s="431" t="str">
        <f t="shared" si="131"/>
        <v/>
      </c>
      <c r="L289" s="81" t="str">
        <f t="shared" si="132"/>
        <v/>
      </c>
      <c r="M289" s="39" t="str">
        <f t="shared" si="133"/>
        <v/>
      </c>
      <c r="N289" s="39">
        <f t="shared" si="134"/>
        <v>46.1</v>
      </c>
      <c r="O289" s="68">
        <f t="shared" si="135"/>
        <v>46.1</v>
      </c>
      <c r="P289" s="78" t="str">
        <f t="shared" si="136"/>
        <v/>
      </c>
      <c r="Q289" s="39" t="str">
        <f t="shared" si="137"/>
        <v/>
      </c>
      <c r="R289" s="39" t="str">
        <f t="shared" si="138"/>
        <v/>
      </c>
      <c r="S289" s="431" t="str">
        <f t="shared" si="139"/>
        <v/>
      </c>
      <c r="T289" s="81" t="str">
        <f t="shared" si="140"/>
        <v/>
      </c>
      <c r="U289" s="39" t="str">
        <f t="shared" si="141"/>
        <v/>
      </c>
      <c r="V289" s="39" t="str">
        <f t="shared" si="142"/>
        <v/>
      </c>
      <c r="W289" s="68" t="str">
        <f t="shared" si="143"/>
        <v/>
      </c>
      <c r="X289" s="78" t="str">
        <f t="shared" si="144"/>
        <v/>
      </c>
      <c r="Y289" s="39" t="str">
        <f t="shared" si="145"/>
        <v/>
      </c>
      <c r="Z289" s="39">
        <f t="shared" si="146"/>
        <v>46.1</v>
      </c>
      <c r="AA289" s="431">
        <f t="shared" si="147"/>
        <v>46.1</v>
      </c>
      <c r="AB289" s="313" t="str">
        <f t="shared" si="148"/>
        <v/>
      </c>
      <c r="AC289" s="314" t="str">
        <f t="shared" si="149"/>
        <v/>
      </c>
      <c r="AD289" s="391" t="str">
        <f t="shared" si="150"/>
        <v/>
      </c>
      <c r="AE289" s="35" t="str">
        <f t="shared" si="151"/>
        <v/>
      </c>
      <c r="AF289" s="392" t="str">
        <f t="shared" si="152"/>
        <v/>
      </c>
      <c r="AG289" s="5" t="str">
        <f t="shared" si="153"/>
        <v/>
      </c>
      <c r="AN289" s="28">
        <v>466</v>
      </c>
      <c r="AO289" s="28" t="s">
        <v>317</v>
      </c>
      <c r="AP289" s="28" t="s">
        <v>2</v>
      </c>
      <c r="AQ289" s="28"/>
      <c r="AR289" s="28"/>
      <c r="AS289" s="28"/>
      <c r="AT289" s="28"/>
      <c r="AU289" s="28"/>
      <c r="AV289" s="28"/>
      <c r="AW289" s="28"/>
      <c r="AX289" s="28"/>
      <c r="AY289" s="28"/>
      <c r="AZ289" s="28"/>
      <c r="BA289" s="28">
        <v>46.1</v>
      </c>
      <c r="BB289" s="28">
        <v>46.1</v>
      </c>
      <c r="BC289" s="28"/>
      <c r="BD289" s="28"/>
      <c r="BE289" s="28"/>
      <c r="BF289" s="28"/>
      <c r="BG289" s="28"/>
      <c r="BH289" s="28"/>
      <c r="BI289" s="28"/>
      <c r="BJ289" s="28"/>
      <c r="BK289" s="28"/>
      <c r="BL289" s="28"/>
      <c r="BM289" s="28">
        <v>46.1</v>
      </c>
      <c r="BN289" s="28">
        <v>46.1</v>
      </c>
      <c r="BO289" s="28"/>
      <c r="BP289" s="28"/>
      <c r="BQ289" s="28"/>
      <c r="BR289" s="28" t="s">
        <v>509</v>
      </c>
      <c r="BS289" s="28"/>
      <c r="BT289" s="28" t="s">
        <v>509</v>
      </c>
      <c r="BU289" s="28">
        <v>1</v>
      </c>
    </row>
    <row r="290" spans="2:73" ht="15.75" thickBot="1" x14ac:dyDescent="0.3">
      <c r="B290" s="146" t="str">
        <f t="shared" si="129"/>
        <v>TOTALS</v>
      </c>
      <c r="C290" s="101" t="str">
        <f t="shared" si="154"/>
        <v/>
      </c>
      <c r="D290" s="421" t="str">
        <f t="shared" si="155"/>
        <v/>
      </c>
      <c r="E290" s="422" t="str">
        <f t="shared" si="156"/>
        <v/>
      </c>
      <c r="F290" s="422" t="str">
        <f t="shared" si="157"/>
        <v/>
      </c>
      <c r="G290" s="423" t="str">
        <f t="shared" si="158"/>
        <v/>
      </c>
      <c r="H290" s="424" t="str">
        <f t="shared" si="159"/>
        <v/>
      </c>
      <c r="I290" s="422" t="str">
        <f t="shared" si="160"/>
        <v/>
      </c>
      <c r="J290" s="422" t="str">
        <f t="shared" si="130"/>
        <v/>
      </c>
      <c r="K290" s="425" t="str">
        <f t="shared" si="131"/>
        <v/>
      </c>
      <c r="L290" s="421" t="str">
        <f t="shared" si="132"/>
        <v/>
      </c>
      <c r="M290" s="422" t="str">
        <f t="shared" si="133"/>
        <v/>
      </c>
      <c r="N290" s="422" t="str">
        <f t="shared" si="134"/>
        <v/>
      </c>
      <c r="O290" s="423" t="str">
        <f t="shared" si="135"/>
        <v/>
      </c>
      <c r="P290" s="424" t="str">
        <f t="shared" si="136"/>
        <v/>
      </c>
      <c r="Q290" s="422" t="str">
        <f t="shared" si="137"/>
        <v/>
      </c>
      <c r="R290" s="422" t="str">
        <f t="shared" si="138"/>
        <v/>
      </c>
      <c r="S290" s="425" t="str">
        <f t="shared" si="139"/>
        <v/>
      </c>
      <c r="T290" s="421" t="str">
        <f t="shared" si="140"/>
        <v/>
      </c>
      <c r="U290" s="422" t="str">
        <f t="shared" si="141"/>
        <v/>
      </c>
      <c r="V290" s="422" t="str">
        <f t="shared" si="142"/>
        <v/>
      </c>
      <c r="W290" s="423" t="str">
        <f t="shared" si="143"/>
        <v/>
      </c>
      <c r="X290" s="424" t="str">
        <f t="shared" si="144"/>
        <v/>
      </c>
      <c r="Y290" s="422" t="str">
        <f t="shared" si="145"/>
        <v/>
      </c>
      <c r="Z290" s="422">
        <f t="shared" si="146"/>
        <v>46.1</v>
      </c>
      <c r="AA290" s="425">
        <f t="shared" si="147"/>
        <v>46.1</v>
      </c>
      <c r="AB290" s="97">
        <f t="shared" si="148"/>
        <v>1</v>
      </c>
      <c r="AC290" s="103" t="str">
        <f t="shared" si="149"/>
        <v>Vermont</v>
      </c>
      <c r="AD290" s="323" t="str">
        <f t="shared" si="150"/>
        <v/>
      </c>
      <c r="AE290" s="34" t="str">
        <f t="shared" si="151"/>
        <v/>
      </c>
      <c r="AF290" s="98" t="str">
        <f t="shared" si="152"/>
        <v/>
      </c>
      <c r="AG290" s="5" t="str">
        <f t="shared" si="153"/>
        <v/>
      </c>
      <c r="AN290" s="28">
        <v>467</v>
      </c>
      <c r="AO290" s="28" t="s">
        <v>5</v>
      </c>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v>46.1</v>
      </c>
      <c r="BN290" s="28">
        <v>46.1</v>
      </c>
      <c r="BO290" s="28">
        <v>1</v>
      </c>
      <c r="BP290" s="28" t="s">
        <v>152</v>
      </c>
      <c r="BQ290" s="28"/>
      <c r="BR290" s="28"/>
      <c r="BS290" s="28"/>
      <c r="BT290" s="28" t="s">
        <v>509</v>
      </c>
      <c r="BU290" s="28"/>
    </row>
    <row r="291" spans="2:73" x14ac:dyDescent="0.25">
      <c r="B291" s="95" t="str">
        <f t="shared" si="129"/>
        <v>Washington</v>
      </c>
      <c r="C291" s="113" t="str">
        <f t="shared" si="154"/>
        <v/>
      </c>
      <c r="D291" s="426" t="str">
        <f t="shared" si="155"/>
        <v/>
      </c>
      <c r="E291" s="94" t="str">
        <f t="shared" si="156"/>
        <v/>
      </c>
      <c r="F291" s="94" t="str">
        <f t="shared" si="157"/>
        <v/>
      </c>
      <c r="G291" s="427" t="str">
        <f t="shared" si="158"/>
        <v/>
      </c>
      <c r="H291" s="428" t="str">
        <f t="shared" si="159"/>
        <v/>
      </c>
      <c r="I291" s="94" t="str">
        <f t="shared" si="160"/>
        <v/>
      </c>
      <c r="J291" s="94" t="str">
        <f t="shared" si="130"/>
        <v/>
      </c>
      <c r="K291" s="429" t="str">
        <f t="shared" si="131"/>
        <v/>
      </c>
      <c r="L291" s="426" t="str">
        <f t="shared" si="132"/>
        <v/>
      </c>
      <c r="M291" s="94" t="str">
        <f t="shared" si="133"/>
        <v/>
      </c>
      <c r="N291" s="94" t="str">
        <f t="shared" si="134"/>
        <v/>
      </c>
      <c r="O291" s="427" t="str">
        <f t="shared" si="135"/>
        <v/>
      </c>
      <c r="P291" s="428" t="str">
        <f t="shared" si="136"/>
        <v/>
      </c>
      <c r="Q291" s="94" t="str">
        <f t="shared" si="137"/>
        <v/>
      </c>
      <c r="R291" s="94" t="str">
        <f t="shared" si="138"/>
        <v/>
      </c>
      <c r="S291" s="429" t="str">
        <f t="shared" si="139"/>
        <v/>
      </c>
      <c r="T291" s="426" t="str">
        <f t="shared" si="140"/>
        <v/>
      </c>
      <c r="U291" s="94" t="str">
        <f t="shared" si="141"/>
        <v/>
      </c>
      <c r="V291" s="94" t="str">
        <f t="shared" si="142"/>
        <v/>
      </c>
      <c r="W291" s="427" t="str">
        <f t="shared" si="143"/>
        <v/>
      </c>
      <c r="X291" s="428" t="str">
        <f t="shared" si="144"/>
        <v/>
      </c>
      <c r="Y291" s="94" t="str">
        <f t="shared" si="145"/>
        <v/>
      </c>
      <c r="Z291" s="94" t="str">
        <f t="shared" si="146"/>
        <v/>
      </c>
      <c r="AA291" s="429" t="str">
        <f t="shared" si="147"/>
        <v/>
      </c>
      <c r="AB291" s="57" t="str">
        <f t="shared" si="148"/>
        <v/>
      </c>
      <c r="AC291" s="58" t="str">
        <f t="shared" si="149"/>
        <v>Washington</v>
      </c>
      <c r="AD291" s="115" t="str">
        <f t="shared" si="150"/>
        <v/>
      </c>
      <c r="AE291" s="53" t="str">
        <f t="shared" si="151"/>
        <v/>
      </c>
      <c r="AF291" s="85" t="str">
        <f t="shared" si="152"/>
        <v/>
      </c>
      <c r="AG291" s="5" t="str">
        <f t="shared" si="153"/>
        <v/>
      </c>
      <c r="AN291" s="28">
        <v>468</v>
      </c>
      <c r="AO291" s="28" t="s">
        <v>153</v>
      </c>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t="s">
        <v>153</v>
      </c>
      <c r="BQ291" s="28"/>
      <c r="BR291" s="28"/>
      <c r="BS291" s="28"/>
      <c r="BT291" s="28" t="s">
        <v>509</v>
      </c>
      <c r="BU291" s="28"/>
    </row>
    <row r="292" spans="2:73" x14ac:dyDescent="0.25">
      <c r="B292" s="394" t="str">
        <f t="shared" si="129"/>
        <v>Illabot Creek</v>
      </c>
      <c r="C292" s="390" t="str">
        <f t="shared" si="154"/>
        <v>USFS</v>
      </c>
      <c r="D292" s="81" t="str">
        <f t="shared" si="155"/>
        <v/>
      </c>
      <c r="E292" s="39" t="str">
        <f t="shared" si="156"/>
        <v/>
      </c>
      <c r="F292" s="39" t="str">
        <f t="shared" si="157"/>
        <v/>
      </c>
      <c r="G292" s="68" t="str">
        <f t="shared" si="158"/>
        <v/>
      </c>
      <c r="H292" s="78" t="str">
        <f t="shared" si="159"/>
        <v/>
      </c>
      <c r="I292" s="39" t="str">
        <f t="shared" si="160"/>
        <v/>
      </c>
      <c r="J292" s="39" t="str">
        <f t="shared" si="130"/>
        <v/>
      </c>
      <c r="K292" s="431" t="str">
        <f t="shared" si="131"/>
        <v/>
      </c>
      <c r="L292" s="81" t="str">
        <f t="shared" si="132"/>
        <v/>
      </c>
      <c r="M292" s="39" t="str">
        <f t="shared" si="133"/>
        <v/>
      </c>
      <c r="N292" s="39" t="str">
        <f t="shared" si="134"/>
        <v/>
      </c>
      <c r="O292" s="68" t="str">
        <f t="shared" si="135"/>
        <v/>
      </c>
      <c r="P292" s="78">
        <f t="shared" si="136"/>
        <v>4.3</v>
      </c>
      <c r="Q292" s="39" t="str">
        <f t="shared" si="137"/>
        <v/>
      </c>
      <c r="R292" s="39">
        <f t="shared" si="138"/>
        <v>10</v>
      </c>
      <c r="S292" s="431">
        <f t="shared" si="139"/>
        <v>14.3</v>
      </c>
      <c r="T292" s="81" t="str">
        <f t="shared" si="140"/>
        <v/>
      </c>
      <c r="U292" s="39" t="str">
        <f t="shared" si="141"/>
        <v/>
      </c>
      <c r="V292" s="39" t="str">
        <f t="shared" si="142"/>
        <v/>
      </c>
      <c r="W292" s="68" t="str">
        <f t="shared" si="143"/>
        <v/>
      </c>
      <c r="X292" s="78">
        <f t="shared" si="144"/>
        <v>4.3</v>
      </c>
      <c r="Y292" s="39" t="str">
        <f t="shared" si="145"/>
        <v/>
      </c>
      <c r="Z292" s="39">
        <f t="shared" si="146"/>
        <v>10</v>
      </c>
      <c r="AA292" s="431">
        <f t="shared" si="147"/>
        <v>14.3</v>
      </c>
      <c r="AB292" s="313" t="str">
        <f t="shared" si="148"/>
        <v/>
      </c>
      <c r="AC292" s="314" t="str">
        <f t="shared" si="149"/>
        <v/>
      </c>
      <c r="AD292" s="391" t="str">
        <f t="shared" si="150"/>
        <v/>
      </c>
      <c r="AE292" s="35" t="str">
        <f t="shared" si="151"/>
        <v/>
      </c>
      <c r="AF292" s="392" t="str">
        <f t="shared" si="152"/>
        <v/>
      </c>
      <c r="AG292" s="5" t="str">
        <f t="shared" si="153"/>
        <v/>
      </c>
      <c r="AN292" s="28">
        <v>469</v>
      </c>
      <c r="AO292" s="28" t="s">
        <v>466</v>
      </c>
      <c r="AP292" s="28" t="s">
        <v>3</v>
      </c>
      <c r="AQ292" s="28"/>
      <c r="AR292" s="28"/>
      <c r="AS292" s="28"/>
      <c r="AT292" s="28"/>
      <c r="AU292" s="28"/>
      <c r="AV292" s="28"/>
      <c r="AW292" s="28"/>
      <c r="AX292" s="28"/>
      <c r="AY292" s="28"/>
      <c r="AZ292" s="28"/>
      <c r="BA292" s="28"/>
      <c r="BB292" s="28"/>
      <c r="BC292" s="28">
        <v>4.3</v>
      </c>
      <c r="BD292" s="28"/>
      <c r="BE292" s="28">
        <v>10</v>
      </c>
      <c r="BF292" s="28">
        <v>14.3</v>
      </c>
      <c r="BG292" s="28"/>
      <c r="BH292" s="28"/>
      <c r="BI292" s="28"/>
      <c r="BJ292" s="28"/>
      <c r="BK292" s="28">
        <v>4.3</v>
      </c>
      <c r="BL292" s="28"/>
      <c r="BM292" s="28">
        <v>10</v>
      </c>
      <c r="BN292" s="28">
        <v>14.3</v>
      </c>
      <c r="BO292" s="28"/>
      <c r="BP292" s="28"/>
      <c r="BQ292" s="28"/>
      <c r="BR292" s="28" t="s">
        <v>509</v>
      </c>
      <c r="BS292" s="28"/>
      <c r="BT292" s="28" t="s">
        <v>509</v>
      </c>
      <c r="BU292" s="28"/>
    </row>
    <row r="293" spans="2:73" x14ac:dyDescent="0.25">
      <c r="B293" s="59" t="str">
        <f t="shared" si="129"/>
        <v>Klickitat</v>
      </c>
      <c r="C293" s="100" t="str">
        <f t="shared" si="154"/>
        <v>USFS</v>
      </c>
      <c r="D293" s="82" t="str">
        <f t="shared" si="155"/>
        <v/>
      </c>
      <c r="E293" s="33" t="str">
        <f t="shared" si="156"/>
        <v/>
      </c>
      <c r="F293" s="33" t="str">
        <f t="shared" si="157"/>
        <v/>
      </c>
      <c r="G293" s="69" t="str">
        <f t="shared" si="158"/>
        <v/>
      </c>
      <c r="H293" s="79" t="str">
        <f t="shared" si="159"/>
        <v/>
      </c>
      <c r="I293" s="33" t="str">
        <f t="shared" si="160"/>
        <v/>
      </c>
      <c r="J293" s="33" t="str">
        <f t="shared" si="130"/>
        <v/>
      </c>
      <c r="K293" s="420" t="str">
        <f t="shared" si="131"/>
        <v/>
      </c>
      <c r="L293" s="82" t="str">
        <f t="shared" si="132"/>
        <v/>
      </c>
      <c r="M293" s="33" t="str">
        <f t="shared" si="133"/>
        <v/>
      </c>
      <c r="N293" s="33" t="str">
        <f t="shared" si="134"/>
        <v/>
      </c>
      <c r="O293" s="69" t="str">
        <f t="shared" si="135"/>
        <v/>
      </c>
      <c r="P293" s="79" t="str">
        <f t="shared" si="136"/>
        <v/>
      </c>
      <c r="Q293" s="33" t="str">
        <f t="shared" si="137"/>
        <v/>
      </c>
      <c r="R293" s="33">
        <f t="shared" si="138"/>
        <v>10.8</v>
      </c>
      <c r="S293" s="420">
        <f t="shared" si="139"/>
        <v>10.8</v>
      </c>
      <c r="T293" s="82" t="str">
        <f t="shared" si="140"/>
        <v/>
      </c>
      <c r="U293" s="33" t="str">
        <f t="shared" si="141"/>
        <v/>
      </c>
      <c r="V293" s="33" t="str">
        <f t="shared" si="142"/>
        <v/>
      </c>
      <c r="W293" s="69" t="str">
        <f t="shared" si="143"/>
        <v/>
      </c>
      <c r="X293" s="79" t="str">
        <f t="shared" si="144"/>
        <v/>
      </c>
      <c r="Y293" s="33" t="str">
        <f t="shared" si="145"/>
        <v/>
      </c>
      <c r="Z293" s="33">
        <f t="shared" si="146"/>
        <v>10.8</v>
      </c>
      <c r="AA293" s="420">
        <f t="shared" si="147"/>
        <v>10.8</v>
      </c>
      <c r="AB293" s="59" t="str">
        <f t="shared" si="148"/>
        <v/>
      </c>
      <c r="AC293" s="60" t="str">
        <f t="shared" si="149"/>
        <v/>
      </c>
      <c r="AD293" s="102" t="str">
        <f t="shared" si="150"/>
        <v/>
      </c>
      <c r="AE293" s="31" t="str">
        <f t="shared" si="151"/>
        <v/>
      </c>
      <c r="AF293" s="86" t="str">
        <f t="shared" si="152"/>
        <v/>
      </c>
      <c r="AG293" s="5" t="str">
        <f t="shared" si="153"/>
        <v/>
      </c>
      <c r="AN293" s="28">
        <v>470</v>
      </c>
      <c r="AO293" s="28" t="s">
        <v>249</v>
      </c>
      <c r="AP293" s="28" t="s">
        <v>3</v>
      </c>
      <c r="AQ293" s="28"/>
      <c r="AR293" s="28"/>
      <c r="AS293" s="28"/>
      <c r="AT293" s="28"/>
      <c r="AU293" s="28"/>
      <c r="AV293" s="28"/>
      <c r="AW293" s="28"/>
      <c r="AX293" s="28"/>
      <c r="AY293" s="28"/>
      <c r="AZ293" s="28"/>
      <c r="BA293" s="28"/>
      <c r="BB293" s="28"/>
      <c r="BC293" s="28"/>
      <c r="BD293" s="28"/>
      <c r="BE293" s="28">
        <v>10.8</v>
      </c>
      <c r="BF293" s="28">
        <v>10.8</v>
      </c>
      <c r="BG293" s="28"/>
      <c r="BH293" s="28"/>
      <c r="BI293" s="28"/>
      <c r="BJ293" s="28"/>
      <c r="BK293" s="28"/>
      <c r="BL293" s="28"/>
      <c r="BM293" s="28">
        <v>10.8</v>
      </c>
      <c r="BN293" s="28">
        <v>10.8</v>
      </c>
      <c r="BO293" s="28"/>
      <c r="BP293" s="28"/>
      <c r="BQ293" s="28"/>
      <c r="BR293" s="28" t="s">
        <v>509</v>
      </c>
      <c r="BS293" s="28"/>
      <c r="BT293" s="28" t="s">
        <v>509</v>
      </c>
      <c r="BU293" s="28">
        <v>1</v>
      </c>
    </row>
    <row r="294" spans="2:73" x14ac:dyDescent="0.25">
      <c r="B294" s="59" t="str">
        <f t="shared" si="129"/>
        <v>Pratt</v>
      </c>
      <c r="C294" s="100" t="str">
        <f t="shared" si="154"/>
        <v>USFS</v>
      </c>
      <c r="D294" s="82" t="str">
        <f t="shared" si="155"/>
        <v/>
      </c>
      <c r="E294" s="33" t="str">
        <f t="shared" si="156"/>
        <v/>
      </c>
      <c r="F294" s="33" t="str">
        <f t="shared" si="157"/>
        <v/>
      </c>
      <c r="G294" s="69" t="str">
        <f t="shared" si="158"/>
        <v/>
      </c>
      <c r="H294" s="79" t="str">
        <f t="shared" si="159"/>
        <v/>
      </c>
      <c r="I294" s="33" t="str">
        <f t="shared" si="160"/>
        <v/>
      </c>
      <c r="J294" s="33" t="str">
        <f t="shared" si="130"/>
        <v/>
      </c>
      <c r="K294" s="420" t="str">
        <f t="shared" si="131"/>
        <v/>
      </c>
      <c r="L294" s="82" t="str">
        <f t="shared" si="132"/>
        <v/>
      </c>
      <c r="M294" s="33" t="str">
        <f t="shared" si="133"/>
        <v/>
      </c>
      <c r="N294" s="33" t="str">
        <f t="shared" si="134"/>
        <v/>
      </c>
      <c r="O294" s="69" t="str">
        <f t="shared" si="135"/>
        <v/>
      </c>
      <c r="P294" s="79">
        <f t="shared" si="136"/>
        <v>9.5</v>
      </c>
      <c r="Q294" s="33" t="str">
        <f t="shared" si="137"/>
        <v/>
      </c>
      <c r="R294" s="33" t="str">
        <f t="shared" si="138"/>
        <v/>
      </c>
      <c r="S294" s="420">
        <f t="shared" si="139"/>
        <v>9.5</v>
      </c>
      <c r="T294" s="82" t="str">
        <f t="shared" si="140"/>
        <v/>
      </c>
      <c r="U294" s="33" t="str">
        <f t="shared" si="141"/>
        <v/>
      </c>
      <c r="V294" s="33" t="str">
        <f t="shared" si="142"/>
        <v/>
      </c>
      <c r="W294" s="69" t="str">
        <f t="shared" si="143"/>
        <v/>
      </c>
      <c r="X294" s="79">
        <f t="shared" si="144"/>
        <v>9.5</v>
      </c>
      <c r="Y294" s="33" t="str">
        <f t="shared" si="145"/>
        <v/>
      </c>
      <c r="Z294" s="33" t="str">
        <f t="shared" si="146"/>
        <v/>
      </c>
      <c r="AA294" s="420">
        <f t="shared" si="147"/>
        <v>9.5</v>
      </c>
      <c r="AB294" s="59" t="str">
        <f t="shared" si="148"/>
        <v/>
      </c>
      <c r="AC294" s="60" t="str">
        <f t="shared" si="149"/>
        <v/>
      </c>
      <c r="AD294" s="102" t="str">
        <f t="shared" si="150"/>
        <v/>
      </c>
      <c r="AE294" s="31" t="str">
        <f t="shared" si="151"/>
        <v/>
      </c>
      <c r="AF294" s="86" t="str">
        <f t="shared" si="152"/>
        <v/>
      </c>
      <c r="AG294" s="5" t="str">
        <f t="shared" si="153"/>
        <v/>
      </c>
      <c r="AN294" s="28">
        <v>471</v>
      </c>
      <c r="AO294" s="28" t="s">
        <v>465</v>
      </c>
      <c r="AP294" s="28" t="s">
        <v>3</v>
      </c>
      <c r="AQ294" s="28"/>
      <c r="AR294" s="28"/>
      <c r="AS294" s="28"/>
      <c r="AT294" s="28"/>
      <c r="AU294" s="28"/>
      <c r="AV294" s="28"/>
      <c r="AW294" s="28"/>
      <c r="AX294" s="28"/>
      <c r="AY294" s="28"/>
      <c r="AZ294" s="28"/>
      <c r="BA294" s="28"/>
      <c r="BB294" s="28"/>
      <c r="BC294" s="28">
        <v>9.5</v>
      </c>
      <c r="BD294" s="28"/>
      <c r="BE294" s="28"/>
      <c r="BF294" s="28">
        <v>9.5</v>
      </c>
      <c r="BG294" s="28"/>
      <c r="BH294" s="28"/>
      <c r="BI294" s="28"/>
      <c r="BJ294" s="28"/>
      <c r="BK294" s="28">
        <v>9.5</v>
      </c>
      <c r="BL294" s="28"/>
      <c r="BM294" s="28"/>
      <c r="BN294" s="28">
        <v>9.5</v>
      </c>
      <c r="BO294" s="28"/>
      <c r="BP294" s="28"/>
      <c r="BQ294" s="28"/>
      <c r="BR294" s="28" t="s">
        <v>509</v>
      </c>
      <c r="BS294" s="28"/>
      <c r="BT294" s="28" t="s">
        <v>509</v>
      </c>
      <c r="BU294" s="28"/>
    </row>
    <row r="295" spans="2:73" x14ac:dyDescent="0.25">
      <c r="B295" s="59" t="str">
        <f t="shared" si="129"/>
        <v>Skagit</v>
      </c>
      <c r="C295" s="100" t="str">
        <f t="shared" si="154"/>
        <v>USFS</v>
      </c>
      <c r="D295" s="82" t="str">
        <f t="shared" si="155"/>
        <v/>
      </c>
      <c r="E295" s="33" t="str">
        <f t="shared" si="156"/>
        <v/>
      </c>
      <c r="F295" s="33" t="str">
        <f t="shared" si="157"/>
        <v/>
      </c>
      <c r="G295" s="69" t="str">
        <f t="shared" si="158"/>
        <v/>
      </c>
      <c r="H295" s="79" t="str">
        <f t="shared" si="159"/>
        <v/>
      </c>
      <c r="I295" s="33" t="str">
        <f t="shared" si="160"/>
        <v/>
      </c>
      <c r="J295" s="33" t="str">
        <f t="shared" si="130"/>
        <v/>
      </c>
      <c r="K295" s="420" t="str">
        <f t="shared" si="131"/>
        <v/>
      </c>
      <c r="L295" s="82" t="str">
        <f t="shared" si="132"/>
        <v/>
      </c>
      <c r="M295" s="33" t="str">
        <f t="shared" si="133"/>
        <v/>
      </c>
      <c r="N295" s="33" t="str">
        <f t="shared" si="134"/>
        <v/>
      </c>
      <c r="O295" s="69" t="str">
        <f t="shared" si="135"/>
        <v/>
      </c>
      <c r="P295" s="79" t="str">
        <f t="shared" si="136"/>
        <v/>
      </c>
      <c r="Q295" s="33">
        <f t="shared" si="137"/>
        <v>100</v>
      </c>
      <c r="R295" s="33">
        <f t="shared" si="138"/>
        <v>58.5</v>
      </c>
      <c r="S295" s="420">
        <f t="shared" si="139"/>
        <v>158.5</v>
      </c>
      <c r="T295" s="82" t="str">
        <f t="shared" si="140"/>
        <v/>
      </c>
      <c r="U295" s="33" t="str">
        <f t="shared" si="141"/>
        <v/>
      </c>
      <c r="V295" s="33" t="str">
        <f t="shared" si="142"/>
        <v/>
      </c>
      <c r="W295" s="69" t="str">
        <f t="shared" si="143"/>
        <v/>
      </c>
      <c r="X295" s="79" t="str">
        <f t="shared" si="144"/>
        <v/>
      </c>
      <c r="Y295" s="33">
        <f t="shared" si="145"/>
        <v>100</v>
      </c>
      <c r="Z295" s="33">
        <f t="shared" si="146"/>
        <v>58.5</v>
      </c>
      <c r="AA295" s="420">
        <f t="shared" si="147"/>
        <v>158.5</v>
      </c>
      <c r="AB295" s="59" t="str">
        <f t="shared" si="148"/>
        <v/>
      </c>
      <c r="AC295" s="60" t="str">
        <f t="shared" si="149"/>
        <v/>
      </c>
      <c r="AD295" s="102" t="str">
        <f t="shared" si="150"/>
        <v/>
      </c>
      <c r="AE295" s="31" t="str">
        <f t="shared" si="151"/>
        <v/>
      </c>
      <c r="AF295" s="86" t="str">
        <f t="shared" si="152"/>
        <v/>
      </c>
      <c r="AG295" s="5" t="str">
        <f t="shared" si="153"/>
        <v/>
      </c>
      <c r="AN295" s="28">
        <v>472</v>
      </c>
      <c r="AO295" s="28" t="s">
        <v>192</v>
      </c>
      <c r="AP295" s="28" t="s">
        <v>3</v>
      </c>
      <c r="AQ295" s="28"/>
      <c r="AR295" s="28"/>
      <c r="AS295" s="28"/>
      <c r="AT295" s="28"/>
      <c r="AU295" s="28"/>
      <c r="AV295" s="28"/>
      <c r="AW295" s="28"/>
      <c r="AX295" s="28"/>
      <c r="AY295" s="28"/>
      <c r="AZ295" s="28"/>
      <c r="BA295" s="28"/>
      <c r="BB295" s="28"/>
      <c r="BC295" s="28"/>
      <c r="BD295" s="28">
        <v>100</v>
      </c>
      <c r="BE295" s="28">
        <v>58.5</v>
      </c>
      <c r="BF295" s="28">
        <v>158.5</v>
      </c>
      <c r="BG295" s="28"/>
      <c r="BH295" s="28"/>
      <c r="BI295" s="28"/>
      <c r="BJ295" s="28"/>
      <c r="BK295" s="28"/>
      <c r="BL295" s="28">
        <v>100</v>
      </c>
      <c r="BM295" s="28">
        <v>58.5</v>
      </c>
      <c r="BN295" s="28">
        <v>158.5</v>
      </c>
      <c r="BO295" s="28"/>
      <c r="BP295" s="28"/>
      <c r="BQ295" s="28"/>
      <c r="BR295" s="28" t="s">
        <v>509</v>
      </c>
      <c r="BS295" s="28"/>
      <c r="BT295" s="28" t="s">
        <v>509</v>
      </c>
      <c r="BU295" s="28">
        <v>1</v>
      </c>
    </row>
    <row r="296" spans="2:73" x14ac:dyDescent="0.25">
      <c r="B296" s="59" t="str">
        <f t="shared" si="129"/>
        <v>Middle Fork Snoqualmie</v>
      </c>
      <c r="C296" s="100" t="str">
        <f t="shared" si="154"/>
        <v>USFS</v>
      </c>
      <c r="D296" s="82" t="str">
        <f t="shared" si="155"/>
        <v/>
      </c>
      <c r="E296" s="33" t="str">
        <f t="shared" si="156"/>
        <v/>
      </c>
      <c r="F296" s="33" t="str">
        <f t="shared" si="157"/>
        <v/>
      </c>
      <c r="G296" s="69" t="str">
        <f t="shared" si="158"/>
        <v/>
      </c>
      <c r="H296" s="79" t="str">
        <f t="shared" si="159"/>
        <v/>
      </c>
      <c r="I296" s="33" t="str">
        <f t="shared" si="160"/>
        <v/>
      </c>
      <c r="J296" s="33" t="str">
        <f t="shared" si="130"/>
        <v/>
      </c>
      <c r="K296" s="420" t="str">
        <f t="shared" si="131"/>
        <v/>
      </c>
      <c r="L296" s="82" t="str">
        <f t="shared" si="132"/>
        <v/>
      </c>
      <c r="M296" s="33" t="str">
        <f t="shared" si="133"/>
        <v/>
      </c>
      <c r="N296" s="33" t="str">
        <f t="shared" si="134"/>
        <v/>
      </c>
      <c r="O296" s="69" t="str">
        <f t="shared" si="135"/>
        <v/>
      </c>
      <c r="P296" s="79">
        <f t="shared" si="136"/>
        <v>6.4</v>
      </c>
      <c r="Q296" s="33">
        <f t="shared" si="137"/>
        <v>21</v>
      </c>
      <c r="R296" s="33" t="str">
        <f t="shared" si="138"/>
        <v/>
      </c>
      <c r="S296" s="420">
        <f t="shared" si="139"/>
        <v>27.4</v>
      </c>
      <c r="T296" s="82" t="str">
        <f t="shared" si="140"/>
        <v/>
      </c>
      <c r="U296" s="33" t="str">
        <f t="shared" si="141"/>
        <v/>
      </c>
      <c r="V296" s="33" t="str">
        <f t="shared" si="142"/>
        <v/>
      </c>
      <c r="W296" s="69" t="str">
        <f t="shared" si="143"/>
        <v/>
      </c>
      <c r="X296" s="79">
        <f t="shared" si="144"/>
        <v>6.4</v>
      </c>
      <c r="Y296" s="33">
        <f t="shared" si="145"/>
        <v>21</v>
      </c>
      <c r="Z296" s="33" t="str">
        <f t="shared" si="146"/>
        <v/>
      </c>
      <c r="AA296" s="420">
        <f t="shared" si="147"/>
        <v>27.4</v>
      </c>
      <c r="AB296" s="59" t="str">
        <f t="shared" si="148"/>
        <v/>
      </c>
      <c r="AC296" s="60" t="str">
        <f t="shared" si="149"/>
        <v/>
      </c>
      <c r="AD296" s="102" t="str">
        <f t="shared" si="150"/>
        <v/>
      </c>
      <c r="AE296" s="31" t="str">
        <f t="shared" si="151"/>
        <v/>
      </c>
      <c r="AF296" s="86" t="str">
        <f t="shared" si="152"/>
        <v/>
      </c>
      <c r="AG296" s="5" t="str">
        <f t="shared" si="153"/>
        <v/>
      </c>
      <c r="AN296" s="28">
        <v>473</v>
      </c>
      <c r="AO296" s="28" t="s">
        <v>464</v>
      </c>
      <c r="AP296" s="28" t="s">
        <v>3</v>
      </c>
      <c r="AQ296" s="28"/>
      <c r="AR296" s="28"/>
      <c r="AS296" s="28"/>
      <c r="AT296" s="28"/>
      <c r="AU296" s="28"/>
      <c r="AV296" s="28"/>
      <c r="AW296" s="28"/>
      <c r="AX296" s="28"/>
      <c r="AY296" s="28"/>
      <c r="AZ296" s="28"/>
      <c r="BA296" s="28"/>
      <c r="BB296" s="28"/>
      <c r="BC296" s="28">
        <v>6.4</v>
      </c>
      <c r="BD296" s="28">
        <v>21</v>
      </c>
      <c r="BE296" s="28"/>
      <c r="BF296" s="28">
        <v>27.4</v>
      </c>
      <c r="BG296" s="28"/>
      <c r="BH296" s="28"/>
      <c r="BI296" s="28"/>
      <c r="BJ296" s="28"/>
      <c r="BK296" s="28">
        <v>6.4</v>
      </c>
      <c r="BL296" s="28">
        <v>21</v>
      </c>
      <c r="BM296" s="28"/>
      <c r="BN296" s="28">
        <v>27.4</v>
      </c>
      <c r="BO296" s="28"/>
      <c r="BP296" s="28"/>
      <c r="BQ296" s="28"/>
      <c r="BR296" s="28" t="s">
        <v>509</v>
      </c>
      <c r="BS296" s="28"/>
      <c r="BT296" s="28" t="s">
        <v>509</v>
      </c>
      <c r="BU296" s="28"/>
    </row>
    <row r="297" spans="2:73" x14ac:dyDescent="0.25">
      <c r="B297" s="59" t="str">
        <f t="shared" si="129"/>
        <v>White Salmon</v>
      </c>
      <c r="C297" s="100" t="str">
        <f t="shared" si="154"/>
        <v>USFS</v>
      </c>
      <c r="D297" s="82" t="str">
        <f t="shared" si="155"/>
        <v/>
      </c>
      <c r="E297" s="33" t="str">
        <f t="shared" si="156"/>
        <v/>
      </c>
      <c r="F297" s="33" t="str">
        <f t="shared" si="157"/>
        <v/>
      </c>
      <c r="G297" s="69" t="str">
        <f t="shared" si="158"/>
        <v/>
      </c>
      <c r="H297" s="79" t="str">
        <f t="shared" si="159"/>
        <v/>
      </c>
      <c r="I297" s="33" t="str">
        <f t="shared" si="160"/>
        <v/>
      </c>
      <c r="J297" s="33" t="str">
        <f t="shared" si="130"/>
        <v/>
      </c>
      <c r="K297" s="420" t="str">
        <f t="shared" si="131"/>
        <v/>
      </c>
      <c r="L297" s="82" t="str">
        <f t="shared" si="132"/>
        <v/>
      </c>
      <c r="M297" s="33" t="str">
        <f t="shared" si="133"/>
        <v/>
      </c>
      <c r="N297" s="33" t="str">
        <f t="shared" si="134"/>
        <v/>
      </c>
      <c r="O297" s="69" t="str">
        <f t="shared" si="135"/>
        <v/>
      </c>
      <c r="P297" s="79">
        <f t="shared" si="136"/>
        <v>6.7</v>
      </c>
      <c r="Q297" s="33">
        <f t="shared" si="137"/>
        <v>21</v>
      </c>
      <c r="R297" s="33" t="str">
        <f t="shared" si="138"/>
        <v/>
      </c>
      <c r="S297" s="420">
        <f t="shared" si="139"/>
        <v>27.7</v>
      </c>
      <c r="T297" s="82" t="str">
        <f t="shared" si="140"/>
        <v/>
      </c>
      <c r="U297" s="33" t="str">
        <f t="shared" si="141"/>
        <v/>
      </c>
      <c r="V297" s="33" t="str">
        <f t="shared" si="142"/>
        <v/>
      </c>
      <c r="W297" s="69" t="str">
        <f t="shared" si="143"/>
        <v/>
      </c>
      <c r="X297" s="79">
        <f t="shared" si="144"/>
        <v>6.7</v>
      </c>
      <c r="Y297" s="33">
        <f t="shared" si="145"/>
        <v>21</v>
      </c>
      <c r="Z297" s="33" t="str">
        <f t="shared" si="146"/>
        <v/>
      </c>
      <c r="AA297" s="420">
        <f t="shared" si="147"/>
        <v>27.7</v>
      </c>
      <c r="AB297" s="59" t="str">
        <f t="shared" si="148"/>
        <v/>
      </c>
      <c r="AC297" s="60" t="str">
        <f t="shared" si="149"/>
        <v/>
      </c>
      <c r="AD297" s="102" t="str">
        <f t="shared" si="150"/>
        <v/>
      </c>
      <c r="AE297" s="31" t="str">
        <f t="shared" si="151"/>
        <v/>
      </c>
      <c r="AF297" s="86" t="str">
        <f t="shared" si="152"/>
        <v/>
      </c>
      <c r="AG297" s="5" t="str">
        <f t="shared" si="153"/>
        <v/>
      </c>
      <c r="AN297" s="28">
        <v>474</v>
      </c>
      <c r="AO297" s="28" t="s">
        <v>252</v>
      </c>
      <c r="AP297" s="28" t="s">
        <v>3</v>
      </c>
      <c r="AQ297" s="28"/>
      <c r="AR297" s="28"/>
      <c r="AS297" s="28"/>
      <c r="AT297" s="28"/>
      <c r="AU297" s="28"/>
      <c r="AV297" s="28"/>
      <c r="AW297" s="28"/>
      <c r="AX297" s="28"/>
      <c r="AY297" s="28"/>
      <c r="AZ297" s="28"/>
      <c r="BA297" s="28"/>
      <c r="BB297" s="28"/>
      <c r="BC297" s="28">
        <v>6.7</v>
      </c>
      <c r="BD297" s="28">
        <v>21</v>
      </c>
      <c r="BE297" s="28"/>
      <c r="BF297" s="28">
        <v>27.7</v>
      </c>
      <c r="BG297" s="28"/>
      <c r="BH297" s="28"/>
      <c r="BI297" s="28"/>
      <c r="BJ297" s="28"/>
      <c r="BK297" s="28">
        <v>6.7</v>
      </c>
      <c r="BL297" s="28">
        <v>21</v>
      </c>
      <c r="BM297" s="28"/>
      <c r="BN297" s="28">
        <v>27.7</v>
      </c>
      <c r="BO297" s="28"/>
      <c r="BP297" s="28"/>
      <c r="BQ297" s="28"/>
      <c r="BR297" s="28" t="s">
        <v>509</v>
      </c>
      <c r="BS297" s="28"/>
      <c r="BT297" s="28" t="s">
        <v>509</v>
      </c>
      <c r="BU297" s="28"/>
    </row>
    <row r="298" spans="2:73" ht="15.75" thickBot="1" x14ac:dyDescent="0.3">
      <c r="B298" s="146" t="str">
        <f t="shared" si="129"/>
        <v>TOTALS</v>
      </c>
      <c r="C298" s="101" t="str">
        <f t="shared" si="154"/>
        <v/>
      </c>
      <c r="D298" s="421" t="str">
        <f t="shared" si="155"/>
        <v/>
      </c>
      <c r="E298" s="422" t="str">
        <f t="shared" si="156"/>
        <v/>
      </c>
      <c r="F298" s="422" t="str">
        <f t="shared" si="157"/>
        <v/>
      </c>
      <c r="G298" s="423" t="str">
        <f t="shared" si="158"/>
        <v/>
      </c>
      <c r="H298" s="424" t="str">
        <f t="shared" si="159"/>
        <v/>
      </c>
      <c r="I298" s="422" t="str">
        <f t="shared" si="160"/>
        <v/>
      </c>
      <c r="J298" s="422" t="str">
        <f t="shared" si="130"/>
        <v/>
      </c>
      <c r="K298" s="425" t="str">
        <f t="shared" si="131"/>
        <v/>
      </c>
      <c r="L298" s="421" t="str">
        <f t="shared" si="132"/>
        <v/>
      </c>
      <c r="M298" s="422" t="str">
        <f t="shared" si="133"/>
        <v/>
      </c>
      <c r="N298" s="422" t="str">
        <f t="shared" si="134"/>
        <v/>
      </c>
      <c r="O298" s="423" t="str">
        <f t="shared" si="135"/>
        <v/>
      </c>
      <c r="P298" s="424" t="str">
        <f t="shared" si="136"/>
        <v/>
      </c>
      <c r="Q298" s="422" t="str">
        <f t="shared" si="137"/>
        <v/>
      </c>
      <c r="R298" s="422" t="str">
        <f t="shared" si="138"/>
        <v/>
      </c>
      <c r="S298" s="425" t="str">
        <f t="shared" si="139"/>
        <v/>
      </c>
      <c r="T298" s="421" t="str">
        <f t="shared" si="140"/>
        <v/>
      </c>
      <c r="U298" s="422" t="str">
        <f t="shared" si="141"/>
        <v/>
      </c>
      <c r="V298" s="422" t="str">
        <f t="shared" si="142"/>
        <v/>
      </c>
      <c r="W298" s="423" t="str">
        <f t="shared" si="143"/>
        <v/>
      </c>
      <c r="X298" s="424">
        <f t="shared" si="144"/>
        <v>26.900000000000002</v>
      </c>
      <c r="Y298" s="422">
        <f t="shared" si="145"/>
        <v>142</v>
      </c>
      <c r="Z298" s="422">
        <f t="shared" si="146"/>
        <v>79.3</v>
      </c>
      <c r="AA298" s="425">
        <f t="shared" si="147"/>
        <v>248.2</v>
      </c>
      <c r="AB298" s="97">
        <f t="shared" si="148"/>
        <v>6</v>
      </c>
      <c r="AC298" s="103" t="str">
        <f t="shared" si="149"/>
        <v>Washington</v>
      </c>
      <c r="AD298" s="323" t="str">
        <f t="shared" si="150"/>
        <v/>
      </c>
      <c r="AE298" s="34" t="str">
        <f t="shared" si="151"/>
        <v/>
      </c>
      <c r="AF298" s="98" t="str">
        <f t="shared" si="152"/>
        <v/>
      </c>
      <c r="AG298" s="5" t="str">
        <f t="shared" si="153"/>
        <v/>
      </c>
      <c r="AN298" s="28">
        <v>477</v>
      </c>
      <c r="AO298" s="28" t="s">
        <v>5</v>
      </c>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v>26.900000000000002</v>
      </c>
      <c r="BL298" s="28">
        <v>142</v>
      </c>
      <c r="BM298" s="28">
        <v>79.3</v>
      </c>
      <c r="BN298" s="28">
        <v>248.2</v>
      </c>
      <c r="BO298" s="28">
        <v>6</v>
      </c>
      <c r="BP298" s="28" t="s">
        <v>153</v>
      </c>
      <c r="BQ298" s="28"/>
      <c r="BR298" s="28"/>
      <c r="BS298" s="28"/>
      <c r="BT298" s="28" t="s">
        <v>509</v>
      </c>
      <c r="BU298" s="28"/>
    </row>
    <row r="299" spans="2:73" x14ac:dyDescent="0.25">
      <c r="B299" s="395" t="str">
        <f t="shared" si="129"/>
        <v>West Virginia</v>
      </c>
      <c r="C299" s="113" t="str">
        <f t="shared" si="154"/>
        <v/>
      </c>
      <c r="D299" s="426" t="str">
        <f t="shared" si="155"/>
        <v/>
      </c>
      <c r="E299" s="94" t="str">
        <f t="shared" si="156"/>
        <v/>
      </c>
      <c r="F299" s="94" t="str">
        <f t="shared" si="157"/>
        <v/>
      </c>
      <c r="G299" s="427" t="str">
        <f t="shared" si="158"/>
        <v/>
      </c>
      <c r="H299" s="428" t="str">
        <f t="shared" si="159"/>
        <v/>
      </c>
      <c r="I299" s="94" t="str">
        <f t="shared" si="160"/>
        <v/>
      </c>
      <c r="J299" s="94" t="str">
        <f t="shared" si="130"/>
        <v/>
      </c>
      <c r="K299" s="429" t="str">
        <f t="shared" si="131"/>
        <v/>
      </c>
      <c r="L299" s="426" t="str">
        <f t="shared" si="132"/>
        <v/>
      </c>
      <c r="M299" s="94" t="str">
        <f t="shared" si="133"/>
        <v/>
      </c>
      <c r="N299" s="94" t="str">
        <f t="shared" si="134"/>
        <v/>
      </c>
      <c r="O299" s="427" t="str">
        <f t="shared" si="135"/>
        <v/>
      </c>
      <c r="P299" s="428" t="str">
        <f t="shared" si="136"/>
        <v/>
      </c>
      <c r="Q299" s="94" t="str">
        <f t="shared" si="137"/>
        <v/>
      </c>
      <c r="R299" s="94" t="str">
        <f t="shared" si="138"/>
        <v/>
      </c>
      <c r="S299" s="429" t="str">
        <f t="shared" si="139"/>
        <v/>
      </c>
      <c r="T299" s="426" t="str">
        <f t="shared" si="140"/>
        <v/>
      </c>
      <c r="U299" s="94" t="str">
        <f t="shared" si="141"/>
        <v/>
      </c>
      <c r="V299" s="94" t="str">
        <f t="shared" si="142"/>
        <v/>
      </c>
      <c r="W299" s="427" t="str">
        <f t="shared" si="143"/>
        <v/>
      </c>
      <c r="X299" s="428" t="str">
        <f t="shared" si="144"/>
        <v/>
      </c>
      <c r="Y299" s="94" t="str">
        <f t="shared" si="145"/>
        <v/>
      </c>
      <c r="Z299" s="94" t="str">
        <f t="shared" si="146"/>
        <v/>
      </c>
      <c r="AA299" s="429" t="str">
        <f t="shared" si="147"/>
        <v/>
      </c>
      <c r="AB299" s="57" t="str">
        <f t="shared" si="148"/>
        <v/>
      </c>
      <c r="AC299" s="58" t="str">
        <f t="shared" si="149"/>
        <v>West Virginia</v>
      </c>
      <c r="AD299" s="115" t="str">
        <f t="shared" si="150"/>
        <v/>
      </c>
      <c r="AE299" s="53" t="str">
        <f t="shared" si="151"/>
        <v/>
      </c>
      <c r="AF299" s="85" t="str">
        <f t="shared" si="152"/>
        <v/>
      </c>
      <c r="AG299" s="5" t="str">
        <f t="shared" si="153"/>
        <v/>
      </c>
      <c r="AN299" s="28">
        <v>478</v>
      </c>
      <c r="AO299" s="28" t="s">
        <v>154</v>
      </c>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t="s">
        <v>154</v>
      </c>
      <c r="BQ299" s="28"/>
      <c r="BR299" s="28"/>
      <c r="BS299" s="28"/>
      <c r="BT299" s="28" t="s">
        <v>509</v>
      </c>
      <c r="BU299" s="28"/>
    </row>
    <row r="300" spans="2:73" x14ac:dyDescent="0.25">
      <c r="B300" s="393" t="str">
        <f t="shared" si="129"/>
        <v xml:space="preserve">Bluestone </v>
      </c>
      <c r="C300" s="390" t="str">
        <f t="shared" si="154"/>
        <v>NPS</v>
      </c>
      <c r="D300" s="81" t="str">
        <f t="shared" si="155"/>
        <v/>
      </c>
      <c r="E300" s="39" t="str">
        <f t="shared" si="156"/>
        <v/>
      </c>
      <c r="F300" s="39" t="str">
        <f t="shared" si="157"/>
        <v/>
      </c>
      <c r="G300" s="68" t="str">
        <f t="shared" si="158"/>
        <v/>
      </c>
      <c r="H300" s="78" t="str">
        <f t="shared" si="159"/>
        <v/>
      </c>
      <c r="I300" s="39" t="str">
        <f t="shared" si="160"/>
        <v/>
      </c>
      <c r="J300" s="39" t="str">
        <f t="shared" si="130"/>
        <v/>
      </c>
      <c r="K300" s="431" t="str">
        <f t="shared" si="131"/>
        <v/>
      </c>
      <c r="L300" s="81" t="str">
        <f t="shared" si="132"/>
        <v/>
      </c>
      <c r="M300" s="39">
        <f t="shared" si="133"/>
        <v>10</v>
      </c>
      <c r="N300" s="39" t="str">
        <f t="shared" si="134"/>
        <v/>
      </c>
      <c r="O300" s="68">
        <f t="shared" si="135"/>
        <v>10</v>
      </c>
      <c r="P300" s="78" t="str">
        <f t="shared" si="136"/>
        <v/>
      </c>
      <c r="Q300" s="39" t="str">
        <f t="shared" si="137"/>
        <v/>
      </c>
      <c r="R300" s="39" t="str">
        <f t="shared" si="138"/>
        <v/>
      </c>
      <c r="S300" s="431" t="str">
        <f t="shared" si="139"/>
        <v/>
      </c>
      <c r="T300" s="81" t="str">
        <f t="shared" si="140"/>
        <v/>
      </c>
      <c r="U300" s="39" t="str">
        <f t="shared" si="141"/>
        <v/>
      </c>
      <c r="V300" s="39" t="str">
        <f t="shared" si="142"/>
        <v/>
      </c>
      <c r="W300" s="68" t="str">
        <f t="shared" si="143"/>
        <v/>
      </c>
      <c r="X300" s="78" t="str">
        <f t="shared" si="144"/>
        <v/>
      </c>
      <c r="Y300" s="39">
        <f t="shared" si="145"/>
        <v>10</v>
      </c>
      <c r="Z300" s="39" t="str">
        <f t="shared" si="146"/>
        <v/>
      </c>
      <c r="AA300" s="431">
        <f t="shared" si="147"/>
        <v>10</v>
      </c>
      <c r="AB300" s="313" t="str">
        <f t="shared" si="148"/>
        <v/>
      </c>
      <c r="AC300" s="314" t="str">
        <f t="shared" si="149"/>
        <v/>
      </c>
      <c r="AD300" s="391" t="str">
        <f t="shared" si="150"/>
        <v/>
      </c>
      <c r="AE300" s="35" t="str">
        <f t="shared" si="151"/>
        <v/>
      </c>
      <c r="AF300" s="392" t="str">
        <f t="shared" si="152"/>
        <v/>
      </c>
      <c r="AG300" s="5" t="str">
        <f t="shared" si="153"/>
        <v/>
      </c>
      <c r="AN300" s="28">
        <v>480</v>
      </c>
      <c r="AO300" s="28" t="s">
        <v>603</v>
      </c>
      <c r="AP300" s="28" t="s">
        <v>2</v>
      </c>
      <c r="AQ300" s="28"/>
      <c r="AR300" s="28"/>
      <c r="AS300" s="28"/>
      <c r="AT300" s="28"/>
      <c r="AU300" s="28"/>
      <c r="AV300" s="28"/>
      <c r="AW300" s="28"/>
      <c r="AX300" s="28"/>
      <c r="AY300" s="28"/>
      <c r="AZ300" s="28">
        <v>10</v>
      </c>
      <c r="BA300" s="28"/>
      <c r="BB300" s="28">
        <v>10</v>
      </c>
      <c r="BC300" s="28"/>
      <c r="BD300" s="28"/>
      <c r="BE300" s="28"/>
      <c r="BF300" s="28"/>
      <c r="BG300" s="28"/>
      <c r="BH300" s="28"/>
      <c r="BI300" s="28"/>
      <c r="BJ300" s="28"/>
      <c r="BK300" s="28"/>
      <c r="BL300" s="28">
        <v>10</v>
      </c>
      <c r="BM300" s="28"/>
      <c r="BN300" s="28">
        <v>10</v>
      </c>
      <c r="BO300" s="28"/>
      <c r="BP300" s="28"/>
      <c r="BQ300" s="28"/>
      <c r="BR300" s="28" t="s">
        <v>509</v>
      </c>
      <c r="BS300" s="28"/>
      <c r="BT300" s="28" t="s">
        <v>509</v>
      </c>
      <c r="BU300" s="28">
        <v>1</v>
      </c>
    </row>
    <row r="301" spans="2:73" ht="15.75" thickBot="1" x14ac:dyDescent="0.3">
      <c r="B301" s="146" t="str">
        <f>IF(ISBLANK(AO301),"",(AO301))</f>
        <v>TOTALS</v>
      </c>
      <c r="C301" s="101" t="str">
        <f t="shared" si="154"/>
        <v/>
      </c>
      <c r="D301" s="421" t="str">
        <f t="shared" si="155"/>
        <v/>
      </c>
      <c r="E301" s="422" t="str">
        <f t="shared" si="156"/>
        <v/>
      </c>
      <c r="F301" s="422" t="str">
        <f t="shared" si="157"/>
        <v/>
      </c>
      <c r="G301" s="423" t="str">
        <f t="shared" si="158"/>
        <v/>
      </c>
      <c r="H301" s="424" t="str">
        <f t="shared" si="159"/>
        <v/>
      </c>
      <c r="I301" s="422" t="str">
        <f t="shared" si="160"/>
        <v/>
      </c>
      <c r="J301" s="422" t="str">
        <f t="shared" si="130"/>
        <v/>
      </c>
      <c r="K301" s="425" t="str">
        <f t="shared" si="131"/>
        <v/>
      </c>
      <c r="L301" s="421" t="str">
        <f t="shared" si="132"/>
        <v/>
      </c>
      <c r="M301" s="422" t="str">
        <f t="shared" si="133"/>
        <v/>
      </c>
      <c r="N301" s="422" t="str">
        <f t="shared" si="134"/>
        <v/>
      </c>
      <c r="O301" s="423" t="str">
        <f t="shared" si="135"/>
        <v/>
      </c>
      <c r="P301" s="424" t="str">
        <f t="shared" si="136"/>
        <v/>
      </c>
      <c r="Q301" s="422" t="str">
        <f t="shared" si="137"/>
        <v/>
      </c>
      <c r="R301" s="422" t="str">
        <f t="shared" si="138"/>
        <v/>
      </c>
      <c r="S301" s="425" t="str">
        <f t="shared" si="139"/>
        <v/>
      </c>
      <c r="T301" s="421" t="str">
        <f t="shared" si="140"/>
        <v/>
      </c>
      <c r="U301" s="422" t="str">
        <f t="shared" si="141"/>
        <v/>
      </c>
      <c r="V301" s="422" t="str">
        <f t="shared" si="142"/>
        <v/>
      </c>
      <c r="W301" s="423" t="str">
        <f t="shared" si="143"/>
        <v/>
      </c>
      <c r="X301" s="424" t="str">
        <f t="shared" si="144"/>
        <v/>
      </c>
      <c r="Y301" s="422">
        <f t="shared" si="145"/>
        <v>10</v>
      </c>
      <c r="Z301" s="422" t="str">
        <f t="shared" si="146"/>
        <v/>
      </c>
      <c r="AA301" s="425">
        <f t="shared" si="147"/>
        <v>10</v>
      </c>
      <c r="AB301" s="97">
        <f t="shared" si="148"/>
        <v>1</v>
      </c>
      <c r="AC301" s="103" t="str">
        <f t="shared" si="149"/>
        <v>West Virginia</v>
      </c>
      <c r="AD301" s="323" t="str">
        <f t="shared" si="150"/>
        <v/>
      </c>
      <c r="AE301" s="34" t="str">
        <f t="shared" si="151"/>
        <v/>
      </c>
      <c r="AF301" s="98" t="str">
        <f t="shared" si="152"/>
        <v/>
      </c>
      <c r="AG301" s="5" t="str">
        <f t="shared" si="153"/>
        <v/>
      </c>
      <c r="AN301" s="28">
        <v>484</v>
      </c>
      <c r="AO301" s="28" t="s">
        <v>5</v>
      </c>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v>10</v>
      </c>
      <c r="BM301" s="28"/>
      <c r="BN301" s="28">
        <v>10</v>
      </c>
      <c r="BO301" s="28">
        <v>1</v>
      </c>
      <c r="BP301" s="28" t="s">
        <v>154</v>
      </c>
      <c r="BQ301" s="28"/>
      <c r="BR301" s="28"/>
      <c r="BS301" s="28"/>
      <c r="BT301" s="28" t="s">
        <v>509</v>
      </c>
      <c r="BU301" s="28"/>
    </row>
    <row r="302" spans="2:73" x14ac:dyDescent="0.25">
      <c r="B302" s="395" t="str">
        <f t="shared" ref="B302:B304" si="161">IF(ISBLANK(AO302),"",(AO302))</f>
        <v xml:space="preserve">Wisconsin </v>
      </c>
      <c r="C302" s="113" t="str">
        <f t="shared" si="154"/>
        <v/>
      </c>
      <c r="D302" s="426" t="str">
        <f t="shared" si="155"/>
        <v/>
      </c>
      <c r="E302" s="94" t="str">
        <f t="shared" si="156"/>
        <v/>
      </c>
      <c r="F302" s="94" t="str">
        <f t="shared" si="157"/>
        <v/>
      </c>
      <c r="G302" s="427" t="str">
        <f t="shared" si="158"/>
        <v/>
      </c>
      <c r="H302" s="428" t="str">
        <f t="shared" si="159"/>
        <v/>
      </c>
      <c r="I302" s="94" t="str">
        <f t="shared" si="160"/>
        <v/>
      </c>
      <c r="J302" s="94" t="str">
        <f t="shared" si="130"/>
        <v/>
      </c>
      <c r="K302" s="429" t="str">
        <f t="shared" si="131"/>
        <v/>
      </c>
      <c r="L302" s="426" t="str">
        <f t="shared" si="132"/>
        <v/>
      </c>
      <c r="M302" s="94" t="str">
        <f t="shared" si="133"/>
        <v/>
      </c>
      <c r="N302" s="94" t="str">
        <f t="shared" si="134"/>
        <v/>
      </c>
      <c r="O302" s="427" t="str">
        <f t="shared" si="135"/>
        <v/>
      </c>
      <c r="P302" s="428" t="str">
        <f t="shared" si="136"/>
        <v/>
      </c>
      <c r="Q302" s="94" t="str">
        <f t="shared" si="137"/>
        <v/>
      </c>
      <c r="R302" s="94" t="str">
        <f t="shared" si="138"/>
        <v/>
      </c>
      <c r="S302" s="429" t="str">
        <f t="shared" si="139"/>
        <v/>
      </c>
      <c r="T302" s="426" t="str">
        <f t="shared" si="140"/>
        <v/>
      </c>
      <c r="U302" s="94" t="str">
        <f t="shared" si="141"/>
        <v/>
      </c>
      <c r="V302" s="94" t="str">
        <f t="shared" si="142"/>
        <v/>
      </c>
      <c r="W302" s="427" t="str">
        <f t="shared" si="143"/>
        <v/>
      </c>
      <c r="X302" s="428" t="str">
        <f t="shared" si="144"/>
        <v/>
      </c>
      <c r="Y302" s="94" t="str">
        <f t="shared" si="145"/>
        <v/>
      </c>
      <c r="Z302" s="94" t="str">
        <f t="shared" si="146"/>
        <v/>
      </c>
      <c r="AA302" s="429" t="str">
        <f t="shared" si="147"/>
        <v/>
      </c>
      <c r="AB302" s="57" t="str">
        <f t="shared" si="148"/>
        <v/>
      </c>
      <c r="AC302" s="58" t="str">
        <f t="shared" si="149"/>
        <v>Wisconsin</v>
      </c>
      <c r="AD302" s="115" t="str">
        <f t="shared" si="150"/>
        <v/>
      </c>
      <c r="AE302" s="53" t="str">
        <f t="shared" si="151"/>
        <v/>
      </c>
      <c r="AF302" s="85" t="str">
        <f t="shared" si="152"/>
        <v/>
      </c>
      <c r="AG302" s="5" t="str">
        <f t="shared" si="153"/>
        <v/>
      </c>
      <c r="AN302" s="28">
        <v>485</v>
      </c>
      <c r="AO302" s="28" t="s">
        <v>654</v>
      </c>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t="s">
        <v>155</v>
      </c>
      <c r="BQ302" s="28"/>
      <c r="BR302" s="28"/>
      <c r="BS302" s="28"/>
      <c r="BT302" s="28" t="s">
        <v>509</v>
      </c>
      <c r="BU302" s="28"/>
    </row>
    <row r="303" spans="2:73" x14ac:dyDescent="0.25">
      <c r="B303" s="393" t="str">
        <f t="shared" si="161"/>
        <v>Wolf</v>
      </c>
      <c r="C303" s="390" t="str">
        <f t="shared" si="154"/>
        <v>NPS</v>
      </c>
      <c r="D303" s="81" t="str">
        <f t="shared" si="155"/>
        <v/>
      </c>
      <c r="E303" s="39" t="str">
        <f t="shared" si="156"/>
        <v/>
      </c>
      <c r="F303" s="39" t="str">
        <f t="shared" si="157"/>
        <v/>
      </c>
      <c r="G303" s="68" t="str">
        <f t="shared" si="158"/>
        <v/>
      </c>
      <c r="H303" s="78" t="str">
        <f t="shared" si="159"/>
        <v/>
      </c>
      <c r="I303" s="39" t="str">
        <f t="shared" si="160"/>
        <v/>
      </c>
      <c r="J303" s="39" t="str">
        <f t="shared" si="130"/>
        <v/>
      </c>
      <c r="K303" s="431" t="str">
        <f t="shared" si="131"/>
        <v/>
      </c>
      <c r="L303" s="81" t="str">
        <f t="shared" si="132"/>
        <v/>
      </c>
      <c r="M303" s="39">
        <f t="shared" si="133"/>
        <v>24</v>
      </c>
      <c r="N303" s="39" t="str">
        <f t="shared" si="134"/>
        <v/>
      </c>
      <c r="O303" s="68">
        <f t="shared" si="135"/>
        <v>24</v>
      </c>
      <c r="P303" s="78" t="str">
        <f t="shared" si="136"/>
        <v/>
      </c>
      <c r="Q303" s="39" t="str">
        <f t="shared" si="137"/>
        <v/>
      </c>
      <c r="R303" s="39" t="str">
        <f t="shared" si="138"/>
        <v/>
      </c>
      <c r="S303" s="431" t="str">
        <f t="shared" si="139"/>
        <v/>
      </c>
      <c r="T303" s="81" t="str">
        <f t="shared" si="140"/>
        <v/>
      </c>
      <c r="U303" s="39" t="str">
        <f t="shared" si="141"/>
        <v/>
      </c>
      <c r="V303" s="39" t="str">
        <f t="shared" si="142"/>
        <v/>
      </c>
      <c r="W303" s="68" t="str">
        <f t="shared" si="143"/>
        <v/>
      </c>
      <c r="X303" s="78" t="str">
        <f t="shared" si="144"/>
        <v/>
      </c>
      <c r="Y303" s="39">
        <f t="shared" si="145"/>
        <v>24</v>
      </c>
      <c r="Z303" s="39">
        <f t="shared" si="146"/>
        <v>0</v>
      </c>
      <c r="AA303" s="431">
        <f t="shared" si="147"/>
        <v>24</v>
      </c>
      <c r="AB303" s="313" t="str">
        <f t="shared" si="148"/>
        <v/>
      </c>
      <c r="AC303" s="314" t="str">
        <f t="shared" si="149"/>
        <v/>
      </c>
      <c r="AD303" s="391" t="str">
        <f t="shared" si="150"/>
        <v/>
      </c>
      <c r="AE303" s="35" t="str">
        <f t="shared" si="151"/>
        <v/>
      </c>
      <c r="AF303" s="392" t="str">
        <f t="shared" si="152"/>
        <v/>
      </c>
      <c r="AG303" s="5" t="str">
        <f t="shared" si="153"/>
        <v/>
      </c>
      <c r="AN303" s="28">
        <v>487</v>
      </c>
      <c r="AO303" s="28" t="s">
        <v>332</v>
      </c>
      <c r="AP303" s="28" t="s">
        <v>2</v>
      </c>
      <c r="AQ303" s="28"/>
      <c r="AR303" s="28"/>
      <c r="AS303" s="28"/>
      <c r="AT303" s="28"/>
      <c r="AU303" s="28"/>
      <c r="AV303" s="28"/>
      <c r="AW303" s="28"/>
      <c r="AX303" s="28"/>
      <c r="AY303" s="28"/>
      <c r="AZ303" s="28">
        <v>24</v>
      </c>
      <c r="BA303" s="28"/>
      <c r="BB303" s="28">
        <v>24</v>
      </c>
      <c r="BC303" s="28"/>
      <c r="BD303" s="28"/>
      <c r="BE303" s="28"/>
      <c r="BF303" s="28"/>
      <c r="BG303" s="28"/>
      <c r="BH303" s="28"/>
      <c r="BI303" s="28"/>
      <c r="BJ303" s="28"/>
      <c r="BK303" s="28"/>
      <c r="BL303" s="28">
        <v>24</v>
      </c>
      <c r="BM303" s="28">
        <v>0</v>
      </c>
      <c r="BN303" s="28">
        <v>24</v>
      </c>
      <c r="BO303" s="28"/>
      <c r="BP303" s="28"/>
      <c r="BQ303" s="28"/>
      <c r="BR303" s="28" t="s">
        <v>509</v>
      </c>
      <c r="BS303" s="28"/>
      <c r="BT303" s="28" t="s">
        <v>509</v>
      </c>
      <c r="BU303" s="28"/>
    </row>
    <row r="304" spans="2:73" ht="45.75" thickBot="1" x14ac:dyDescent="0.3">
      <c r="B304" s="146" t="str">
        <f t="shared" si="161"/>
        <v>TOTALS</v>
      </c>
      <c r="C304" s="101" t="str">
        <f t="shared" si="154"/>
        <v/>
      </c>
      <c r="D304" s="421" t="str">
        <f t="shared" si="155"/>
        <v/>
      </c>
      <c r="E304" s="422" t="str">
        <f t="shared" si="156"/>
        <v/>
      </c>
      <c r="F304" s="422" t="str">
        <f t="shared" si="157"/>
        <v/>
      </c>
      <c r="G304" s="423" t="str">
        <f t="shared" si="158"/>
        <v/>
      </c>
      <c r="H304" s="424" t="str">
        <f t="shared" si="159"/>
        <v/>
      </c>
      <c r="I304" s="422" t="str">
        <f t="shared" si="160"/>
        <v/>
      </c>
      <c r="J304" s="422" t="str">
        <f t="shared" si="130"/>
        <v/>
      </c>
      <c r="K304" s="425" t="str">
        <f t="shared" si="131"/>
        <v/>
      </c>
      <c r="L304" s="421" t="str">
        <f t="shared" si="132"/>
        <v/>
      </c>
      <c r="M304" s="422" t="str">
        <f t="shared" si="133"/>
        <v/>
      </c>
      <c r="N304" s="422" t="str">
        <f t="shared" si="134"/>
        <v/>
      </c>
      <c r="O304" s="423" t="str">
        <f t="shared" si="135"/>
        <v/>
      </c>
      <c r="P304" s="424" t="str">
        <f t="shared" si="136"/>
        <v/>
      </c>
      <c r="Q304" s="422" t="str">
        <f t="shared" si="137"/>
        <v/>
      </c>
      <c r="R304" s="422" t="str">
        <f t="shared" si="138"/>
        <v/>
      </c>
      <c r="S304" s="425" t="str">
        <f t="shared" si="139"/>
        <v/>
      </c>
      <c r="T304" s="421" t="str">
        <f t="shared" si="140"/>
        <v/>
      </c>
      <c r="U304" s="422" t="str">
        <f t="shared" si="141"/>
        <v/>
      </c>
      <c r="V304" s="422" t="str">
        <f t="shared" si="142"/>
        <v/>
      </c>
      <c r="W304" s="423" t="str">
        <f t="shared" si="143"/>
        <v/>
      </c>
      <c r="X304" s="424" t="str">
        <f t="shared" si="144"/>
        <v/>
      </c>
      <c r="Y304" s="422">
        <f t="shared" si="145"/>
        <v>24</v>
      </c>
      <c r="Z304" s="422" t="str">
        <f t="shared" si="146"/>
        <v/>
      </c>
      <c r="AA304" s="425">
        <f t="shared" si="147"/>
        <v>24</v>
      </c>
      <c r="AB304" s="97">
        <f t="shared" si="148"/>
        <v>1</v>
      </c>
      <c r="AC304" s="103" t="str">
        <f t="shared" si="149"/>
        <v>Wisconsin</v>
      </c>
      <c r="AD304" s="323" t="str">
        <f t="shared" si="150"/>
        <v/>
      </c>
      <c r="AE304" s="34" t="str">
        <f t="shared" si="151"/>
        <v/>
      </c>
      <c r="AF304" s="98" t="str">
        <f t="shared" si="152"/>
        <v>There are also 26.0 miles of the St. Croix River in Wisconsin designated (see Minnesota/Wisconsin above) and 226 miles of the St. Croix designated that form the Minnesota-Wisconsin border.</v>
      </c>
      <c r="AG304" s="5" t="str">
        <f t="shared" si="153"/>
        <v/>
      </c>
      <c r="AN304" s="28">
        <v>488</v>
      </c>
      <c r="AO304" s="28" t="s">
        <v>5</v>
      </c>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v>24</v>
      </c>
      <c r="BM304" s="28"/>
      <c r="BN304" s="28">
        <v>24</v>
      </c>
      <c r="BO304" s="28">
        <v>1</v>
      </c>
      <c r="BP304" s="28" t="s">
        <v>155</v>
      </c>
      <c r="BQ304" s="28"/>
      <c r="BR304" s="28"/>
      <c r="BS304" s="28" t="s">
        <v>156</v>
      </c>
      <c r="BT304" s="28" t="s">
        <v>509</v>
      </c>
      <c r="BU304" s="28"/>
    </row>
    <row r="305" spans="2:73" x14ac:dyDescent="0.25">
      <c r="B305" s="395" t="str">
        <f>IF(ISBLANK(AO305),"",(AO305))</f>
        <v>Wyoming</v>
      </c>
      <c r="C305" s="113" t="str">
        <f t="shared" si="154"/>
        <v/>
      </c>
      <c r="D305" s="426" t="str">
        <f t="shared" si="155"/>
        <v/>
      </c>
      <c r="E305" s="94" t="str">
        <f t="shared" si="156"/>
        <v/>
      </c>
      <c r="F305" s="94" t="str">
        <f t="shared" si="157"/>
        <v/>
      </c>
      <c r="G305" s="427" t="str">
        <f t="shared" si="158"/>
        <v/>
      </c>
      <c r="H305" s="428" t="str">
        <f t="shared" si="159"/>
        <v/>
      </c>
      <c r="I305" s="94" t="str">
        <f t="shared" si="160"/>
        <v/>
      </c>
      <c r="J305" s="94" t="str">
        <f t="shared" si="130"/>
        <v/>
      </c>
      <c r="K305" s="429" t="str">
        <f t="shared" si="131"/>
        <v/>
      </c>
      <c r="L305" s="426" t="str">
        <f t="shared" si="132"/>
        <v/>
      </c>
      <c r="M305" s="94" t="str">
        <f t="shared" si="133"/>
        <v/>
      </c>
      <c r="N305" s="94" t="str">
        <f t="shared" si="134"/>
        <v/>
      </c>
      <c r="O305" s="427" t="str">
        <f t="shared" si="135"/>
        <v/>
      </c>
      <c r="P305" s="428" t="str">
        <f t="shared" si="136"/>
        <v/>
      </c>
      <c r="Q305" s="94" t="str">
        <f t="shared" si="137"/>
        <v/>
      </c>
      <c r="R305" s="94" t="str">
        <f t="shared" si="138"/>
        <v/>
      </c>
      <c r="S305" s="429" t="str">
        <f t="shared" si="139"/>
        <v/>
      </c>
      <c r="T305" s="426" t="str">
        <f t="shared" si="140"/>
        <v/>
      </c>
      <c r="U305" s="94" t="str">
        <f t="shared" si="141"/>
        <v/>
      </c>
      <c r="V305" s="94" t="str">
        <f t="shared" si="142"/>
        <v/>
      </c>
      <c r="W305" s="427" t="str">
        <f t="shared" si="143"/>
        <v/>
      </c>
      <c r="X305" s="428" t="str">
        <f t="shared" si="144"/>
        <v/>
      </c>
      <c r="Y305" s="94" t="str">
        <f t="shared" si="145"/>
        <v/>
      </c>
      <c r="Z305" s="94" t="str">
        <f t="shared" si="146"/>
        <v/>
      </c>
      <c r="AA305" s="429" t="str">
        <f t="shared" si="147"/>
        <v/>
      </c>
      <c r="AB305" s="57" t="str">
        <f t="shared" si="148"/>
        <v/>
      </c>
      <c r="AC305" s="58" t="str">
        <f t="shared" si="149"/>
        <v>Wyoming</v>
      </c>
      <c r="AD305" s="115" t="str">
        <f t="shared" si="150"/>
        <v/>
      </c>
      <c r="AE305" s="53" t="str">
        <f t="shared" si="151"/>
        <v/>
      </c>
      <c r="AF305" s="85" t="str">
        <f t="shared" si="152"/>
        <v/>
      </c>
      <c r="AG305" s="5" t="str">
        <f t="shared" si="153"/>
        <v/>
      </c>
      <c r="AN305" s="28">
        <v>489</v>
      </c>
      <c r="AO305" s="28" t="s">
        <v>157</v>
      </c>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t="s">
        <v>157</v>
      </c>
      <c r="BQ305" s="28"/>
      <c r="BR305" s="28"/>
      <c r="BS305" s="28"/>
      <c r="BT305" s="28" t="s">
        <v>509</v>
      </c>
      <c r="BU305" s="28"/>
    </row>
    <row r="306" spans="2:73" x14ac:dyDescent="0.25">
      <c r="B306" s="393" t="str">
        <f t="shared" ref="B306:B307" si="162">IF(ISBLANK(AO306),"",(AO306))</f>
        <v>Clarks Fork</v>
      </c>
      <c r="C306" s="390" t="str">
        <f t="shared" si="154"/>
        <v>USFS</v>
      </c>
      <c r="D306" s="81" t="str">
        <f t="shared" si="155"/>
        <v/>
      </c>
      <c r="E306" s="39" t="str">
        <f t="shared" si="156"/>
        <v/>
      </c>
      <c r="F306" s="39" t="str">
        <f t="shared" si="157"/>
        <v/>
      </c>
      <c r="G306" s="68" t="str">
        <f t="shared" si="158"/>
        <v/>
      </c>
      <c r="H306" s="78" t="str">
        <f t="shared" si="159"/>
        <v/>
      </c>
      <c r="I306" s="39" t="str">
        <f t="shared" si="160"/>
        <v/>
      </c>
      <c r="J306" s="39" t="str">
        <f t="shared" si="130"/>
        <v/>
      </c>
      <c r="K306" s="431" t="str">
        <f t="shared" si="131"/>
        <v/>
      </c>
      <c r="L306" s="81" t="str">
        <f t="shared" si="132"/>
        <v/>
      </c>
      <c r="M306" s="39" t="str">
        <f t="shared" si="133"/>
        <v/>
      </c>
      <c r="N306" s="39" t="str">
        <f t="shared" si="134"/>
        <v/>
      </c>
      <c r="O306" s="68" t="str">
        <f t="shared" si="135"/>
        <v/>
      </c>
      <c r="P306" s="78">
        <f t="shared" si="136"/>
        <v>20.5</v>
      </c>
      <c r="Q306" s="39" t="str">
        <f t="shared" si="137"/>
        <v/>
      </c>
      <c r="R306" s="39" t="str">
        <f t="shared" si="138"/>
        <v/>
      </c>
      <c r="S306" s="431">
        <f t="shared" si="139"/>
        <v>20.5</v>
      </c>
      <c r="T306" s="81" t="str">
        <f t="shared" si="140"/>
        <v/>
      </c>
      <c r="U306" s="39" t="str">
        <f t="shared" si="141"/>
        <v/>
      </c>
      <c r="V306" s="39" t="str">
        <f t="shared" si="142"/>
        <v/>
      </c>
      <c r="W306" s="68" t="str">
        <f t="shared" si="143"/>
        <v/>
      </c>
      <c r="X306" s="78">
        <f t="shared" si="144"/>
        <v>20.5</v>
      </c>
      <c r="Y306" s="39" t="str">
        <f t="shared" si="145"/>
        <v/>
      </c>
      <c r="Z306" s="39" t="str">
        <f t="shared" si="146"/>
        <v/>
      </c>
      <c r="AA306" s="431">
        <f t="shared" si="147"/>
        <v>20.5</v>
      </c>
      <c r="AB306" s="313" t="str">
        <f t="shared" si="148"/>
        <v/>
      </c>
      <c r="AC306" s="314" t="str">
        <f t="shared" si="149"/>
        <v/>
      </c>
      <c r="AD306" s="391" t="str">
        <f t="shared" si="150"/>
        <v/>
      </c>
      <c r="AE306" s="35" t="str">
        <f t="shared" si="151"/>
        <v/>
      </c>
      <c r="AF306" s="392" t="str">
        <f t="shared" si="152"/>
        <v/>
      </c>
      <c r="AG306" s="5" t="str">
        <f t="shared" si="153"/>
        <v/>
      </c>
      <c r="AN306" s="28">
        <v>490</v>
      </c>
      <c r="AO306" s="28" t="s">
        <v>199</v>
      </c>
      <c r="AP306" s="28" t="s">
        <v>3</v>
      </c>
      <c r="AQ306" s="28"/>
      <c r="AR306" s="28"/>
      <c r="AS306" s="28"/>
      <c r="AT306" s="28"/>
      <c r="AU306" s="28"/>
      <c r="AV306" s="28"/>
      <c r="AW306" s="28"/>
      <c r="AX306" s="28"/>
      <c r="AY306" s="28"/>
      <c r="AZ306" s="28"/>
      <c r="BA306" s="28"/>
      <c r="BB306" s="28"/>
      <c r="BC306" s="28">
        <v>20.5</v>
      </c>
      <c r="BD306" s="28"/>
      <c r="BE306" s="28"/>
      <c r="BF306" s="28">
        <v>20.5</v>
      </c>
      <c r="BG306" s="28"/>
      <c r="BH306" s="28"/>
      <c r="BI306" s="28"/>
      <c r="BJ306" s="28"/>
      <c r="BK306" s="28">
        <v>20.5</v>
      </c>
      <c r="BL306" s="28"/>
      <c r="BM306" s="28"/>
      <c r="BN306" s="28">
        <v>20.5</v>
      </c>
      <c r="BO306" s="28"/>
      <c r="BP306" s="28"/>
      <c r="BQ306" s="28"/>
      <c r="BR306" s="28" t="s">
        <v>509</v>
      </c>
      <c r="BS306" s="28"/>
      <c r="BT306" s="28" t="s">
        <v>509</v>
      </c>
      <c r="BU306" s="28">
        <v>1</v>
      </c>
    </row>
    <row r="307" spans="2:73" x14ac:dyDescent="0.25">
      <c r="B307" s="59" t="str">
        <f t="shared" si="162"/>
        <v>Snake  Headwaters</v>
      </c>
      <c r="C307" s="100" t="str">
        <f t="shared" si="154"/>
        <v>NPS/USFS</v>
      </c>
      <c r="D307" s="82" t="str">
        <f t="shared" si="155"/>
        <v/>
      </c>
      <c r="E307" s="33" t="str">
        <f t="shared" si="156"/>
        <v/>
      </c>
      <c r="F307" s="33" t="str">
        <f t="shared" si="157"/>
        <v/>
      </c>
      <c r="G307" s="69" t="str">
        <f t="shared" si="158"/>
        <v/>
      </c>
      <c r="H307" s="79" t="str">
        <f t="shared" si="159"/>
        <v/>
      </c>
      <c r="I307" s="33" t="str">
        <f t="shared" si="160"/>
        <v/>
      </c>
      <c r="J307" s="33" t="str">
        <f t="shared" si="130"/>
        <v/>
      </c>
      <c r="K307" s="420" t="str">
        <f t="shared" si="131"/>
        <v/>
      </c>
      <c r="L307" s="82">
        <f t="shared" si="132"/>
        <v>52.7</v>
      </c>
      <c r="M307" s="33">
        <f t="shared" si="133"/>
        <v>44.1</v>
      </c>
      <c r="N307" s="33" t="str">
        <f t="shared" si="134"/>
        <v/>
      </c>
      <c r="O307" s="69">
        <f t="shared" si="135"/>
        <v>96.800000000000011</v>
      </c>
      <c r="P307" s="79">
        <f t="shared" si="136"/>
        <v>184.2</v>
      </c>
      <c r="Q307" s="33">
        <f t="shared" si="137"/>
        <v>97.4</v>
      </c>
      <c r="R307" s="33">
        <f t="shared" si="138"/>
        <v>33.799999999999997</v>
      </c>
      <c r="S307" s="420">
        <f t="shared" si="139"/>
        <v>315.40000000000003</v>
      </c>
      <c r="T307" s="82" t="str">
        <f t="shared" si="140"/>
        <v/>
      </c>
      <c r="U307" s="33" t="str">
        <f t="shared" si="141"/>
        <v/>
      </c>
      <c r="V307" s="33" t="str">
        <f t="shared" si="142"/>
        <v/>
      </c>
      <c r="W307" s="69" t="str">
        <f t="shared" si="143"/>
        <v/>
      </c>
      <c r="X307" s="79">
        <f t="shared" si="144"/>
        <v>236.89999999999998</v>
      </c>
      <c r="Y307" s="33">
        <f t="shared" si="145"/>
        <v>141.5</v>
      </c>
      <c r="Z307" s="33">
        <f t="shared" si="146"/>
        <v>33.799999999999997</v>
      </c>
      <c r="AA307" s="420">
        <f t="shared" si="147"/>
        <v>412.2</v>
      </c>
      <c r="AB307" s="59" t="str">
        <f t="shared" si="148"/>
        <v/>
      </c>
      <c r="AC307" s="60" t="str">
        <f t="shared" si="149"/>
        <v/>
      </c>
      <c r="AD307" s="102" t="str">
        <f t="shared" si="150"/>
        <v/>
      </c>
      <c r="AE307" s="31" t="str">
        <f t="shared" si="151"/>
        <v/>
      </c>
      <c r="AF307" s="86" t="str">
        <f t="shared" si="152"/>
        <v/>
      </c>
      <c r="AG307" s="5" t="str">
        <f t="shared" si="153"/>
        <v/>
      </c>
      <c r="AN307" s="28">
        <v>491</v>
      </c>
      <c r="AO307" s="28" t="s">
        <v>655</v>
      </c>
      <c r="AP307" s="28" t="s">
        <v>23</v>
      </c>
      <c r="AQ307" s="28"/>
      <c r="AR307" s="28"/>
      <c r="AS307" s="28"/>
      <c r="AT307" s="28"/>
      <c r="AU307" s="28"/>
      <c r="AV307" s="28"/>
      <c r="AW307" s="28"/>
      <c r="AX307" s="28"/>
      <c r="AY307" s="28">
        <v>52.7</v>
      </c>
      <c r="AZ307" s="28">
        <v>44.1</v>
      </c>
      <c r="BA307" s="28"/>
      <c r="BB307" s="28">
        <v>96.800000000000011</v>
      </c>
      <c r="BC307" s="28">
        <v>184.2</v>
      </c>
      <c r="BD307" s="28">
        <v>97.4</v>
      </c>
      <c r="BE307" s="28">
        <v>33.799999999999997</v>
      </c>
      <c r="BF307" s="28">
        <v>315.40000000000003</v>
      </c>
      <c r="BG307" s="28"/>
      <c r="BH307" s="28"/>
      <c r="BI307" s="28"/>
      <c r="BJ307" s="28"/>
      <c r="BK307" s="28">
        <v>236.89999999999998</v>
      </c>
      <c r="BL307" s="28">
        <v>141.5</v>
      </c>
      <c r="BM307" s="28">
        <v>33.799999999999997</v>
      </c>
      <c r="BN307" s="28">
        <v>412.2</v>
      </c>
      <c r="BO307" s="28"/>
      <c r="BP307" s="28"/>
      <c r="BQ307" s="28"/>
      <c r="BR307" s="28" t="s">
        <v>509</v>
      </c>
      <c r="BS307" s="28"/>
      <c r="BT307" s="28" t="s">
        <v>509</v>
      </c>
      <c r="BU307" s="28">
        <v>1</v>
      </c>
    </row>
    <row r="308" spans="2:73" ht="15.75" thickBot="1" x14ac:dyDescent="0.3">
      <c r="B308" s="145" t="str">
        <f t="shared" ref="B308:AF308" si="163">IF(ISBLANK(AO308),"",(AO308))</f>
        <v>TOTALS</v>
      </c>
      <c r="C308" s="101" t="str">
        <f t="shared" si="163"/>
        <v/>
      </c>
      <c r="D308" s="421" t="str">
        <f t="shared" si="163"/>
        <v/>
      </c>
      <c r="E308" s="422" t="str">
        <f t="shared" si="163"/>
        <v/>
      </c>
      <c r="F308" s="422" t="str">
        <f t="shared" si="163"/>
        <v/>
      </c>
      <c r="G308" s="423" t="str">
        <f t="shared" si="163"/>
        <v/>
      </c>
      <c r="H308" s="424" t="str">
        <f t="shared" si="163"/>
        <v/>
      </c>
      <c r="I308" s="422" t="str">
        <f t="shared" si="163"/>
        <v/>
      </c>
      <c r="J308" s="422" t="str">
        <f t="shared" si="163"/>
        <v/>
      </c>
      <c r="K308" s="425" t="str">
        <f t="shared" si="163"/>
        <v/>
      </c>
      <c r="L308" s="421" t="str">
        <f t="shared" si="163"/>
        <v/>
      </c>
      <c r="M308" s="422" t="str">
        <f t="shared" si="163"/>
        <v/>
      </c>
      <c r="N308" s="422" t="str">
        <f t="shared" si="163"/>
        <v/>
      </c>
      <c r="O308" s="423" t="str">
        <f t="shared" si="163"/>
        <v/>
      </c>
      <c r="P308" s="424" t="str">
        <f t="shared" si="163"/>
        <v/>
      </c>
      <c r="Q308" s="422" t="str">
        <f t="shared" si="163"/>
        <v/>
      </c>
      <c r="R308" s="422" t="str">
        <f t="shared" si="163"/>
        <v/>
      </c>
      <c r="S308" s="425" t="str">
        <f t="shared" si="163"/>
        <v/>
      </c>
      <c r="T308" s="421" t="str">
        <f t="shared" si="163"/>
        <v/>
      </c>
      <c r="U308" s="422" t="str">
        <f t="shared" si="163"/>
        <v/>
      </c>
      <c r="V308" s="422" t="str">
        <f t="shared" si="163"/>
        <v/>
      </c>
      <c r="W308" s="423" t="str">
        <f t="shared" si="163"/>
        <v/>
      </c>
      <c r="X308" s="424">
        <f t="shared" si="163"/>
        <v>257.39999999999998</v>
      </c>
      <c r="Y308" s="422">
        <f t="shared" si="163"/>
        <v>141.5</v>
      </c>
      <c r="Z308" s="422">
        <f t="shared" si="163"/>
        <v>33.799999999999997</v>
      </c>
      <c r="AA308" s="425">
        <f t="shared" si="163"/>
        <v>432.7</v>
      </c>
      <c r="AB308" s="97">
        <f t="shared" si="163"/>
        <v>2</v>
      </c>
      <c r="AC308" s="103" t="str">
        <f t="shared" si="163"/>
        <v>Wyoming</v>
      </c>
      <c r="AD308" s="323" t="str">
        <f t="shared" si="163"/>
        <v/>
      </c>
      <c r="AE308" s="34" t="str">
        <f t="shared" si="163"/>
        <v/>
      </c>
      <c r="AF308" s="98" t="str">
        <f t="shared" si="163"/>
        <v/>
      </c>
      <c r="AG308" s="5"/>
      <c r="AN308" s="28">
        <v>495</v>
      </c>
      <c r="AO308" s="28" t="s">
        <v>5</v>
      </c>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v>257.39999999999998</v>
      </c>
      <c r="BL308" s="28">
        <v>141.5</v>
      </c>
      <c r="BM308" s="28">
        <v>33.799999999999997</v>
      </c>
      <c r="BN308" s="28">
        <v>432.7</v>
      </c>
      <c r="BO308" s="28">
        <v>2</v>
      </c>
      <c r="BP308" s="28" t="s">
        <v>157</v>
      </c>
      <c r="BQ308" s="28"/>
      <c r="BR308" s="28"/>
      <c r="BS308" s="28"/>
      <c r="BT308" s="28" t="s">
        <v>509</v>
      </c>
      <c r="BU308" s="28"/>
    </row>
    <row r="309" spans="2:73" ht="15.75" thickBot="1" x14ac:dyDescent="0.3">
      <c r="B309" s="305" t="s">
        <v>941</v>
      </c>
      <c r="C309" s="112"/>
      <c r="D309" s="162">
        <f>SUM(D17:D307)</f>
        <v>1531.1999999999996</v>
      </c>
      <c r="E309" s="163">
        <f t="shared" ref="E309:AB309" si="164">SUM(E17:E307)</f>
        <v>352.40000000000009</v>
      </c>
      <c r="F309" s="163">
        <f t="shared" si="164"/>
        <v>541.6</v>
      </c>
      <c r="G309" s="164">
        <f t="shared" si="164"/>
        <v>2425.1999999999998</v>
      </c>
      <c r="H309" s="432">
        <f t="shared" si="164"/>
        <v>1043</v>
      </c>
      <c r="I309" s="163">
        <f t="shared" si="164"/>
        <v>8</v>
      </c>
      <c r="J309" s="163">
        <f t="shared" si="164"/>
        <v>0</v>
      </c>
      <c r="K309" s="433">
        <f t="shared" si="164"/>
        <v>1051</v>
      </c>
      <c r="L309" s="162">
        <f t="shared" si="164"/>
        <v>1739.2</v>
      </c>
      <c r="M309" s="163">
        <f t="shared" si="164"/>
        <v>745.9</v>
      </c>
      <c r="N309" s="163">
        <f t="shared" si="164"/>
        <v>735.60000000000014</v>
      </c>
      <c r="O309" s="164">
        <f t="shared" si="164"/>
        <v>3220.7</v>
      </c>
      <c r="P309" s="432">
        <f t="shared" si="164"/>
        <v>1754.1000000000001</v>
      </c>
      <c r="Q309" s="163">
        <f t="shared" si="164"/>
        <v>1301.6000000000001</v>
      </c>
      <c r="R309" s="163">
        <f t="shared" si="164"/>
        <v>1928.3999999999999</v>
      </c>
      <c r="S309" s="433">
        <f t="shared" si="164"/>
        <v>4984.1000000000022</v>
      </c>
      <c r="T309" s="162">
        <f t="shared" si="164"/>
        <v>139.4</v>
      </c>
      <c r="U309" s="163">
        <f t="shared" si="164"/>
        <v>343.9</v>
      </c>
      <c r="V309" s="163">
        <f t="shared" si="164"/>
        <v>569.19999999999993</v>
      </c>
      <c r="W309" s="164">
        <f t="shared" si="164"/>
        <v>1052.5</v>
      </c>
      <c r="X309" s="432">
        <f>SUM(X19,X46,X50,X60,X84,X87,X90,X94,X97,X101,X104,X127,X130,X133,X136,X139,X142,X147,X165,X168,X171,X174,X177,X180,X183,X187,X192,X195,X200,X203,X209,X214,X272,X276,X281,X284,X287,X290,X298,X301,X304,X308)</f>
        <v>6206.9000000000015</v>
      </c>
      <c r="Y309" s="163">
        <f t="shared" ref="Y309:AA309" si="165">SUM(Y19,Y46,Y50,Y60,Y84,Y87,Y90,Y94,Y97,Y101,Y104,Y127,Y130,Y133,Y136,Y139,Y142,Y147,Y165,Y168,Y171,Y174,Y177,Y180,Y183,Y187,Y192,Y195,Y200,Y203,Y209,Y214,Y272,Y276,Y281,Y284,Y287,Y290,Y298,Y301,Y304,Y308)</f>
        <v>2751.8</v>
      </c>
      <c r="Z309" s="163">
        <f t="shared" si="165"/>
        <v>3774.8</v>
      </c>
      <c r="AA309" s="433">
        <f t="shared" si="165"/>
        <v>12733.5</v>
      </c>
      <c r="AB309" s="107">
        <f t="shared" si="164"/>
        <v>206</v>
      </c>
      <c r="AC309" s="108"/>
      <c r="AD309" s="114">
        <f>COUNTIF(AD17:AD308, "Yes")</f>
        <v>17</v>
      </c>
      <c r="AE309" s="66"/>
      <c r="AF309" s="110"/>
      <c r="AG309" s="5" t="str">
        <f t="shared" ref="AG309" si="166">IF(ISBLANK(BT308),"",(BT308))</f>
        <v/>
      </c>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row>
    <row r="311" spans="2:73" x14ac:dyDescent="0.25">
      <c r="B311" s="24" t="s">
        <v>26</v>
      </c>
    </row>
    <row r="312" spans="2:73" x14ac:dyDescent="0.25">
      <c r="B312" s="27" t="s">
        <v>771</v>
      </c>
    </row>
    <row r="313" spans="2:73" x14ac:dyDescent="0.25">
      <c r="B313" s="27" t="s">
        <v>770</v>
      </c>
    </row>
    <row r="314" spans="2:73" x14ac:dyDescent="0.25">
      <c r="B314" s="25" t="s">
        <v>769</v>
      </c>
    </row>
    <row r="315" spans="2:73" x14ac:dyDescent="0.25">
      <c r="B315" s="27" t="s">
        <v>772</v>
      </c>
    </row>
    <row r="316" spans="2:73" x14ac:dyDescent="0.25">
      <c r="B316" s="27" t="s">
        <v>773</v>
      </c>
    </row>
    <row r="317" spans="2:73" ht="17.25" x14ac:dyDescent="0.25">
      <c r="B317" s="26" t="s">
        <v>776</v>
      </c>
    </row>
    <row r="318" spans="2:73" ht="17.25" x14ac:dyDescent="0.25">
      <c r="B318" s="26" t="s">
        <v>777</v>
      </c>
    </row>
    <row r="319" spans="2:73" x14ac:dyDescent="0.25">
      <c r="B319" s="2" t="s">
        <v>855</v>
      </c>
    </row>
    <row r="320" spans="2:73" x14ac:dyDescent="0.25">
      <c r="B320" s="142" t="s">
        <v>504</v>
      </c>
    </row>
  </sheetData>
  <mergeCells count="6">
    <mergeCell ref="D15:G15"/>
    <mergeCell ref="X15:AA15"/>
    <mergeCell ref="T15:W15"/>
    <mergeCell ref="P15:S15"/>
    <mergeCell ref="L15:O15"/>
    <mergeCell ref="H15:K15"/>
  </mergeCells>
  <conditionalFormatting sqref="B17:C308">
    <cfRule type="expression" dxfId="93" priority="2">
      <formula>$C17=""</formula>
    </cfRule>
    <cfRule type="expression" dxfId="92" priority="3">
      <formula>$C17="State"</formula>
    </cfRule>
    <cfRule type="expression" dxfId="91" priority="4">
      <formula>$C17="USFS"</formula>
    </cfRule>
    <cfRule type="expression" dxfId="90" priority="5">
      <formula>$C17="NPS"</formula>
    </cfRule>
    <cfRule type="expression" dxfId="89" priority="6">
      <formula>$C17="FWS"</formula>
    </cfRule>
    <cfRule type="expression" dxfId="88" priority="7">
      <formula>$C17="BLM"</formula>
    </cfRule>
    <cfRule type="expression" dxfId="87" priority="8">
      <formula>$C17=IF(ISNUMBER(SEARCH("/",$C17)),$C17,"")</formula>
    </cfRule>
  </conditionalFormatting>
  <conditionalFormatting sqref="B19:AF309">
    <cfRule type="expression" dxfId="86" priority="1">
      <formula>$B19="TOTALS"</formula>
    </cfRule>
  </conditionalFormatting>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E6FA"/>
  </sheetPr>
  <dimension ref="A1:BX497"/>
  <sheetViews>
    <sheetView zoomScale="80" zoomScaleNormal="80" workbookViewId="0">
      <pane ySplit="4" topLeftCell="A5" activePane="bottomLeft" state="frozen"/>
      <selection pane="bottomLeft"/>
    </sheetView>
  </sheetViews>
  <sheetFormatPr defaultRowHeight="15" x14ac:dyDescent="0.25"/>
  <cols>
    <col min="1" max="1" width="1.7109375" style="5" customWidth="1"/>
    <col min="2" max="2" width="38.5703125" bestFit="1" customWidth="1"/>
    <col min="3" max="3" width="10" bestFit="1" customWidth="1"/>
    <col min="4" max="4" width="6.42578125" bestFit="1" customWidth="1"/>
    <col min="5" max="5" width="34.28515625" bestFit="1" customWidth="1"/>
    <col min="6" max="6" width="8.28515625" style="4" bestFit="1" customWidth="1"/>
    <col min="7" max="7" width="13.140625" style="4" bestFit="1" customWidth="1"/>
    <col min="8" max="8" width="19.140625" style="4" bestFit="1" customWidth="1"/>
    <col min="9" max="9" width="5.7109375" style="5" customWidth="1"/>
    <col min="10" max="10" width="9.140625" style="5" customWidth="1"/>
    <col min="11" max="11" width="10.28515625" style="5" customWidth="1"/>
    <col min="12" max="12" width="7.140625" style="5" customWidth="1"/>
    <col min="13" max="13" width="38.5703125" style="5" customWidth="1"/>
    <col min="14" max="14" width="16.140625" style="5" customWidth="1"/>
    <col min="15" max="15" width="7.28515625" style="5" customWidth="1"/>
    <col min="16" max="16" width="30.42578125" style="5" customWidth="1"/>
    <col min="17" max="17" width="8" style="5" customWidth="1"/>
    <col min="18" max="18" width="8.140625" style="5" hidden="1" customWidth="1"/>
    <col min="19" max="19" width="38.5703125" style="5" hidden="1" customWidth="1"/>
    <col min="20" max="20" width="16.7109375" style="5" hidden="1" customWidth="1"/>
    <col min="21" max="21" width="34.28515625" style="5" hidden="1" customWidth="1"/>
    <col min="22" max="22" width="8" style="5" hidden="1" customWidth="1"/>
    <col min="23" max="23" width="8.85546875" style="5" hidden="1" customWidth="1"/>
    <col min="24" max="24" width="11.7109375" style="5" hidden="1" customWidth="1"/>
    <col min="25" max="25" width="14.42578125" style="5" hidden="1" customWidth="1"/>
    <col min="26" max="26" width="9.85546875" style="5" customWidth="1"/>
    <col min="27" max="27" width="9.7109375" style="5" customWidth="1"/>
    <col min="28" max="28" width="8.7109375" style="5" customWidth="1"/>
    <col min="29" max="29" width="8.85546875" style="5" customWidth="1"/>
    <col min="30" max="30" width="8.7109375" style="5" customWidth="1"/>
    <col min="31" max="31" width="9" style="5" customWidth="1"/>
    <col min="32" max="32" width="8" style="5" customWidth="1"/>
    <col min="33" max="33" width="8.140625" style="5" customWidth="1"/>
    <col min="34" max="34" width="8" style="5" customWidth="1"/>
    <col min="35" max="35" width="38.5703125" style="5" customWidth="1"/>
    <col min="36" max="36" width="8" style="5" customWidth="1"/>
    <col min="37" max="37" width="14.140625" style="5" customWidth="1"/>
    <col min="38" max="38" width="33.85546875" style="5" customWidth="1"/>
    <col min="39" max="40" width="81.140625" style="5" customWidth="1"/>
    <col min="41" max="41" width="16.140625" style="5" customWidth="1"/>
    <col min="42" max="42" width="45.85546875" style="5" customWidth="1"/>
    <col min="43" max="43" width="9.28515625" style="5" customWidth="1"/>
    <col min="44" max="44" width="18.85546875" style="5" customWidth="1"/>
    <col min="45" max="45" width="7.28515625" style="5" customWidth="1"/>
    <col min="46" max="46" width="11.140625" style="5" customWidth="1"/>
    <col min="47" max="47" width="10.85546875" style="5" customWidth="1"/>
    <col min="48" max="48" width="10.42578125" style="5" customWidth="1"/>
    <col min="49" max="49" width="11.140625" style="5" customWidth="1"/>
    <col min="50" max="50" width="13.85546875" style="5" customWidth="1"/>
    <col min="51" max="51" width="12.42578125" style="5" customWidth="1"/>
    <col min="52" max="52" width="13.28515625" style="5" customWidth="1"/>
    <col min="53" max="53" width="20.28515625" style="5" customWidth="1"/>
    <col min="54" max="54" width="13.85546875" style="5" customWidth="1"/>
    <col min="55" max="55" width="81.140625" style="5" customWidth="1"/>
    <col min="56" max="56" width="14.140625" style="5" customWidth="1"/>
    <col min="57" max="57" width="81.140625" style="5" customWidth="1"/>
    <col min="58" max="58" width="16.28515625" style="5" customWidth="1"/>
    <col min="59" max="59" width="15.140625" style="5" customWidth="1"/>
    <col min="60" max="60" width="18.42578125" style="5" customWidth="1"/>
    <col min="61" max="61" width="20.5703125" style="5" customWidth="1"/>
    <col min="62" max="62" width="13.85546875" style="5" customWidth="1"/>
    <col min="63" max="63" width="14.7109375" style="5" customWidth="1"/>
    <col min="64" max="64" width="81.140625" style="5" customWidth="1"/>
    <col min="65" max="67" width="12" style="5" customWidth="1"/>
    <col min="68" max="68" width="6.85546875" style="5" customWidth="1"/>
    <col min="69" max="69" width="8.85546875" style="5" customWidth="1"/>
    <col min="70" max="70" width="7.85546875" style="5" customWidth="1"/>
    <col min="71" max="71" width="8" style="5" customWidth="1"/>
    <col min="72" max="72" width="7.85546875" style="5" customWidth="1"/>
    <col min="73" max="75" width="12" style="5" customWidth="1"/>
    <col min="76" max="76" width="9.42578125" style="5" customWidth="1"/>
  </cols>
  <sheetData>
    <row r="1" spans="2:76" s="5" customFormat="1" ht="9.9499999999999993" customHeight="1" x14ac:dyDescent="0.25">
      <c r="F1" s="4"/>
      <c r="G1" s="4"/>
      <c r="H1" s="4"/>
    </row>
    <row r="2" spans="2:76" s="5" customFormat="1" ht="31.5" customHeight="1" x14ac:dyDescent="0.4">
      <c r="B2" s="15" t="s">
        <v>908</v>
      </c>
      <c r="F2" s="4"/>
      <c r="G2" s="4"/>
      <c r="H2" s="4"/>
    </row>
    <row r="3" spans="2:76" s="5" customFormat="1" ht="15" customHeight="1" thickBot="1" x14ac:dyDescent="0.45">
      <c r="B3" s="15"/>
      <c r="F3" s="4"/>
      <c r="G3" s="4"/>
      <c r="H3" s="4"/>
    </row>
    <row r="4" spans="2:76" ht="15.75" thickBot="1" x14ac:dyDescent="0.3">
      <c r="B4" s="10" t="s">
        <v>7</v>
      </c>
      <c r="C4" s="8" t="s">
        <v>4</v>
      </c>
      <c r="D4" s="8" t="s">
        <v>483</v>
      </c>
      <c r="E4" s="8" t="s">
        <v>160</v>
      </c>
      <c r="F4" s="13" t="s">
        <v>484</v>
      </c>
      <c r="G4" s="13" t="s">
        <v>909</v>
      </c>
      <c r="H4" s="14" t="s">
        <v>495</v>
      </c>
      <c r="J4"/>
      <c r="K4"/>
      <c r="R4" s="5" t="s">
        <v>834</v>
      </c>
      <c r="S4" s="28" t="s">
        <v>835</v>
      </c>
      <c r="T4" s="28" t="s">
        <v>839</v>
      </c>
      <c r="U4" s="28" t="s">
        <v>836</v>
      </c>
      <c r="V4" s="28" t="s">
        <v>483</v>
      </c>
      <c r="W4" s="28" t="s">
        <v>581</v>
      </c>
      <c r="X4" s="28" t="s">
        <v>607</v>
      </c>
      <c r="Y4" s="28" t="s">
        <v>608</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row>
    <row r="5" spans="2:76" x14ac:dyDescent="0.25">
      <c r="B5" s="57" t="str">
        <f t="shared" ref="B5:B68" si="0">IF(ISBLANK(S5),"",(S5))</f>
        <v>Feather</v>
      </c>
      <c r="C5" s="53" t="str">
        <f t="shared" ref="C5:C68" si="1">IF(ISBLANK(T5),"",(T5))</f>
        <v>CA</v>
      </c>
      <c r="D5" s="53">
        <f t="shared" ref="D5:D68" si="2">IF(ISBLANK(V5),"",(V5))</f>
        <v>1968</v>
      </c>
      <c r="E5" s="53" t="str">
        <f t="shared" ref="E5:E68" si="3">IF(ISBLANK(U5),"",(U5))</f>
        <v>USFS</v>
      </c>
      <c r="F5" s="94">
        <f t="shared" ref="F5:F68" si="4">IF(ISBLANK(W5),"",(W5))</f>
        <v>77.599999999999994</v>
      </c>
      <c r="G5" s="94" t="str">
        <f t="shared" ref="G5:G68" si="5">IF(ISBLANK(X5),"",(X5))</f>
        <v/>
      </c>
      <c r="H5" s="427" t="str">
        <f t="shared" ref="H5:H68" si="6">IF(ISBLANK(Y5),"",(Y5))</f>
        <v/>
      </c>
      <c r="J5"/>
      <c r="K5"/>
      <c r="R5" s="5">
        <v>84</v>
      </c>
      <c r="S5" s="28" t="s">
        <v>326</v>
      </c>
      <c r="T5" s="28" t="s">
        <v>35</v>
      </c>
      <c r="U5" s="28" t="s">
        <v>3</v>
      </c>
      <c r="V5" s="28">
        <v>1968</v>
      </c>
      <c r="W5" s="28">
        <v>77.599999999999994</v>
      </c>
      <c r="X5" s="28" t="s">
        <v>509</v>
      </c>
      <c r="Y5" s="28" t="s">
        <v>509</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row>
    <row r="6" spans="2:76" x14ac:dyDescent="0.25">
      <c r="B6" s="59" t="str">
        <f t="shared" si="0"/>
        <v>Middle Fork Clearwater</v>
      </c>
      <c r="C6" s="31" t="str">
        <f t="shared" si="1"/>
        <v>ID</v>
      </c>
      <c r="D6" s="31">
        <f t="shared" si="2"/>
        <v>1968</v>
      </c>
      <c r="E6" s="31" t="str">
        <f t="shared" si="3"/>
        <v>USFS</v>
      </c>
      <c r="F6" s="33">
        <f t="shared" si="4"/>
        <v>185</v>
      </c>
      <c r="G6" s="33" t="str">
        <f t="shared" si="5"/>
        <v/>
      </c>
      <c r="H6" s="69" t="str">
        <f t="shared" si="6"/>
        <v/>
      </c>
      <c r="J6"/>
      <c r="K6"/>
      <c r="R6" s="5">
        <v>181</v>
      </c>
      <c r="S6" s="28" t="s">
        <v>323</v>
      </c>
      <c r="T6" s="28" t="s">
        <v>43</v>
      </c>
      <c r="U6" s="28" t="s">
        <v>3</v>
      </c>
      <c r="V6" s="28">
        <v>1968</v>
      </c>
      <c r="W6" s="28">
        <v>185</v>
      </c>
      <c r="X6" s="28" t="s">
        <v>509</v>
      </c>
      <c r="Y6" s="28" t="s">
        <v>509</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2:76" x14ac:dyDescent="0.25">
      <c r="B7" s="59" t="str">
        <f t="shared" si="0"/>
        <v>Middle Fork Salmon</v>
      </c>
      <c r="C7" s="31" t="str">
        <f t="shared" si="1"/>
        <v>ID</v>
      </c>
      <c r="D7" s="31">
        <f t="shared" si="2"/>
        <v>1968</v>
      </c>
      <c r="E7" s="31" t="str">
        <f t="shared" si="3"/>
        <v>USFS</v>
      </c>
      <c r="F7" s="33">
        <f t="shared" si="4"/>
        <v>104</v>
      </c>
      <c r="G7" s="33" t="str">
        <f t="shared" si="5"/>
        <v/>
      </c>
      <c r="H7" s="69" t="str">
        <f t="shared" si="6"/>
        <v/>
      </c>
      <c r="J7"/>
      <c r="K7"/>
      <c r="R7" s="5">
        <v>197</v>
      </c>
      <c r="S7" s="28" t="s">
        <v>331</v>
      </c>
      <c r="T7" s="28" t="s">
        <v>43</v>
      </c>
      <c r="U7" s="28" t="s">
        <v>3</v>
      </c>
      <c r="V7" s="28">
        <v>1968</v>
      </c>
      <c r="W7" s="28">
        <v>104</v>
      </c>
      <c r="X7" s="28" t="s">
        <v>509</v>
      </c>
      <c r="Y7" s="28" t="s">
        <v>509</v>
      </c>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8" spans="2:76" x14ac:dyDescent="0.25">
      <c r="B8" s="59" t="str">
        <f t="shared" si="0"/>
        <v>St. Croix</v>
      </c>
      <c r="C8" s="31" t="str">
        <f t="shared" si="1"/>
        <v>MN/WI</v>
      </c>
      <c r="D8" s="31">
        <f t="shared" si="2"/>
        <v>1968</v>
      </c>
      <c r="E8" s="31" t="str">
        <f t="shared" si="3"/>
        <v>NPS</v>
      </c>
      <c r="F8" s="33">
        <f t="shared" si="4"/>
        <v>200</v>
      </c>
      <c r="G8" s="33" t="str">
        <f t="shared" si="5"/>
        <v/>
      </c>
      <c r="H8" s="69" t="str">
        <f t="shared" si="6"/>
        <v/>
      </c>
      <c r="J8"/>
      <c r="K8"/>
      <c r="R8" s="5">
        <v>266</v>
      </c>
      <c r="S8" s="28" t="s">
        <v>329</v>
      </c>
      <c r="T8" s="28" t="s">
        <v>51</v>
      </c>
      <c r="U8" s="28" t="s">
        <v>2</v>
      </c>
      <c r="V8" s="28">
        <v>1968</v>
      </c>
      <c r="W8" s="28">
        <v>200</v>
      </c>
      <c r="X8" s="28" t="s">
        <v>509</v>
      </c>
      <c r="Y8" s="28" t="s">
        <v>509</v>
      </c>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row>
    <row r="9" spans="2:76" x14ac:dyDescent="0.25">
      <c r="B9" s="59" t="str">
        <f t="shared" si="0"/>
        <v>Eleven Point</v>
      </c>
      <c r="C9" s="31" t="str">
        <f t="shared" si="1"/>
        <v>MO</v>
      </c>
      <c r="D9" s="31">
        <f t="shared" si="2"/>
        <v>1968</v>
      </c>
      <c r="E9" s="31" t="str">
        <f t="shared" si="3"/>
        <v>USFS</v>
      </c>
      <c r="F9" s="33">
        <f t="shared" si="4"/>
        <v>44.4</v>
      </c>
      <c r="G9" s="33" t="str">
        <f t="shared" si="5"/>
        <v/>
      </c>
      <c r="H9" s="69" t="str">
        <f t="shared" si="6"/>
        <v/>
      </c>
      <c r="J9"/>
      <c r="K9"/>
      <c r="R9" s="5">
        <v>275</v>
      </c>
      <c r="S9" s="28" t="s">
        <v>325</v>
      </c>
      <c r="T9" s="28" t="s">
        <v>53</v>
      </c>
      <c r="U9" s="28" t="s">
        <v>3</v>
      </c>
      <c r="V9" s="28">
        <v>1968</v>
      </c>
      <c r="W9" s="28">
        <v>44.4</v>
      </c>
      <c r="X9" s="28" t="s">
        <v>509</v>
      </c>
      <c r="Y9" s="28" t="s">
        <v>509</v>
      </c>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row>
    <row r="10" spans="2:76" x14ac:dyDescent="0.25">
      <c r="B10" s="59" t="str">
        <f t="shared" si="0"/>
        <v>Rio Grande</v>
      </c>
      <c r="C10" s="31" t="str">
        <f t="shared" si="1"/>
        <v>NM</v>
      </c>
      <c r="D10" s="31">
        <f t="shared" si="2"/>
        <v>1968</v>
      </c>
      <c r="E10" s="31" t="str">
        <f t="shared" si="3"/>
        <v>BLM</v>
      </c>
      <c r="F10" s="33">
        <f t="shared" si="4"/>
        <v>51.4</v>
      </c>
      <c r="G10" s="33" t="str">
        <f t="shared" si="5"/>
        <v/>
      </c>
      <c r="H10" s="69" t="str">
        <f t="shared" si="6"/>
        <v/>
      </c>
      <c r="J10"/>
      <c r="K10"/>
      <c r="R10" s="5">
        <v>324</v>
      </c>
      <c r="S10" s="28" t="s">
        <v>135</v>
      </c>
      <c r="T10" s="28" t="s">
        <v>60</v>
      </c>
      <c r="U10" s="28" t="s">
        <v>1</v>
      </c>
      <c r="V10" s="28">
        <v>1968</v>
      </c>
      <c r="W10" s="28">
        <v>51.4</v>
      </c>
      <c r="X10" s="28" t="s">
        <v>509</v>
      </c>
      <c r="Y10" s="28" t="s">
        <v>509</v>
      </c>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row>
    <row r="11" spans="2:76" x14ac:dyDescent="0.25">
      <c r="B11" s="59" t="str">
        <f t="shared" si="0"/>
        <v>Rio Grande</v>
      </c>
      <c r="C11" s="31" t="str">
        <f t="shared" si="1"/>
        <v>NM</v>
      </c>
      <c r="D11" s="31">
        <f t="shared" si="2"/>
        <v>1968</v>
      </c>
      <c r="E11" s="31" t="str">
        <f t="shared" si="3"/>
        <v>USFS</v>
      </c>
      <c r="F11" s="33">
        <f t="shared" si="4"/>
        <v>4.3</v>
      </c>
      <c r="G11" s="33" t="str">
        <f t="shared" si="5"/>
        <v/>
      </c>
      <c r="H11" s="69" t="str">
        <f t="shared" si="6"/>
        <v/>
      </c>
      <c r="J11"/>
      <c r="K11"/>
      <c r="R11" s="5">
        <v>325</v>
      </c>
      <c r="S11" s="28" t="s">
        <v>135</v>
      </c>
      <c r="T11" s="28" t="s">
        <v>60</v>
      </c>
      <c r="U11" s="28" t="s">
        <v>3</v>
      </c>
      <c r="V11" s="28">
        <v>1968</v>
      </c>
      <c r="W11" s="28">
        <v>4.3</v>
      </c>
      <c r="X11" s="28" t="s">
        <v>509</v>
      </c>
      <c r="Y11" s="28" t="s">
        <v>509</v>
      </c>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row>
    <row r="12" spans="2:76" x14ac:dyDescent="0.25">
      <c r="B12" s="59" t="str">
        <f t="shared" si="0"/>
        <v>Rogue</v>
      </c>
      <c r="C12" s="31" t="str">
        <f t="shared" si="1"/>
        <v>OR</v>
      </c>
      <c r="D12" s="31">
        <f t="shared" si="2"/>
        <v>1968</v>
      </c>
      <c r="E12" s="31" t="str">
        <f t="shared" si="3"/>
        <v>BLM</v>
      </c>
      <c r="F12" s="33">
        <f t="shared" si="4"/>
        <v>47</v>
      </c>
      <c r="G12" s="33" t="str">
        <f t="shared" si="5"/>
        <v/>
      </c>
      <c r="H12" s="69" t="str">
        <f t="shared" si="6"/>
        <v/>
      </c>
      <c r="J12"/>
      <c r="K12"/>
      <c r="R12" s="5">
        <v>415</v>
      </c>
      <c r="S12" s="28" t="s">
        <v>328</v>
      </c>
      <c r="T12" s="28" t="s">
        <v>65</v>
      </c>
      <c r="U12" s="28" t="s">
        <v>1</v>
      </c>
      <c r="V12" s="28">
        <v>1968</v>
      </c>
      <c r="W12" s="28">
        <v>47</v>
      </c>
      <c r="X12" s="28" t="s">
        <v>509</v>
      </c>
      <c r="Y12" s="28" t="s">
        <v>509</v>
      </c>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row>
    <row r="13" spans="2:76" x14ac:dyDescent="0.25">
      <c r="B13" s="59" t="str">
        <f t="shared" si="0"/>
        <v>Rogue</v>
      </c>
      <c r="C13" s="31" t="str">
        <f t="shared" si="1"/>
        <v>OR</v>
      </c>
      <c r="D13" s="31">
        <f t="shared" si="2"/>
        <v>1968</v>
      </c>
      <c r="E13" s="31" t="str">
        <f t="shared" si="3"/>
        <v>USFS</v>
      </c>
      <c r="F13" s="33">
        <f t="shared" si="4"/>
        <v>37.5</v>
      </c>
      <c r="G13" s="33" t="str">
        <f t="shared" si="5"/>
        <v/>
      </c>
      <c r="H13" s="69" t="str">
        <f t="shared" si="6"/>
        <v/>
      </c>
      <c r="J13"/>
      <c r="K13"/>
      <c r="R13" s="5">
        <v>416</v>
      </c>
      <c r="S13" s="28" t="s">
        <v>328</v>
      </c>
      <c r="T13" s="28" t="s">
        <v>65</v>
      </c>
      <c r="U13" s="28" t="s">
        <v>3</v>
      </c>
      <c r="V13" s="28">
        <v>1968</v>
      </c>
      <c r="W13" s="28">
        <v>37.5</v>
      </c>
      <c r="X13" s="28" t="s">
        <v>509</v>
      </c>
      <c r="Y13" s="28" t="s">
        <v>509</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row>
    <row r="14" spans="2:76" ht="15.75" thickBot="1" x14ac:dyDescent="0.3">
      <c r="B14" s="61" t="str">
        <f t="shared" si="0"/>
        <v>Wolf</v>
      </c>
      <c r="C14" s="62" t="str">
        <f t="shared" si="1"/>
        <v>WI</v>
      </c>
      <c r="D14" s="62">
        <f t="shared" si="2"/>
        <v>1968</v>
      </c>
      <c r="E14" s="62" t="str">
        <f t="shared" si="3"/>
        <v>NPS</v>
      </c>
      <c r="F14" s="67">
        <f t="shared" si="4"/>
        <v>24</v>
      </c>
      <c r="G14" s="67">
        <f t="shared" si="5"/>
        <v>775.19999999999993</v>
      </c>
      <c r="H14" s="70">
        <f t="shared" si="6"/>
        <v>775.19999999999993</v>
      </c>
      <c r="J14"/>
      <c r="K14"/>
      <c r="R14" s="5">
        <v>487</v>
      </c>
      <c r="S14" s="28" t="s">
        <v>332</v>
      </c>
      <c r="T14" s="28" t="s">
        <v>75</v>
      </c>
      <c r="U14" s="28" t="s">
        <v>2</v>
      </c>
      <c r="V14" s="28">
        <v>1968</v>
      </c>
      <c r="W14" s="28">
        <v>24</v>
      </c>
      <c r="X14" s="28">
        <v>775.19999999999993</v>
      </c>
      <c r="Y14" s="28">
        <v>775.19999999999993</v>
      </c>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row>
    <row r="15" spans="2:76" ht="15.75" thickBot="1" x14ac:dyDescent="0.3">
      <c r="B15" s="315" t="str">
        <f t="shared" si="0"/>
        <v xml:space="preserve">Allagash </v>
      </c>
      <c r="C15" s="316" t="str">
        <f t="shared" si="1"/>
        <v>ME</v>
      </c>
      <c r="D15" s="316">
        <f t="shared" si="2"/>
        <v>1970</v>
      </c>
      <c r="E15" s="316" t="str">
        <f t="shared" si="3"/>
        <v>State</v>
      </c>
      <c r="F15" s="443">
        <f t="shared" si="4"/>
        <v>92.5</v>
      </c>
      <c r="G15" s="443">
        <f t="shared" si="5"/>
        <v>92.5</v>
      </c>
      <c r="H15" s="444">
        <f t="shared" si="6"/>
        <v>867.69999999999993</v>
      </c>
      <c r="J15"/>
      <c r="K15"/>
      <c r="R15" s="5">
        <v>223</v>
      </c>
      <c r="S15" s="28" t="s">
        <v>588</v>
      </c>
      <c r="T15" s="28" t="s">
        <v>48</v>
      </c>
      <c r="U15" s="28" t="s">
        <v>4</v>
      </c>
      <c r="V15" s="28">
        <v>1970</v>
      </c>
      <c r="W15" s="28">
        <v>92.5</v>
      </c>
      <c r="X15" s="28">
        <v>92.5</v>
      </c>
      <c r="Y15" s="28">
        <v>867.69999999999993</v>
      </c>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row>
    <row r="16" spans="2:76" ht="15.75" thickBot="1" x14ac:dyDescent="0.3">
      <c r="B16" s="315" t="str">
        <f t="shared" si="0"/>
        <v>St. Croix</v>
      </c>
      <c r="C16" s="316" t="str">
        <f t="shared" si="1"/>
        <v>MN/WI</v>
      </c>
      <c r="D16" s="316">
        <f t="shared" si="2"/>
        <v>1972</v>
      </c>
      <c r="E16" s="316" t="str">
        <f t="shared" si="3"/>
        <v>NPS</v>
      </c>
      <c r="F16" s="443">
        <f t="shared" si="4"/>
        <v>27</v>
      </c>
      <c r="G16" s="443">
        <f t="shared" si="5"/>
        <v>27</v>
      </c>
      <c r="H16" s="444">
        <f t="shared" si="6"/>
        <v>894.69999999999993</v>
      </c>
      <c r="J16"/>
      <c r="K16"/>
      <c r="R16" s="5">
        <v>267</v>
      </c>
      <c r="S16" s="28" t="s">
        <v>329</v>
      </c>
      <c r="T16" s="28" t="s">
        <v>51</v>
      </c>
      <c r="U16" s="28" t="s">
        <v>2</v>
      </c>
      <c r="V16" s="28">
        <v>1972</v>
      </c>
      <c r="W16" s="28">
        <v>27</v>
      </c>
      <c r="X16" s="28">
        <v>27</v>
      </c>
      <c r="Y16" s="28">
        <v>894.69999999999993</v>
      </c>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row>
    <row r="17" spans="2:76" ht="15.75" thickBot="1" x14ac:dyDescent="0.3">
      <c r="B17" s="315" t="str">
        <f t="shared" si="0"/>
        <v>Little Miami</v>
      </c>
      <c r="C17" s="316" t="str">
        <f t="shared" si="1"/>
        <v>OH</v>
      </c>
      <c r="D17" s="316">
        <f t="shared" si="2"/>
        <v>1973</v>
      </c>
      <c r="E17" s="316" t="str">
        <f t="shared" si="3"/>
        <v>State</v>
      </c>
      <c r="F17" s="443">
        <f t="shared" si="4"/>
        <v>66</v>
      </c>
      <c r="G17" s="443">
        <f t="shared" si="5"/>
        <v>66</v>
      </c>
      <c r="H17" s="444">
        <f t="shared" si="6"/>
        <v>960.69999999999993</v>
      </c>
      <c r="J17"/>
      <c r="K17"/>
      <c r="R17" s="5">
        <v>347</v>
      </c>
      <c r="S17" s="28" t="s">
        <v>180</v>
      </c>
      <c r="T17" s="28" t="s">
        <v>63</v>
      </c>
      <c r="U17" s="28" t="s">
        <v>4</v>
      </c>
      <c r="V17" s="28">
        <v>1973</v>
      </c>
      <c r="W17" s="28">
        <v>66</v>
      </c>
      <c r="X17" s="28">
        <v>66</v>
      </c>
      <c r="Y17" s="28">
        <v>960.69999999999993</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row>
    <row r="18" spans="2:76" ht="15.75" thickBot="1" x14ac:dyDescent="0.3">
      <c r="B18" s="315" t="str">
        <f t="shared" si="0"/>
        <v>Chattooga</v>
      </c>
      <c r="C18" s="316" t="str">
        <f t="shared" si="1"/>
        <v>GA/NC/SC</v>
      </c>
      <c r="D18" s="316">
        <f t="shared" si="2"/>
        <v>1974</v>
      </c>
      <c r="E18" s="316" t="str">
        <f t="shared" si="3"/>
        <v>USFS</v>
      </c>
      <c r="F18" s="443">
        <f t="shared" si="4"/>
        <v>58.7</v>
      </c>
      <c r="G18" s="443">
        <f t="shared" si="5"/>
        <v>58.7</v>
      </c>
      <c r="H18" s="444">
        <f t="shared" si="6"/>
        <v>1019.3999999999999</v>
      </c>
      <c r="J18"/>
      <c r="K18"/>
      <c r="R18" s="5">
        <v>174</v>
      </c>
      <c r="S18" s="28" t="s">
        <v>173</v>
      </c>
      <c r="T18" s="28" t="s">
        <v>42</v>
      </c>
      <c r="U18" s="28" t="s">
        <v>3</v>
      </c>
      <c r="V18" s="28">
        <v>1974</v>
      </c>
      <c r="W18" s="28">
        <v>58.7</v>
      </c>
      <c r="X18" s="28">
        <v>58.7</v>
      </c>
      <c r="Y18" s="28">
        <v>1019.3999999999999</v>
      </c>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row>
    <row r="19" spans="2:76" x14ac:dyDescent="0.25">
      <c r="B19" s="313" t="str">
        <f t="shared" si="0"/>
        <v>Rapid</v>
      </c>
      <c r="C19" s="35" t="str">
        <f t="shared" si="1"/>
        <v>ID</v>
      </c>
      <c r="D19" s="35">
        <f t="shared" si="2"/>
        <v>1975</v>
      </c>
      <c r="E19" s="35" t="str">
        <f t="shared" si="3"/>
        <v>USFS</v>
      </c>
      <c r="F19" s="39">
        <f t="shared" si="4"/>
        <v>26.8</v>
      </c>
      <c r="G19" s="39" t="str">
        <f t="shared" si="5"/>
        <v/>
      </c>
      <c r="H19" s="68" t="str">
        <f t="shared" si="6"/>
        <v/>
      </c>
      <c r="J19"/>
      <c r="K19"/>
      <c r="R19" s="5">
        <v>193</v>
      </c>
      <c r="S19" s="28" t="s">
        <v>335</v>
      </c>
      <c r="T19" s="28" t="s">
        <v>43</v>
      </c>
      <c r="U19" s="28" t="s">
        <v>3</v>
      </c>
      <c r="V19" s="28">
        <v>1975</v>
      </c>
      <c r="W19" s="28">
        <v>26.8</v>
      </c>
      <c r="X19" s="28" t="s">
        <v>509</v>
      </c>
      <c r="Y19" s="28" t="s">
        <v>509</v>
      </c>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row>
    <row r="20" spans="2:76" x14ac:dyDescent="0.25">
      <c r="B20" s="59" t="str">
        <f t="shared" si="0"/>
        <v>Snake</v>
      </c>
      <c r="C20" s="31" t="str">
        <f t="shared" si="1"/>
        <v>ID/OR</v>
      </c>
      <c r="D20" s="31">
        <f t="shared" si="2"/>
        <v>1975</v>
      </c>
      <c r="E20" s="31" t="str">
        <f t="shared" si="3"/>
        <v>USFS</v>
      </c>
      <c r="F20" s="33">
        <f t="shared" si="4"/>
        <v>67.5</v>
      </c>
      <c r="G20" s="33" t="str">
        <f t="shared" si="5"/>
        <v/>
      </c>
      <c r="H20" s="69" t="str">
        <f t="shared" si="6"/>
        <v/>
      </c>
      <c r="J20"/>
      <c r="K20"/>
      <c r="R20" s="5">
        <v>202</v>
      </c>
      <c r="S20" s="28" t="s">
        <v>211</v>
      </c>
      <c r="T20" s="28" t="s">
        <v>44</v>
      </c>
      <c r="U20" s="28" t="s">
        <v>3</v>
      </c>
      <c r="V20" s="28">
        <v>1975</v>
      </c>
      <c r="W20" s="28">
        <v>67.5</v>
      </c>
      <c r="X20" s="28" t="s">
        <v>509</v>
      </c>
      <c r="Y20" s="28" t="s">
        <v>509</v>
      </c>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row>
    <row r="21" spans="2:76" ht="15.75" thickBot="1" x14ac:dyDescent="0.3">
      <c r="B21" s="61" t="str">
        <f t="shared" si="0"/>
        <v>Little Beaver Creek</v>
      </c>
      <c r="C21" s="62" t="str">
        <f t="shared" si="1"/>
        <v>OH</v>
      </c>
      <c r="D21" s="62">
        <f t="shared" si="2"/>
        <v>1975</v>
      </c>
      <c r="E21" s="62" t="str">
        <f t="shared" si="3"/>
        <v>State</v>
      </c>
      <c r="F21" s="67">
        <f t="shared" si="4"/>
        <v>33</v>
      </c>
      <c r="G21" s="67">
        <f t="shared" si="5"/>
        <v>127.3</v>
      </c>
      <c r="H21" s="70">
        <f t="shared" si="6"/>
        <v>1146.6999999999998</v>
      </c>
      <c r="J21"/>
      <c r="K21"/>
      <c r="R21" s="5">
        <v>346</v>
      </c>
      <c r="S21" s="28" t="s">
        <v>592</v>
      </c>
      <c r="T21" s="28" t="s">
        <v>63</v>
      </c>
      <c r="U21" s="28" t="s">
        <v>4</v>
      </c>
      <c r="V21" s="28">
        <v>1975</v>
      </c>
      <c r="W21" s="28">
        <v>33</v>
      </c>
      <c r="X21" s="28">
        <v>127.3</v>
      </c>
      <c r="Y21" s="28">
        <v>1146.6999999999998</v>
      </c>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row>
    <row r="22" spans="2:76" x14ac:dyDescent="0.25">
      <c r="B22" s="313" t="str">
        <f t="shared" si="0"/>
        <v>St. Croix</v>
      </c>
      <c r="C22" s="35" t="str">
        <f t="shared" si="1"/>
        <v>MN/WI</v>
      </c>
      <c r="D22" s="35">
        <f t="shared" si="2"/>
        <v>1976</v>
      </c>
      <c r="E22" s="35" t="str">
        <f t="shared" si="3"/>
        <v>State</v>
      </c>
      <c r="F22" s="39">
        <f t="shared" si="4"/>
        <v>25</v>
      </c>
      <c r="G22" s="39" t="str">
        <f t="shared" si="5"/>
        <v/>
      </c>
      <c r="H22" s="68" t="str">
        <f t="shared" si="6"/>
        <v/>
      </c>
      <c r="J22"/>
      <c r="K22"/>
      <c r="R22" s="5">
        <v>268</v>
      </c>
      <c r="S22" s="28" t="s">
        <v>329</v>
      </c>
      <c r="T22" s="28" t="s">
        <v>51</v>
      </c>
      <c r="U22" s="28" t="s">
        <v>4</v>
      </c>
      <c r="V22" s="28">
        <v>1976</v>
      </c>
      <c r="W22" s="28">
        <v>25</v>
      </c>
      <c r="X22" s="28" t="s">
        <v>509</v>
      </c>
      <c r="Y22" s="28" t="s">
        <v>509</v>
      </c>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row>
    <row r="23" spans="2:76" x14ac:dyDescent="0.25">
      <c r="B23" s="59" t="str">
        <f t="shared" si="0"/>
        <v>Flathead</v>
      </c>
      <c r="C23" s="31" t="str">
        <f t="shared" si="1"/>
        <v>MT</v>
      </c>
      <c r="D23" s="31">
        <f t="shared" si="2"/>
        <v>1976</v>
      </c>
      <c r="E23" s="31" t="str">
        <f t="shared" si="3"/>
        <v>NPS</v>
      </c>
      <c r="F23" s="33">
        <f t="shared" si="4"/>
        <v>115.7</v>
      </c>
      <c r="G23" s="33" t="str">
        <f t="shared" si="5"/>
        <v/>
      </c>
      <c r="H23" s="69" t="str">
        <f t="shared" si="6"/>
        <v/>
      </c>
      <c r="J23"/>
      <c r="K23"/>
      <c r="R23" s="5">
        <v>279</v>
      </c>
      <c r="S23" s="28" t="s">
        <v>177</v>
      </c>
      <c r="T23" s="28" t="s">
        <v>54</v>
      </c>
      <c r="U23" s="28" t="s">
        <v>2</v>
      </c>
      <c r="V23" s="28">
        <v>1976</v>
      </c>
      <c r="W23" s="28">
        <v>115.7</v>
      </c>
      <c r="X23" s="28" t="s">
        <v>509</v>
      </c>
      <c r="Y23" s="28" t="s">
        <v>509</v>
      </c>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row>
    <row r="24" spans="2:76" x14ac:dyDescent="0.25">
      <c r="B24" s="59" t="str">
        <f t="shared" si="0"/>
        <v>Flathead</v>
      </c>
      <c r="C24" s="31" t="str">
        <f t="shared" si="1"/>
        <v>MT</v>
      </c>
      <c r="D24" s="31">
        <f t="shared" si="2"/>
        <v>1976</v>
      </c>
      <c r="E24" s="31" t="str">
        <f t="shared" si="3"/>
        <v>USFS</v>
      </c>
      <c r="F24" s="33">
        <f t="shared" si="4"/>
        <v>103.30000000000001</v>
      </c>
      <c r="G24" s="33" t="str">
        <f t="shared" si="5"/>
        <v/>
      </c>
      <c r="H24" s="69" t="str">
        <f t="shared" si="6"/>
        <v/>
      </c>
      <c r="J24"/>
      <c r="K24"/>
      <c r="R24" s="5">
        <v>280</v>
      </c>
      <c r="S24" s="28" t="s">
        <v>177</v>
      </c>
      <c r="T24" s="28" t="s">
        <v>54</v>
      </c>
      <c r="U24" s="28" t="s">
        <v>3</v>
      </c>
      <c r="V24" s="28">
        <v>1976</v>
      </c>
      <c r="W24" s="28">
        <v>103.30000000000001</v>
      </c>
      <c r="X24" s="28" t="s">
        <v>509</v>
      </c>
      <c r="Y24" s="28" t="s">
        <v>509</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row>
    <row r="25" spans="2:76" x14ac:dyDescent="0.25">
      <c r="B25" s="59" t="str">
        <f t="shared" si="0"/>
        <v>Missouri</v>
      </c>
      <c r="C25" s="31" t="str">
        <f t="shared" si="1"/>
        <v>MT</v>
      </c>
      <c r="D25" s="31">
        <f t="shared" si="2"/>
        <v>1976</v>
      </c>
      <c r="E25" s="31" t="str">
        <f t="shared" si="3"/>
        <v>BLM</v>
      </c>
      <c r="F25" s="33">
        <f t="shared" si="4"/>
        <v>149</v>
      </c>
      <c r="G25" s="33" t="str">
        <f t="shared" si="5"/>
        <v/>
      </c>
      <c r="H25" s="69" t="str">
        <f t="shared" si="6"/>
        <v/>
      </c>
      <c r="J25"/>
      <c r="K25"/>
      <c r="R25" s="5">
        <v>284</v>
      </c>
      <c r="S25" s="28" t="s">
        <v>120</v>
      </c>
      <c r="T25" s="28" t="s">
        <v>54</v>
      </c>
      <c r="U25" s="28" t="s">
        <v>1</v>
      </c>
      <c r="V25" s="28">
        <v>1976</v>
      </c>
      <c r="W25" s="28">
        <v>149</v>
      </c>
      <c r="X25" s="28" t="s">
        <v>509</v>
      </c>
      <c r="Y25" s="28" t="s">
        <v>509</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row>
    <row r="26" spans="2:76" x14ac:dyDescent="0.25">
      <c r="B26" s="59" t="str">
        <f t="shared" si="0"/>
        <v>New</v>
      </c>
      <c r="C26" s="31" t="str">
        <f t="shared" si="1"/>
        <v>NC</v>
      </c>
      <c r="D26" s="31">
        <f t="shared" si="2"/>
        <v>1976</v>
      </c>
      <c r="E26" s="31" t="str">
        <f t="shared" si="3"/>
        <v>State</v>
      </c>
      <c r="F26" s="33">
        <f t="shared" si="4"/>
        <v>26.5</v>
      </c>
      <c r="G26" s="33" t="str">
        <f t="shared" si="5"/>
        <v/>
      </c>
      <c r="H26" s="69" t="str">
        <f t="shared" si="6"/>
        <v/>
      </c>
      <c r="J26"/>
      <c r="K26"/>
      <c r="R26" s="5">
        <v>338</v>
      </c>
      <c r="S26" s="28" t="s">
        <v>307</v>
      </c>
      <c r="T26" s="28" t="s">
        <v>62</v>
      </c>
      <c r="U26" s="28" t="s">
        <v>4</v>
      </c>
      <c r="V26" s="28">
        <v>1976</v>
      </c>
      <c r="W26" s="28">
        <v>26.5</v>
      </c>
      <c r="X26" s="28" t="s">
        <v>509</v>
      </c>
      <c r="Y26" s="28" t="s">
        <v>509</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row>
    <row r="27" spans="2:76" ht="15.75" thickBot="1" x14ac:dyDescent="0.3">
      <c r="B27" s="61" t="str">
        <f t="shared" si="0"/>
        <v>Obed</v>
      </c>
      <c r="C27" s="62" t="str">
        <f t="shared" si="1"/>
        <v>TN</v>
      </c>
      <c r="D27" s="62">
        <f t="shared" si="2"/>
        <v>1976</v>
      </c>
      <c r="E27" s="62" t="str">
        <f t="shared" si="3"/>
        <v>NPS</v>
      </c>
      <c r="F27" s="67">
        <f t="shared" si="4"/>
        <v>45.3</v>
      </c>
      <c r="G27" s="67">
        <f t="shared" si="5"/>
        <v>464.8</v>
      </c>
      <c r="H27" s="70">
        <f t="shared" si="6"/>
        <v>1611.5</v>
      </c>
      <c r="J27"/>
      <c r="K27"/>
      <c r="R27" s="5">
        <v>454</v>
      </c>
      <c r="S27" s="28" t="s">
        <v>182</v>
      </c>
      <c r="T27" s="28" t="s">
        <v>69</v>
      </c>
      <c r="U27" s="28" t="s">
        <v>2</v>
      </c>
      <c r="V27" s="28">
        <v>1976</v>
      </c>
      <c r="W27" s="28">
        <v>45.3</v>
      </c>
      <c r="X27" s="28">
        <v>464.8</v>
      </c>
      <c r="Y27" s="28">
        <v>1611.5</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row>
    <row r="28" spans="2:76" x14ac:dyDescent="0.25">
      <c r="B28" s="313" t="str">
        <f t="shared" si="0"/>
        <v>North Fork American</v>
      </c>
      <c r="C28" s="35" t="str">
        <f t="shared" si="1"/>
        <v>CA</v>
      </c>
      <c r="D28" s="35">
        <f t="shared" si="2"/>
        <v>1978</v>
      </c>
      <c r="E28" s="35" t="str">
        <f t="shared" si="3"/>
        <v>BLM</v>
      </c>
      <c r="F28" s="39">
        <f t="shared" si="4"/>
        <v>12</v>
      </c>
      <c r="G28" s="39" t="str">
        <f t="shared" si="5"/>
        <v/>
      </c>
      <c r="H28" s="68" t="str">
        <f t="shared" si="6"/>
        <v/>
      </c>
      <c r="J28"/>
      <c r="K28"/>
      <c r="R28" s="5">
        <v>70</v>
      </c>
      <c r="S28" s="28" t="s">
        <v>342</v>
      </c>
      <c r="T28" s="28" t="s">
        <v>35</v>
      </c>
      <c r="U28" s="28" t="s">
        <v>1</v>
      </c>
      <c r="V28" s="28">
        <v>1978</v>
      </c>
      <c r="W28" s="28">
        <v>12</v>
      </c>
      <c r="X28" s="28" t="s">
        <v>509</v>
      </c>
      <c r="Y28" s="28" t="s">
        <v>509</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row>
    <row r="29" spans="2:76" x14ac:dyDescent="0.25">
      <c r="B29" s="59" t="str">
        <f t="shared" si="0"/>
        <v>North Fork American</v>
      </c>
      <c r="C29" s="31" t="str">
        <f t="shared" si="1"/>
        <v>CA</v>
      </c>
      <c r="D29" s="31">
        <f t="shared" si="2"/>
        <v>1978</v>
      </c>
      <c r="E29" s="31" t="str">
        <f t="shared" si="3"/>
        <v>USFS</v>
      </c>
      <c r="F29" s="33">
        <f t="shared" si="4"/>
        <v>26.3</v>
      </c>
      <c r="G29" s="33" t="str">
        <f t="shared" si="5"/>
        <v/>
      </c>
      <c r="H29" s="69" t="str">
        <f t="shared" si="6"/>
        <v/>
      </c>
      <c r="J29"/>
      <c r="K29"/>
      <c r="R29" s="5">
        <v>71</v>
      </c>
      <c r="S29" s="28" t="s">
        <v>342</v>
      </c>
      <c r="T29" s="28" t="s">
        <v>35</v>
      </c>
      <c r="U29" s="28" t="s">
        <v>3</v>
      </c>
      <c r="V29" s="28">
        <v>1978</v>
      </c>
      <c r="W29" s="28">
        <v>26.3</v>
      </c>
      <c r="X29" s="28" t="s">
        <v>509</v>
      </c>
      <c r="Y29" s="28" t="s">
        <v>509</v>
      </c>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row>
    <row r="30" spans="2:76" x14ac:dyDescent="0.25">
      <c r="B30" s="59" t="str">
        <f t="shared" si="0"/>
        <v>Saint Joe</v>
      </c>
      <c r="C30" s="31" t="str">
        <f t="shared" si="1"/>
        <v>ID</v>
      </c>
      <c r="D30" s="31">
        <f t="shared" si="2"/>
        <v>1978</v>
      </c>
      <c r="E30" s="31" t="str">
        <f t="shared" si="3"/>
        <v>USFS</v>
      </c>
      <c r="F30" s="33">
        <f t="shared" si="4"/>
        <v>66.300000000000011</v>
      </c>
      <c r="G30" s="33" t="str">
        <f t="shared" si="5"/>
        <v/>
      </c>
      <c r="H30" s="69" t="str">
        <f t="shared" si="6"/>
        <v/>
      </c>
      <c r="J30"/>
      <c r="K30"/>
      <c r="R30" s="5">
        <v>195</v>
      </c>
      <c r="S30" s="28" t="s">
        <v>345</v>
      </c>
      <c r="T30" s="28" t="s">
        <v>43</v>
      </c>
      <c r="U30" s="28" t="s">
        <v>3</v>
      </c>
      <c r="V30" s="28">
        <v>1978</v>
      </c>
      <c r="W30" s="28">
        <v>66.300000000000011</v>
      </c>
      <c r="X30" s="28" t="s">
        <v>509</v>
      </c>
      <c r="Y30" s="28" t="s">
        <v>509</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row>
    <row r="31" spans="2:76" x14ac:dyDescent="0.25">
      <c r="B31" s="59" t="str">
        <f t="shared" si="0"/>
        <v>Pere Marquette</v>
      </c>
      <c r="C31" s="31" t="str">
        <f t="shared" si="1"/>
        <v>MI</v>
      </c>
      <c r="D31" s="31">
        <f t="shared" si="2"/>
        <v>1978</v>
      </c>
      <c r="E31" s="31" t="str">
        <f t="shared" si="3"/>
        <v>USFS</v>
      </c>
      <c r="F31" s="33">
        <f t="shared" si="4"/>
        <v>66.400000000000006</v>
      </c>
      <c r="G31" s="33" t="str">
        <f t="shared" si="5"/>
        <v/>
      </c>
      <c r="H31" s="69" t="str">
        <f t="shared" si="6"/>
        <v/>
      </c>
      <c r="J31"/>
      <c r="K31"/>
      <c r="R31" s="5">
        <v>247</v>
      </c>
      <c r="S31" s="28" t="s">
        <v>185</v>
      </c>
      <c r="T31" s="28" t="s">
        <v>50</v>
      </c>
      <c r="U31" s="28" t="s">
        <v>3</v>
      </c>
      <c r="V31" s="28">
        <v>1978</v>
      </c>
      <c r="W31" s="28">
        <v>66.400000000000006</v>
      </c>
      <c r="X31" s="28" t="s">
        <v>509</v>
      </c>
      <c r="Y31" s="28" t="s">
        <v>509</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row>
    <row r="32" spans="2:76" x14ac:dyDescent="0.25">
      <c r="B32" s="59" t="str">
        <f t="shared" si="0"/>
        <v>Missouri</v>
      </c>
      <c r="C32" s="31" t="str">
        <f t="shared" si="1"/>
        <v>NE/SD</v>
      </c>
      <c r="D32" s="31">
        <f t="shared" si="2"/>
        <v>1978</v>
      </c>
      <c r="E32" s="31" t="str">
        <f t="shared" si="3"/>
        <v>NPS</v>
      </c>
      <c r="F32" s="33">
        <f t="shared" si="4"/>
        <v>59</v>
      </c>
      <c r="G32" s="33" t="str">
        <f t="shared" si="5"/>
        <v/>
      </c>
      <c r="H32" s="69" t="str">
        <f t="shared" si="6"/>
        <v/>
      </c>
      <c r="J32"/>
      <c r="K32"/>
      <c r="R32" s="5">
        <v>285</v>
      </c>
      <c r="S32" s="28" t="s">
        <v>120</v>
      </c>
      <c r="T32" s="28" t="s">
        <v>485</v>
      </c>
      <c r="U32" s="28" t="s">
        <v>2</v>
      </c>
      <c r="V32" s="28">
        <v>1978</v>
      </c>
      <c r="W32" s="28">
        <v>59</v>
      </c>
      <c r="X32" s="28" t="s">
        <v>509</v>
      </c>
      <c r="Y32" s="28" t="s">
        <v>509</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row>
    <row r="33" spans="2:76" x14ac:dyDescent="0.25">
      <c r="B33" s="59" t="str">
        <f t="shared" si="0"/>
        <v>Delaware (Upper)</v>
      </c>
      <c r="C33" s="31" t="str">
        <f t="shared" si="1"/>
        <v>NY/PA</v>
      </c>
      <c r="D33" s="31">
        <f t="shared" si="2"/>
        <v>1978</v>
      </c>
      <c r="E33" s="31" t="str">
        <f t="shared" si="3"/>
        <v>NPS</v>
      </c>
      <c r="F33" s="33">
        <f t="shared" si="4"/>
        <v>73.400000000000006</v>
      </c>
      <c r="G33" s="33" t="str">
        <f t="shared" si="5"/>
        <v/>
      </c>
      <c r="H33" s="69" t="str">
        <f t="shared" si="6"/>
        <v/>
      </c>
      <c r="J33"/>
      <c r="K33"/>
      <c r="R33" s="5">
        <v>311</v>
      </c>
      <c r="S33" s="28" t="s">
        <v>338</v>
      </c>
      <c r="T33" s="28" t="s">
        <v>487</v>
      </c>
      <c r="U33" s="28" t="s">
        <v>2</v>
      </c>
      <c r="V33" s="28">
        <v>1978</v>
      </c>
      <c r="W33" s="28">
        <v>73.400000000000006</v>
      </c>
      <c r="X33" s="28" t="s">
        <v>509</v>
      </c>
      <c r="Y33" s="28" t="s">
        <v>509</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row>
    <row r="34" spans="2:76" x14ac:dyDescent="0.25">
      <c r="B34" s="59" t="str">
        <f t="shared" si="0"/>
        <v>Delaware (Middle)</v>
      </c>
      <c r="C34" s="31" t="str">
        <f t="shared" si="1"/>
        <v>NJ/PA</v>
      </c>
      <c r="D34" s="31">
        <f t="shared" si="2"/>
        <v>1978</v>
      </c>
      <c r="E34" s="31" t="str">
        <f t="shared" si="3"/>
        <v>NPS</v>
      </c>
      <c r="F34" s="33">
        <f t="shared" si="4"/>
        <v>40</v>
      </c>
      <c r="G34" s="33" t="str">
        <f t="shared" si="5"/>
        <v/>
      </c>
      <c r="H34" s="69" t="str">
        <f t="shared" si="6"/>
        <v/>
      </c>
      <c r="J34"/>
      <c r="K34"/>
      <c r="R34" s="5">
        <v>312</v>
      </c>
      <c r="S34" s="28" t="s">
        <v>339</v>
      </c>
      <c r="T34" s="28" t="s">
        <v>486</v>
      </c>
      <c r="U34" s="28" t="s">
        <v>2</v>
      </c>
      <c r="V34" s="28">
        <v>1978</v>
      </c>
      <c r="W34" s="28">
        <v>40</v>
      </c>
      <c r="X34" s="28" t="s">
        <v>509</v>
      </c>
      <c r="Y34" s="28" t="s">
        <v>509</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row>
    <row r="35" spans="2:76" x14ac:dyDescent="0.25">
      <c r="B35" s="59" t="str">
        <f t="shared" si="0"/>
        <v>Rio Grande</v>
      </c>
      <c r="C35" s="31" t="str">
        <f t="shared" si="1"/>
        <v>TX</v>
      </c>
      <c r="D35" s="31">
        <f t="shared" si="2"/>
        <v>1978</v>
      </c>
      <c r="E35" s="31" t="str">
        <f t="shared" si="3"/>
        <v>NPS</v>
      </c>
      <c r="F35" s="33">
        <f t="shared" si="4"/>
        <v>191.2</v>
      </c>
      <c r="G35" s="33" t="str">
        <f t="shared" si="5"/>
        <v/>
      </c>
      <c r="H35" s="69" t="str">
        <f t="shared" si="6"/>
        <v/>
      </c>
      <c r="J35"/>
      <c r="K35"/>
      <c r="R35" s="5">
        <v>326</v>
      </c>
      <c r="S35" s="28" t="s">
        <v>135</v>
      </c>
      <c r="T35" s="28" t="s">
        <v>188</v>
      </c>
      <c r="U35" s="28" t="s">
        <v>2</v>
      </c>
      <c r="V35" s="28">
        <v>1978</v>
      </c>
      <c r="W35" s="28">
        <v>191.2</v>
      </c>
      <c r="X35" s="28" t="s">
        <v>509</v>
      </c>
      <c r="Y35" s="28" t="s">
        <v>509</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row>
    <row r="36" spans="2:76" ht="15.75" thickBot="1" x14ac:dyDescent="0.3">
      <c r="B36" s="61" t="str">
        <f t="shared" si="0"/>
        <v>Skagit</v>
      </c>
      <c r="C36" s="62" t="str">
        <f t="shared" si="1"/>
        <v>WA</v>
      </c>
      <c r="D36" s="62">
        <f t="shared" si="2"/>
        <v>1978</v>
      </c>
      <c r="E36" s="62" t="str">
        <f t="shared" si="3"/>
        <v>USFS</v>
      </c>
      <c r="F36" s="67">
        <f t="shared" si="4"/>
        <v>158.5</v>
      </c>
      <c r="G36" s="67">
        <f t="shared" si="5"/>
        <v>693.09999999999991</v>
      </c>
      <c r="H36" s="70">
        <f t="shared" si="6"/>
        <v>2304.6</v>
      </c>
      <c r="J36"/>
      <c r="K36"/>
      <c r="R36" s="5">
        <v>472</v>
      </c>
      <c r="S36" s="28" t="s">
        <v>192</v>
      </c>
      <c r="T36" s="28" t="s">
        <v>73</v>
      </c>
      <c r="U36" s="28" t="s">
        <v>3</v>
      </c>
      <c r="V36" s="28">
        <v>1978</v>
      </c>
      <c r="W36" s="28">
        <v>158.5</v>
      </c>
      <c r="X36" s="28">
        <v>693.09999999999991</v>
      </c>
      <c r="Y36" s="28">
        <v>2304.6</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row>
    <row r="37" spans="2:76" x14ac:dyDescent="0.25">
      <c r="B37" s="313" t="str">
        <f t="shared" si="0"/>
        <v>Alagnak</v>
      </c>
      <c r="C37" s="35" t="str">
        <f t="shared" si="1"/>
        <v>AK</v>
      </c>
      <c r="D37" s="35">
        <f t="shared" si="2"/>
        <v>1980</v>
      </c>
      <c r="E37" s="35" t="str">
        <f t="shared" si="3"/>
        <v>NPS</v>
      </c>
      <c r="F37" s="39">
        <f t="shared" si="4"/>
        <v>67</v>
      </c>
      <c r="G37" s="39" t="str">
        <f t="shared" si="5"/>
        <v/>
      </c>
      <c r="H37" s="68" t="str">
        <f t="shared" si="6"/>
        <v/>
      </c>
      <c r="J37"/>
      <c r="K37"/>
      <c r="R37" s="5">
        <v>10</v>
      </c>
      <c r="S37" s="28" t="s">
        <v>346</v>
      </c>
      <c r="T37" s="28" t="s">
        <v>31</v>
      </c>
      <c r="U37" s="28" t="s">
        <v>2</v>
      </c>
      <c r="V37" s="28">
        <v>1980</v>
      </c>
      <c r="W37" s="28">
        <v>67</v>
      </c>
      <c r="X37" s="28" t="s">
        <v>509</v>
      </c>
      <c r="Y37" s="28" t="s">
        <v>509</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row>
    <row r="38" spans="2:76" x14ac:dyDescent="0.25">
      <c r="B38" s="59" t="str">
        <f t="shared" si="0"/>
        <v>Alatna</v>
      </c>
      <c r="C38" s="31" t="str">
        <f t="shared" si="1"/>
        <v>AK</v>
      </c>
      <c r="D38" s="31">
        <f t="shared" si="2"/>
        <v>1980</v>
      </c>
      <c r="E38" s="31" t="str">
        <f t="shared" si="3"/>
        <v>NPS</v>
      </c>
      <c r="F38" s="33">
        <f t="shared" si="4"/>
        <v>83</v>
      </c>
      <c r="G38" s="33" t="str">
        <f t="shared" si="5"/>
        <v/>
      </c>
      <c r="H38" s="69" t="str">
        <f t="shared" si="6"/>
        <v/>
      </c>
      <c r="J38"/>
      <c r="K38"/>
      <c r="R38" s="5">
        <v>11</v>
      </c>
      <c r="S38" s="28" t="s">
        <v>347</v>
      </c>
      <c r="T38" s="28" t="s">
        <v>31</v>
      </c>
      <c r="U38" s="28" t="s">
        <v>2</v>
      </c>
      <c r="V38" s="28">
        <v>1980</v>
      </c>
      <c r="W38" s="28">
        <v>83</v>
      </c>
      <c r="X38" s="28" t="s">
        <v>509</v>
      </c>
      <c r="Y38" s="28" t="s">
        <v>509</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row>
    <row r="39" spans="2:76" x14ac:dyDescent="0.25">
      <c r="B39" s="59" t="str">
        <f t="shared" si="0"/>
        <v>Andreafsky</v>
      </c>
      <c r="C39" s="31" t="str">
        <f t="shared" si="1"/>
        <v>AK</v>
      </c>
      <c r="D39" s="31">
        <f t="shared" si="2"/>
        <v>1980</v>
      </c>
      <c r="E39" s="31" t="str">
        <f t="shared" si="3"/>
        <v>FWS</v>
      </c>
      <c r="F39" s="33">
        <f t="shared" si="4"/>
        <v>262</v>
      </c>
      <c r="G39" s="33" t="str">
        <f t="shared" si="5"/>
        <v/>
      </c>
      <c r="H39" s="69" t="str">
        <f t="shared" si="6"/>
        <v/>
      </c>
      <c r="J39"/>
      <c r="K39"/>
      <c r="R39" s="5">
        <v>12</v>
      </c>
      <c r="S39" s="28" t="s">
        <v>357</v>
      </c>
      <c r="T39" s="28" t="s">
        <v>31</v>
      </c>
      <c r="U39" s="28" t="s">
        <v>910</v>
      </c>
      <c r="V39" s="28">
        <v>1980</v>
      </c>
      <c r="W39" s="28">
        <v>262</v>
      </c>
      <c r="X39" s="28" t="s">
        <v>509</v>
      </c>
      <c r="Y39" s="28" t="s">
        <v>509</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row>
    <row r="40" spans="2:76" x14ac:dyDescent="0.25">
      <c r="B40" s="59" t="str">
        <f t="shared" si="0"/>
        <v>Aniakchak</v>
      </c>
      <c r="C40" s="31" t="str">
        <f t="shared" si="1"/>
        <v>AK</v>
      </c>
      <c r="D40" s="31">
        <f t="shared" si="2"/>
        <v>1980</v>
      </c>
      <c r="E40" s="31" t="str">
        <f t="shared" si="3"/>
        <v>NPS</v>
      </c>
      <c r="F40" s="33">
        <f t="shared" si="4"/>
        <v>63</v>
      </c>
      <c r="G40" s="33" t="str">
        <f t="shared" si="5"/>
        <v/>
      </c>
      <c r="H40" s="69" t="str">
        <f t="shared" si="6"/>
        <v/>
      </c>
      <c r="J40"/>
      <c r="K40"/>
      <c r="R40" s="5">
        <v>13</v>
      </c>
      <c r="S40" s="28" t="s">
        <v>348</v>
      </c>
      <c r="T40" s="28" t="s">
        <v>31</v>
      </c>
      <c r="U40" s="28" t="s">
        <v>2</v>
      </c>
      <c r="V40" s="28">
        <v>1980</v>
      </c>
      <c r="W40" s="28">
        <v>63</v>
      </c>
      <c r="X40" s="28" t="s">
        <v>509</v>
      </c>
      <c r="Y40" s="28" t="s">
        <v>509</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row>
    <row r="41" spans="2:76" x14ac:dyDescent="0.25">
      <c r="B41" s="59" t="str">
        <f t="shared" si="0"/>
        <v>Beaver Creek</v>
      </c>
      <c r="C41" s="31" t="str">
        <f t="shared" si="1"/>
        <v>AK</v>
      </c>
      <c r="D41" s="31">
        <f t="shared" si="2"/>
        <v>1980</v>
      </c>
      <c r="E41" s="31" t="str">
        <f t="shared" si="3"/>
        <v>BLM</v>
      </c>
      <c r="F41" s="33">
        <f t="shared" si="4"/>
        <v>111</v>
      </c>
      <c r="G41" s="33" t="str">
        <f t="shared" si="5"/>
        <v/>
      </c>
      <c r="H41" s="69" t="str">
        <f t="shared" si="6"/>
        <v/>
      </c>
      <c r="J41"/>
      <c r="K41"/>
      <c r="R41" s="5">
        <v>14</v>
      </c>
      <c r="S41" s="28" t="s">
        <v>40</v>
      </c>
      <c r="T41" s="28" t="s">
        <v>31</v>
      </c>
      <c r="U41" s="28" t="s">
        <v>1</v>
      </c>
      <c r="V41" s="28">
        <v>1980</v>
      </c>
      <c r="W41" s="28">
        <v>111</v>
      </c>
      <c r="X41" s="28" t="s">
        <v>509</v>
      </c>
      <c r="Y41" s="28" t="s">
        <v>509</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row>
    <row r="42" spans="2:76" x14ac:dyDescent="0.25">
      <c r="B42" s="59" t="str">
        <f t="shared" si="0"/>
        <v>Beaver Creek</v>
      </c>
      <c r="C42" s="31" t="str">
        <f t="shared" si="1"/>
        <v>AK</v>
      </c>
      <c r="D42" s="31">
        <f t="shared" si="2"/>
        <v>1980</v>
      </c>
      <c r="E42" s="31" t="str">
        <f t="shared" si="3"/>
        <v>FWS</v>
      </c>
      <c r="F42" s="33">
        <f t="shared" si="4"/>
        <v>16</v>
      </c>
      <c r="G42" s="33" t="str">
        <f t="shared" si="5"/>
        <v/>
      </c>
      <c r="H42" s="69" t="str">
        <f t="shared" si="6"/>
        <v/>
      </c>
      <c r="J42"/>
      <c r="K42"/>
      <c r="R42" s="5">
        <v>15</v>
      </c>
      <c r="S42" s="28" t="s">
        <v>40</v>
      </c>
      <c r="T42" s="28" t="s">
        <v>31</v>
      </c>
      <c r="U42" s="28" t="s">
        <v>910</v>
      </c>
      <c r="V42" s="28">
        <v>1980</v>
      </c>
      <c r="W42" s="28">
        <v>16</v>
      </c>
      <c r="X42" s="28" t="s">
        <v>509</v>
      </c>
      <c r="Y42" s="28" t="s">
        <v>509</v>
      </c>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2:76" x14ac:dyDescent="0.25">
      <c r="B43" s="59" t="str">
        <f t="shared" si="0"/>
        <v xml:space="preserve">Birch Creek </v>
      </c>
      <c r="C43" s="31" t="str">
        <f t="shared" si="1"/>
        <v>AK</v>
      </c>
      <c r="D43" s="31">
        <f t="shared" si="2"/>
        <v>1980</v>
      </c>
      <c r="E43" s="31" t="str">
        <f t="shared" si="3"/>
        <v>BLM</v>
      </c>
      <c r="F43" s="33">
        <f t="shared" si="4"/>
        <v>126</v>
      </c>
      <c r="G43" s="33" t="str">
        <f t="shared" si="5"/>
        <v/>
      </c>
      <c r="H43" s="69" t="str">
        <f t="shared" si="6"/>
        <v/>
      </c>
      <c r="J43"/>
      <c r="K43"/>
      <c r="R43" s="5">
        <v>17</v>
      </c>
      <c r="S43" s="28" t="s">
        <v>582</v>
      </c>
      <c r="T43" s="28" t="s">
        <v>31</v>
      </c>
      <c r="U43" s="28" t="s">
        <v>1</v>
      </c>
      <c r="V43" s="28">
        <v>1980</v>
      </c>
      <c r="W43" s="28">
        <v>126</v>
      </c>
      <c r="X43" s="28" t="s">
        <v>509</v>
      </c>
      <c r="Y43" s="28" t="s">
        <v>509</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row>
    <row r="44" spans="2:76" x14ac:dyDescent="0.25">
      <c r="B44" s="59" t="str">
        <f t="shared" si="0"/>
        <v>Charley</v>
      </c>
      <c r="C44" s="31" t="str">
        <f t="shared" si="1"/>
        <v>AK</v>
      </c>
      <c r="D44" s="31">
        <f t="shared" si="2"/>
        <v>1980</v>
      </c>
      <c r="E44" s="31" t="str">
        <f t="shared" si="3"/>
        <v>NPS</v>
      </c>
      <c r="F44" s="33">
        <f t="shared" si="4"/>
        <v>208</v>
      </c>
      <c r="G44" s="33" t="str">
        <f t="shared" si="5"/>
        <v/>
      </c>
      <c r="H44" s="69" t="str">
        <f t="shared" si="6"/>
        <v/>
      </c>
      <c r="J44"/>
      <c r="K44"/>
      <c r="R44" s="5">
        <v>18</v>
      </c>
      <c r="S44" s="28" t="s">
        <v>349</v>
      </c>
      <c r="T44" s="28" t="s">
        <v>31</v>
      </c>
      <c r="U44" s="28" t="s">
        <v>2</v>
      </c>
      <c r="V44" s="28">
        <v>1980</v>
      </c>
      <c r="W44" s="28">
        <v>208</v>
      </c>
      <c r="X44" s="28" t="s">
        <v>509</v>
      </c>
      <c r="Y44" s="28" t="s">
        <v>509</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2:76" x14ac:dyDescent="0.25">
      <c r="B45" s="59" t="str">
        <f t="shared" si="0"/>
        <v>Chilikadrotna</v>
      </c>
      <c r="C45" s="31" t="str">
        <f t="shared" si="1"/>
        <v>AK</v>
      </c>
      <c r="D45" s="31">
        <f t="shared" si="2"/>
        <v>1980</v>
      </c>
      <c r="E45" s="31" t="str">
        <f t="shared" si="3"/>
        <v>NPS</v>
      </c>
      <c r="F45" s="33">
        <f t="shared" si="4"/>
        <v>11</v>
      </c>
      <c r="G45" s="33" t="str">
        <f t="shared" si="5"/>
        <v/>
      </c>
      <c r="H45" s="69" t="str">
        <f t="shared" si="6"/>
        <v/>
      </c>
      <c r="J45"/>
      <c r="K45"/>
      <c r="R45" s="5">
        <v>19</v>
      </c>
      <c r="S45" s="28" t="s">
        <v>350</v>
      </c>
      <c r="T45" s="28" t="s">
        <v>31</v>
      </c>
      <c r="U45" s="28" t="s">
        <v>2</v>
      </c>
      <c r="V45" s="28">
        <v>1980</v>
      </c>
      <c r="W45" s="28">
        <v>11</v>
      </c>
      <c r="X45" s="28" t="s">
        <v>509</v>
      </c>
      <c r="Y45" s="28" t="s">
        <v>509</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row>
    <row r="46" spans="2:76" x14ac:dyDescent="0.25">
      <c r="B46" s="59" t="str">
        <f t="shared" si="0"/>
        <v>Delta</v>
      </c>
      <c r="C46" s="31" t="str">
        <f t="shared" si="1"/>
        <v>AK</v>
      </c>
      <c r="D46" s="31">
        <f t="shared" si="2"/>
        <v>1980</v>
      </c>
      <c r="E46" s="31" t="str">
        <f t="shared" si="3"/>
        <v>BLM</v>
      </c>
      <c r="F46" s="33">
        <f t="shared" si="4"/>
        <v>62</v>
      </c>
      <c r="G46" s="33" t="str">
        <f t="shared" si="5"/>
        <v/>
      </c>
      <c r="H46" s="69" t="str">
        <f t="shared" si="6"/>
        <v/>
      </c>
      <c r="J46"/>
      <c r="K46"/>
      <c r="R46" s="5">
        <v>21</v>
      </c>
      <c r="S46" s="28" t="s">
        <v>365</v>
      </c>
      <c r="T46" s="28" t="s">
        <v>31</v>
      </c>
      <c r="U46" s="28" t="s">
        <v>1</v>
      </c>
      <c r="V46" s="28">
        <v>1980</v>
      </c>
      <c r="W46" s="28">
        <v>62</v>
      </c>
      <c r="X46" s="28" t="s">
        <v>509</v>
      </c>
      <c r="Y46" s="28" t="s">
        <v>509</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row>
    <row r="47" spans="2:76" x14ac:dyDescent="0.25">
      <c r="B47" s="59" t="str">
        <f t="shared" si="0"/>
        <v>Fortymile</v>
      </c>
      <c r="C47" s="31" t="str">
        <f t="shared" si="1"/>
        <v>AK</v>
      </c>
      <c r="D47" s="31">
        <f t="shared" si="2"/>
        <v>1980</v>
      </c>
      <c r="E47" s="31" t="str">
        <f t="shared" si="3"/>
        <v>BLM</v>
      </c>
      <c r="F47" s="33">
        <f t="shared" si="4"/>
        <v>392</v>
      </c>
      <c r="G47" s="33" t="str">
        <f t="shared" si="5"/>
        <v/>
      </c>
      <c r="H47" s="69" t="str">
        <f t="shared" si="6"/>
        <v/>
      </c>
      <c r="J47"/>
      <c r="K47"/>
      <c r="R47" s="5">
        <v>22</v>
      </c>
      <c r="S47" s="28" t="s">
        <v>366</v>
      </c>
      <c r="T47" s="28" t="s">
        <v>31</v>
      </c>
      <c r="U47" s="28" t="s">
        <v>1</v>
      </c>
      <c r="V47" s="28">
        <v>1980</v>
      </c>
      <c r="W47" s="28">
        <v>392</v>
      </c>
      <c r="X47" s="28" t="s">
        <v>509</v>
      </c>
      <c r="Y47" s="28" t="s">
        <v>509</v>
      </c>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row>
    <row r="48" spans="2:76" x14ac:dyDescent="0.25">
      <c r="B48" s="59" t="str">
        <f t="shared" si="0"/>
        <v>Gulkana</v>
      </c>
      <c r="C48" s="31" t="str">
        <f t="shared" si="1"/>
        <v>AK</v>
      </c>
      <c r="D48" s="31">
        <f t="shared" si="2"/>
        <v>1980</v>
      </c>
      <c r="E48" s="31" t="str">
        <f t="shared" si="3"/>
        <v>BLM</v>
      </c>
      <c r="F48" s="33">
        <f t="shared" si="4"/>
        <v>181</v>
      </c>
      <c r="G48" s="33" t="str">
        <f t="shared" si="5"/>
        <v/>
      </c>
      <c r="H48" s="69" t="str">
        <f t="shared" si="6"/>
        <v/>
      </c>
      <c r="J48"/>
      <c r="K48"/>
      <c r="R48" s="5">
        <v>23</v>
      </c>
      <c r="S48" s="28" t="s">
        <v>367</v>
      </c>
      <c r="T48" s="28" t="s">
        <v>31</v>
      </c>
      <c r="U48" s="28" t="s">
        <v>1</v>
      </c>
      <c r="V48" s="28">
        <v>1980</v>
      </c>
      <c r="W48" s="28">
        <v>181</v>
      </c>
      <c r="X48" s="28" t="s">
        <v>509</v>
      </c>
      <c r="Y48" s="28" t="s">
        <v>509</v>
      </c>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row>
    <row r="49" spans="2:76" x14ac:dyDescent="0.25">
      <c r="B49" s="59" t="str">
        <f t="shared" si="0"/>
        <v>Ivishak</v>
      </c>
      <c r="C49" s="31" t="str">
        <f t="shared" si="1"/>
        <v>AK</v>
      </c>
      <c r="D49" s="31">
        <f t="shared" si="2"/>
        <v>1980</v>
      </c>
      <c r="E49" s="31" t="str">
        <f t="shared" si="3"/>
        <v>FWS</v>
      </c>
      <c r="F49" s="33">
        <f t="shared" si="4"/>
        <v>80</v>
      </c>
      <c r="G49" s="33" t="str">
        <f t="shared" si="5"/>
        <v/>
      </c>
      <c r="H49" s="69" t="str">
        <f t="shared" si="6"/>
        <v/>
      </c>
      <c r="J49"/>
      <c r="K49"/>
      <c r="R49" s="5">
        <v>24</v>
      </c>
      <c r="S49" s="28" t="s">
        <v>359</v>
      </c>
      <c r="T49" s="28" t="s">
        <v>31</v>
      </c>
      <c r="U49" s="28" t="s">
        <v>910</v>
      </c>
      <c r="V49" s="28">
        <v>1980</v>
      </c>
      <c r="W49" s="28">
        <v>80</v>
      </c>
      <c r="X49" s="28" t="s">
        <v>509</v>
      </c>
      <c r="Y49" s="28" t="s">
        <v>509</v>
      </c>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row>
    <row r="50" spans="2:76" x14ac:dyDescent="0.25">
      <c r="B50" s="59" t="str">
        <f t="shared" si="0"/>
        <v>John</v>
      </c>
      <c r="C50" s="31" t="str">
        <f t="shared" si="1"/>
        <v>AK</v>
      </c>
      <c r="D50" s="31">
        <f t="shared" si="2"/>
        <v>1980</v>
      </c>
      <c r="E50" s="31" t="str">
        <f t="shared" si="3"/>
        <v>NPS</v>
      </c>
      <c r="F50" s="33">
        <f t="shared" si="4"/>
        <v>52</v>
      </c>
      <c r="G50" s="33" t="str">
        <f t="shared" si="5"/>
        <v/>
      </c>
      <c r="H50" s="69" t="str">
        <f t="shared" si="6"/>
        <v/>
      </c>
      <c r="J50"/>
      <c r="K50"/>
      <c r="R50" s="5">
        <v>25</v>
      </c>
      <c r="S50" s="28" t="s">
        <v>351</v>
      </c>
      <c r="T50" s="28" t="s">
        <v>31</v>
      </c>
      <c r="U50" s="28" t="s">
        <v>2</v>
      </c>
      <c r="V50" s="28">
        <v>1980</v>
      </c>
      <c r="W50" s="28">
        <v>52</v>
      </c>
      <c r="X50" s="28" t="s">
        <v>509</v>
      </c>
      <c r="Y50" s="28" t="s">
        <v>509</v>
      </c>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row>
    <row r="51" spans="2:76" x14ac:dyDescent="0.25">
      <c r="B51" s="59" t="str">
        <f t="shared" si="0"/>
        <v xml:space="preserve">Kobuk </v>
      </c>
      <c r="C51" s="31" t="str">
        <f t="shared" si="1"/>
        <v>AK</v>
      </c>
      <c r="D51" s="31">
        <f t="shared" si="2"/>
        <v>1980</v>
      </c>
      <c r="E51" s="31" t="str">
        <f t="shared" si="3"/>
        <v>NPS</v>
      </c>
      <c r="F51" s="33">
        <f t="shared" si="4"/>
        <v>110</v>
      </c>
      <c r="G51" s="33" t="str">
        <f t="shared" si="5"/>
        <v/>
      </c>
      <c r="H51" s="69" t="str">
        <f t="shared" si="6"/>
        <v/>
      </c>
      <c r="J51"/>
      <c r="K51"/>
      <c r="R51" s="5">
        <v>28</v>
      </c>
      <c r="S51" s="28" t="s">
        <v>583</v>
      </c>
      <c r="T51" s="28" t="s">
        <v>31</v>
      </c>
      <c r="U51" s="28" t="s">
        <v>2</v>
      </c>
      <c r="V51" s="28">
        <v>1980</v>
      </c>
      <c r="W51" s="28">
        <v>110</v>
      </c>
      <c r="X51" s="28" t="s">
        <v>509</v>
      </c>
      <c r="Y51" s="28" t="s">
        <v>509</v>
      </c>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row>
    <row r="52" spans="2:76" x14ac:dyDescent="0.25">
      <c r="B52" s="59" t="str">
        <f t="shared" si="0"/>
        <v>North Fork  Koyukuk</v>
      </c>
      <c r="C52" s="31" t="str">
        <f t="shared" si="1"/>
        <v>AK</v>
      </c>
      <c r="D52" s="31">
        <f t="shared" si="2"/>
        <v>1980</v>
      </c>
      <c r="E52" s="31" t="str">
        <f t="shared" si="3"/>
        <v>NPS</v>
      </c>
      <c r="F52" s="33">
        <f t="shared" si="4"/>
        <v>102</v>
      </c>
      <c r="G52" s="33" t="str">
        <f t="shared" si="5"/>
        <v/>
      </c>
      <c r="H52" s="69" t="str">
        <f t="shared" si="6"/>
        <v/>
      </c>
      <c r="J52"/>
      <c r="K52"/>
      <c r="R52" s="5">
        <v>30</v>
      </c>
      <c r="S52" s="28" t="s">
        <v>943</v>
      </c>
      <c r="T52" s="28" t="s">
        <v>31</v>
      </c>
      <c r="U52" s="28" t="s">
        <v>2</v>
      </c>
      <c r="V52" s="28">
        <v>1980</v>
      </c>
      <c r="W52" s="28">
        <v>102</v>
      </c>
      <c r="X52" s="28" t="s">
        <v>509</v>
      </c>
      <c r="Y52" s="28" t="s">
        <v>509</v>
      </c>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row>
    <row r="53" spans="2:76" x14ac:dyDescent="0.25">
      <c r="B53" s="59" t="str">
        <f t="shared" si="0"/>
        <v>Mulchatna</v>
      </c>
      <c r="C53" s="31" t="str">
        <f t="shared" si="1"/>
        <v>AK</v>
      </c>
      <c r="D53" s="31">
        <f t="shared" si="2"/>
        <v>1980</v>
      </c>
      <c r="E53" s="31" t="str">
        <f t="shared" si="3"/>
        <v>NPS</v>
      </c>
      <c r="F53" s="33">
        <f t="shared" si="4"/>
        <v>24</v>
      </c>
      <c r="G53" s="33" t="str">
        <f t="shared" si="5"/>
        <v/>
      </c>
      <c r="H53" s="69" t="str">
        <f t="shared" si="6"/>
        <v/>
      </c>
      <c r="J53"/>
      <c r="K53"/>
      <c r="R53" s="5">
        <v>32</v>
      </c>
      <c r="S53" s="28" t="s">
        <v>352</v>
      </c>
      <c r="T53" s="28" t="s">
        <v>31</v>
      </c>
      <c r="U53" s="28" t="s">
        <v>2</v>
      </c>
      <c r="V53" s="28">
        <v>1980</v>
      </c>
      <c r="W53" s="28">
        <v>24</v>
      </c>
      <c r="X53" s="28" t="s">
        <v>509</v>
      </c>
      <c r="Y53" s="28" t="s">
        <v>509</v>
      </c>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row>
    <row r="54" spans="2:76" x14ac:dyDescent="0.25">
      <c r="B54" s="59" t="str">
        <f t="shared" si="0"/>
        <v>Noatak</v>
      </c>
      <c r="C54" s="31" t="str">
        <f t="shared" si="1"/>
        <v>AK</v>
      </c>
      <c r="D54" s="31">
        <f t="shared" si="2"/>
        <v>1980</v>
      </c>
      <c r="E54" s="31" t="str">
        <f t="shared" si="3"/>
        <v>NPS</v>
      </c>
      <c r="F54" s="33">
        <f t="shared" si="4"/>
        <v>330</v>
      </c>
      <c r="G54" s="33" t="str">
        <f t="shared" si="5"/>
        <v/>
      </c>
      <c r="H54" s="69" t="str">
        <f t="shared" si="6"/>
        <v/>
      </c>
      <c r="J54"/>
      <c r="K54"/>
      <c r="R54" s="5">
        <v>33</v>
      </c>
      <c r="S54" s="28" t="s">
        <v>354</v>
      </c>
      <c r="T54" s="28" t="s">
        <v>31</v>
      </c>
      <c r="U54" s="28" t="s">
        <v>2</v>
      </c>
      <c r="V54" s="28">
        <v>1980</v>
      </c>
      <c r="W54" s="28">
        <v>330</v>
      </c>
      <c r="X54" s="28" t="s">
        <v>509</v>
      </c>
      <c r="Y54" s="28" t="s">
        <v>509</v>
      </c>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row>
    <row r="55" spans="2:76" x14ac:dyDescent="0.25">
      <c r="B55" s="59" t="str">
        <f t="shared" si="0"/>
        <v>Nowitna</v>
      </c>
      <c r="C55" s="31" t="str">
        <f t="shared" si="1"/>
        <v>AK</v>
      </c>
      <c r="D55" s="31">
        <f t="shared" si="2"/>
        <v>1980</v>
      </c>
      <c r="E55" s="31" t="str">
        <f t="shared" si="3"/>
        <v>FWS</v>
      </c>
      <c r="F55" s="33">
        <f t="shared" si="4"/>
        <v>225</v>
      </c>
      <c r="G55" s="33" t="str">
        <f t="shared" si="5"/>
        <v/>
      </c>
      <c r="H55" s="69" t="str">
        <f t="shared" si="6"/>
        <v/>
      </c>
      <c r="J55"/>
      <c r="K55"/>
      <c r="R55" s="5">
        <v>34</v>
      </c>
      <c r="S55" s="28" t="s">
        <v>360</v>
      </c>
      <c r="T55" s="28" t="s">
        <v>31</v>
      </c>
      <c r="U55" s="28" t="s">
        <v>910</v>
      </c>
      <c r="V55" s="28">
        <v>1980</v>
      </c>
      <c r="W55" s="28">
        <v>225</v>
      </c>
      <c r="X55" s="28" t="s">
        <v>509</v>
      </c>
      <c r="Y55" s="28" t="s">
        <v>509</v>
      </c>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row>
    <row r="56" spans="2:76" x14ac:dyDescent="0.25">
      <c r="B56" s="59" t="str">
        <f t="shared" si="0"/>
        <v>Salmon</v>
      </c>
      <c r="C56" s="31" t="str">
        <f t="shared" si="1"/>
        <v>AK</v>
      </c>
      <c r="D56" s="31">
        <f t="shared" si="2"/>
        <v>1980</v>
      </c>
      <c r="E56" s="31" t="str">
        <f t="shared" si="3"/>
        <v>NPS</v>
      </c>
      <c r="F56" s="33">
        <f t="shared" si="4"/>
        <v>70</v>
      </c>
      <c r="G56" s="33" t="str">
        <f t="shared" si="5"/>
        <v/>
      </c>
      <c r="H56" s="69" t="str">
        <f t="shared" si="6"/>
        <v/>
      </c>
      <c r="J56"/>
      <c r="K56"/>
      <c r="R56" s="5">
        <v>36</v>
      </c>
      <c r="S56" s="28" t="s">
        <v>190</v>
      </c>
      <c r="T56" s="28" t="s">
        <v>31</v>
      </c>
      <c r="U56" s="28" t="s">
        <v>2</v>
      </c>
      <c r="V56" s="28">
        <v>1980</v>
      </c>
      <c r="W56" s="28">
        <v>70</v>
      </c>
      <c r="X56" s="28" t="s">
        <v>509</v>
      </c>
      <c r="Y56" s="28" t="s">
        <v>509</v>
      </c>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row>
    <row r="57" spans="2:76" x14ac:dyDescent="0.25">
      <c r="B57" s="59" t="str">
        <f t="shared" si="0"/>
        <v>Selawik</v>
      </c>
      <c r="C57" s="31" t="str">
        <f t="shared" si="1"/>
        <v>AK</v>
      </c>
      <c r="D57" s="31">
        <f t="shared" si="2"/>
        <v>1980</v>
      </c>
      <c r="E57" s="31" t="str">
        <f t="shared" si="3"/>
        <v>FWS</v>
      </c>
      <c r="F57" s="33">
        <f t="shared" si="4"/>
        <v>160</v>
      </c>
      <c r="G57" s="33" t="str">
        <f t="shared" si="5"/>
        <v/>
      </c>
      <c r="H57" s="69" t="str">
        <f t="shared" si="6"/>
        <v/>
      </c>
      <c r="J57"/>
      <c r="K57"/>
      <c r="R57" s="5">
        <v>37</v>
      </c>
      <c r="S57" s="28" t="s">
        <v>361</v>
      </c>
      <c r="T57" s="28" t="s">
        <v>31</v>
      </c>
      <c r="U57" s="28" t="s">
        <v>910</v>
      </c>
      <c r="V57" s="28">
        <v>1980</v>
      </c>
      <c r="W57" s="28">
        <v>160</v>
      </c>
      <c r="X57" s="28" t="s">
        <v>509</v>
      </c>
      <c r="Y57" s="28" t="s">
        <v>509</v>
      </c>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row>
    <row r="58" spans="2:76" x14ac:dyDescent="0.25">
      <c r="B58" s="59" t="str">
        <f t="shared" si="0"/>
        <v>Sheenjek</v>
      </c>
      <c r="C58" s="31" t="str">
        <f t="shared" si="1"/>
        <v>AK</v>
      </c>
      <c r="D58" s="31">
        <f t="shared" si="2"/>
        <v>1980</v>
      </c>
      <c r="E58" s="31" t="str">
        <f t="shared" si="3"/>
        <v>FWS</v>
      </c>
      <c r="F58" s="33">
        <f t="shared" si="4"/>
        <v>160</v>
      </c>
      <c r="G58" s="33" t="str">
        <f t="shared" si="5"/>
        <v/>
      </c>
      <c r="H58" s="69" t="str">
        <f t="shared" si="6"/>
        <v/>
      </c>
      <c r="J58"/>
      <c r="K58"/>
      <c r="R58" s="5">
        <v>38</v>
      </c>
      <c r="S58" s="28" t="s">
        <v>362</v>
      </c>
      <c r="T58" s="28" t="s">
        <v>31</v>
      </c>
      <c r="U58" s="28" t="s">
        <v>910</v>
      </c>
      <c r="V58" s="28">
        <v>1980</v>
      </c>
      <c r="W58" s="28">
        <v>160</v>
      </c>
      <c r="X58" s="28" t="s">
        <v>509</v>
      </c>
      <c r="Y58" s="28" t="s">
        <v>509</v>
      </c>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row>
    <row r="59" spans="2:76" x14ac:dyDescent="0.25">
      <c r="B59" s="59" t="str">
        <f t="shared" si="0"/>
        <v>Tinayguk</v>
      </c>
      <c r="C59" s="31" t="str">
        <f t="shared" si="1"/>
        <v>AK</v>
      </c>
      <c r="D59" s="31">
        <f t="shared" si="2"/>
        <v>1980</v>
      </c>
      <c r="E59" s="31" t="str">
        <f t="shared" si="3"/>
        <v>NPS</v>
      </c>
      <c r="F59" s="33">
        <f t="shared" si="4"/>
        <v>44</v>
      </c>
      <c r="G59" s="33" t="str">
        <f t="shared" si="5"/>
        <v/>
      </c>
      <c r="H59" s="69" t="str">
        <f t="shared" si="6"/>
        <v/>
      </c>
      <c r="J59"/>
      <c r="K59"/>
      <c r="R59" s="5">
        <v>41</v>
      </c>
      <c r="S59" s="28" t="s">
        <v>355</v>
      </c>
      <c r="T59" s="28" t="s">
        <v>31</v>
      </c>
      <c r="U59" s="28" t="s">
        <v>2</v>
      </c>
      <c r="V59" s="28">
        <v>1980</v>
      </c>
      <c r="W59" s="28">
        <v>44</v>
      </c>
      <c r="X59" s="28" t="s">
        <v>509</v>
      </c>
      <c r="Y59" s="28" t="s">
        <v>509</v>
      </c>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row>
    <row r="60" spans="2:76" x14ac:dyDescent="0.25">
      <c r="B60" s="59" t="str">
        <f t="shared" si="0"/>
        <v>Tlikakila</v>
      </c>
      <c r="C60" s="31" t="str">
        <f t="shared" si="1"/>
        <v>AK</v>
      </c>
      <c r="D60" s="31">
        <f t="shared" si="2"/>
        <v>1980</v>
      </c>
      <c r="E60" s="31" t="str">
        <f t="shared" si="3"/>
        <v>NPS</v>
      </c>
      <c r="F60" s="33">
        <f t="shared" si="4"/>
        <v>51</v>
      </c>
      <c r="G60" s="33" t="str">
        <f t="shared" si="5"/>
        <v/>
      </c>
      <c r="H60" s="69" t="str">
        <f t="shared" si="6"/>
        <v/>
      </c>
      <c r="J60"/>
      <c r="K60"/>
      <c r="R60" s="5">
        <v>42</v>
      </c>
      <c r="S60" s="28" t="s">
        <v>356</v>
      </c>
      <c r="T60" s="28" t="s">
        <v>31</v>
      </c>
      <c r="U60" s="28" t="s">
        <v>2</v>
      </c>
      <c r="V60" s="28">
        <v>1980</v>
      </c>
      <c r="W60" s="28">
        <v>51</v>
      </c>
      <c r="X60" s="28" t="s">
        <v>509</v>
      </c>
      <c r="Y60" s="28" t="s">
        <v>509</v>
      </c>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row>
    <row r="61" spans="2:76" x14ac:dyDescent="0.25">
      <c r="B61" s="59" t="str">
        <f t="shared" si="0"/>
        <v>Unalakleet</v>
      </c>
      <c r="C61" s="31" t="str">
        <f t="shared" si="1"/>
        <v>AK</v>
      </c>
      <c r="D61" s="31">
        <f t="shared" si="2"/>
        <v>1980</v>
      </c>
      <c r="E61" s="31" t="str">
        <f t="shared" si="3"/>
        <v>BLM</v>
      </c>
      <c r="F61" s="33">
        <f t="shared" si="4"/>
        <v>80</v>
      </c>
      <c r="G61" s="33" t="str">
        <f t="shared" si="5"/>
        <v/>
      </c>
      <c r="H61" s="69" t="str">
        <f t="shared" si="6"/>
        <v/>
      </c>
      <c r="J61"/>
      <c r="K61"/>
      <c r="R61" s="5">
        <v>43</v>
      </c>
      <c r="S61" s="28" t="s">
        <v>368</v>
      </c>
      <c r="T61" s="28" t="s">
        <v>31</v>
      </c>
      <c r="U61" s="28" t="s">
        <v>1</v>
      </c>
      <c r="V61" s="28">
        <v>1980</v>
      </c>
      <c r="W61" s="28">
        <v>80</v>
      </c>
      <c r="X61" s="28" t="s">
        <v>509</v>
      </c>
      <c r="Y61" s="28" t="s">
        <v>509</v>
      </c>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row>
    <row r="62" spans="2:76" x14ac:dyDescent="0.25">
      <c r="B62" s="59" t="str">
        <f t="shared" si="0"/>
        <v>Wind</v>
      </c>
      <c r="C62" s="31" t="str">
        <f t="shared" si="1"/>
        <v>AK</v>
      </c>
      <c r="D62" s="31">
        <f t="shared" si="2"/>
        <v>1980</v>
      </c>
      <c r="E62" s="31" t="str">
        <f t="shared" si="3"/>
        <v>FWS</v>
      </c>
      <c r="F62" s="33">
        <f t="shared" si="4"/>
        <v>140</v>
      </c>
      <c r="G62" s="33" t="str">
        <f t="shared" si="5"/>
        <v/>
      </c>
      <c r="H62" s="69" t="str">
        <f t="shared" si="6"/>
        <v/>
      </c>
      <c r="J62"/>
      <c r="K62"/>
      <c r="R62" s="5">
        <v>45</v>
      </c>
      <c r="S62" s="28" t="s">
        <v>363</v>
      </c>
      <c r="T62" s="28" t="s">
        <v>31</v>
      </c>
      <c r="U62" s="28" t="s">
        <v>910</v>
      </c>
      <c r="V62" s="28">
        <v>1980</v>
      </c>
      <c r="W62" s="28">
        <v>140</v>
      </c>
      <c r="X62" s="28" t="s">
        <v>509</v>
      </c>
      <c r="Y62" s="28" t="s">
        <v>509</v>
      </c>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row>
    <row r="63" spans="2:76" ht="15.75" thickBot="1" x14ac:dyDescent="0.3">
      <c r="B63" s="61" t="str">
        <f t="shared" si="0"/>
        <v>Salmon</v>
      </c>
      <c r="C63" s="62" t="str">
        <f t="shared" si="1"/>
        <v>ID</v>
      </c>
      <c r="D63" s="62">
        <f t="shared" si="2"/>
        <v>1980</v>
      </c>
      <c r="E63" s="62" t="str">
        <f t="shared" si="3"/>
        <v>USFS</v>
      </c>
      <c r="F63" s="67">
        <f t="shared" si="4"/>
        <v>125</v>
      </c>
      <c r="G63" s="67">
        <f t="shared" si="5"/>
        <v>3335</v>
      </c>
      <c r="H63" s="70">
        <f t="shared" si="6"/>
        <v>5639.5999999999995</v>
      </c>
      <c r="J63"/>
      <c r="K63"/>
      <c r="R63" s="5">
        <v>196</v>
      </c>
      <c r="S63" s="28" t="s">
        <v>190</v>
      </c>
      <c r="T63" s="28" t="s">
        <v>43</v>
      </c>
      <c r="U63" s="28" t="s">
        <v>3</v>
      </c>
      <c r="V63" s="28">
        <v>1980</v>
      </c>
      <c r="W63" s="28">
        <v>125</v>
      </c>
      <c r="X63" s="28">
        <v>3335</v>
      </c>
      <c r="Y63" s="28">
        <v>5639.5999999999995</v>
      </c>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row>
    <row r="64" spans="2:76" x14ac:dyDescent="0.25">
      <c r="B64" s="313" t="str">
        <f t="shared" si="0"/>
        <v>American (Lower)</v>
      </c>
      <c r="C64" s="35" t="str">
        <f t="shared" si="1"/>
        <v>CA</v>
      </c>
      <c r="D64" s="35">
        <f t="shared" si="2"/>
        <v>1981</v>
      </c>
      <c r="E64" s="35" t="str">
        <f t="shared" si="3"/>
        <v>State</v>
      </c>
      <c r="F64" s="39">
        <f t="shared" si="4"/>
        <v>23</v>
      </c>
      <c r="G64" s="39" t="str">
        <f t="shared" si="5"/>
        <v/>
      </c>
      <c r="H64" s="68" t="str">
        <f t="shared" si="6"/>
        <v/>
      </c>
      <c r="J64"/>
      <c r="K64"/>
      <c r="R64" s="5">
        <v>69</v>
      </c>
      <c r="S64" s="28" t="s">
        <v>343</v>
      </c>
      <c r="T64" s="28" t="s">
        <v>35</v>
      </c>
      <c r="U64" s="28" t="s">
        <v>4</v>
      </c>
      <c r="V64" s="28">
        <v>1981</v>
      </c>
      <c r="W64" s="28">
        <v>23</v>
      </c>
      <c r="X64" s="28" t="s">
        <v>509</v>
      </c>
      <c r="Y64" s="28" t="s">
        <v>509</v>
      </c>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row>
    <row r="65" spans="2:76" x14ac:dyDescent="0.25">
      <c r="B65" s="59" t="str">
        <f t="shared" si="0"/>
        <v>Eel</v>
      </c>
      <c r="C65" s="31" t="str">
        <f t="shared" si="1"/>
        <v>CA</v>
      </c>
      <c r="D65" s="31">
        <f t="shared" si="2"/>
        <v>1981</v>
      </c>
      <c r="E65" s="31" t="str">
        <f t="shared" si="3"/>
        <v>State</v>
      </c>
      <c r="F65" s="33">
        <f t="shared" si="4"/>
        <v>309</v>
      </c>
      <c r="G65" s="33" t="str">
        <f t="shared" si="5"/>
        <v/>
      </c>
      <c r="H65" s="69" t="str">
        <f t="shared" si="6"/>
        <v/>
      </c>
      <c r="J65"/>
      <c r="K65"/>
      <c r="R65" s="5">
        <v>79</v>
      </c>
      <c r="S65" s="28" t="s">
        <v>373</v>
      </c>
      <c r="T65" s="28" t="s">
        <v>35</v>
      </c>
      <c r="U65" s="28" t="s">
        <v>4</v>
      </c>
      <c r="V65" s="28">
        <v>1981</v>
      </c>
      <c r="W65" s="28">
        <v>309</v>
      </c>
      <c r="X65" s="28" t="s">
        <v>509</v>
      </c>
      <c r="Y65" s="28" t="s">
        <v>509</v>
      </c>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row>
    <row r="66" spans="2:76" x14ac:dyDescent="0.25">
      <c r="B66" s="59" t="str">
        <f t="shared" si="0"/>
        <v>Eel</v>
      </c>
      <c r="C66" s="31" t="str">
        <f t="shared" si="1"/>
        <v>CA</v>
      </c>
      <c r="D66" s="31">
        <f t="shared" si="2"/>
        <v>1981</v>
      </c>
      <c r="E66" s="31" t="str">
        <f t="shared" si="3"/>
        <v>BLM</v>
      </c>
      <c r="F66" s="33">
        <f t="shared" si="4"/>
        <v>32</v>
      </c>
      <c r="G66" s="33" t="str">
        <f t="shared" si="5"/>
        <v/>
      </c>
      <c r="H66" s="69" t="str">
        <f t="shared" si="6"/>
        <v/>
      </c>
      <c r="J66"/>
      <c r="K66"/>
      <c r="R66" s="5">
        <v>80</v>
      </c>
      <c r="S66" s="28" t="s">
        <v>373</v>
      </c>
      <c r="T66" s="28" t="s">
        <v>35</v>
      </c>
      <c r="U66" s="28" t="s">
        <v>1</v>
      </c>
      <c r="V66" s="28">
        <v>1981</v>
      </c>
      <c r="W66" s="28">
        <v>32</v>
      </c>
      <c r="X66" s="28" t="s">
        <v>509</v>
      </c>
      <c r="Y66" s="28" t="s">
        <v>509</v>
      </c>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row>
    <row r="67" spans="2:76" x14ac:dyDescent="0.25">
      <c r="B67" s="59" t="str">
        <f t="shared" si="0"/>
        <v>Eel</v>
      </c>
      <c r="C67" s="31" t="str">
        <f t="shared" si="1"/>
        <v>CA</v>
      </c>
      <c r="D67" s="31">
        <f t="shared" si="2"/>
        <v>1981</v>
      </c>
      <c r="E67" s="31" t="str">
        <f t="shared" si="3"/>
        <v>USFS</v>
      </c>
      <c r="F67" s="33">
        <f t="shared" si="4"/>
        <v>35</v>
      </c>
      <c r="G67" s="33" t="str">
        <f t="shared" si="5"/>
        <v/>
      </c>
      <c r="H67" s="69" t="str">
        <f t="shared" si="6"/>
        <v/>
      </c>
      <c r="J67"/>
      <c r="K67"/>
      <c r="R67" s="5">
        <v>81</v>
      </c>
      <c r="S67" s="28" t="s">
        <v>373</v>
      </c>
      <c r="T67" s="28" t="s">
        <v>35</v>
      </c>
      <c r="U67" s="28" t="s">
        <v>3</v>
      </c>
      <c r="V67" s="28">
        <v>1981</v>
      </c>
      <c r="W67" s="28">
        <v>35</v>
      </c>
      <c r="X67" s="28" t="s">
        <v>509</v>
      </c>
      <c r="Y67" s="28" t="s">
        <v>509</v>
      </c>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row>
    <row r="68" spans="2:76" x14ac:dyDescent="0.25">
      <c r="B68" s="59" t="str">
        <f t="shared" si="0"/>
        <v>Eel</v>
      </c>
      <c r="C68" s="31" t="str">
        <f t="shared" si="1"/>
        <v>CA</v>
      </c>
      <c r="D68" s="31">
        <f t="shared" si="2"/>
        <v>1981</v>
      </c>
      <c r="E68" s="31" t="str">
        <f t="shared" si="3"/>
        <v>Round Valley Indian Reservation</v>
      </c>
      <c r="F68" s="33">
        <f t="shared" si="4"/>
        <v>22</v>
      </c>
      <c r="G68" s="33" t="str">
        <f t="shared" si="5"/>
        <v/>
      </c>
      <c r="H68" s="69" t="str">
        <f t="shared" si="6"/>
        <v/>
      </c>
      <c r="J68"/>
      <c r="K68"/>
      <c r="R68" s="5">
        <v>82</v>
      </c>
      <c r="S68" s="28" t="s">
        <v>373</v>
      </c>
      <c r="T68" s="28" t="s">
        <v>35</v>
      </c>
      <c r="U68" s="28" t="s">
        <v>374</v>
      </c>
      <c r="V68" s="28">
        <v>1981</v>
      </c>
      <c r="W68" s="28">
        <v>22</v>
      </c>
      <c r="X68" s="28" t="s">
        <v>509</v>
      </c>
      <c r="Y68" s="28" t="s">
        <v>509</v>
      </c>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row>
    <row r="69" spans="2:76" x14ac:dyDescent="0.25">
      <c r="B69" s="59" t="str">
        <f t="shared" ref="B69:B132" si="7">IF(ISBLANK(S69),"",(S69))</f>
        <v>Smith</v>
      </c>
      <c r="C69" s="31" t="str">
        <f t="shared" ref="C69:C132" si="8">IF(ISBLANK(T69),"",(T69))</f>
        <v>CA</v>
      </c>
      <c r="D69" s="31">
        <f t="shared" ref="D69:D132" si="9">IF(ISBLANK(V69),"",(V69))</f>
        <v>1981</v>
      </c>
      <c r="E69" s="31" t="str">
        <f t="shared" ref="E69:E132" si="10">IF(ISBLANK(U69),"",(U69))</f>
        <v>State</v>
      </c>
      <c r="F69" s="33">
        <f t="shared" ref="F69:F132" si="11">IF(ISBLANK(W69),"",(W69))</f>
        <v>29</v>
      </c>
      <c r="G69" s="33" t="str">
        <f t="shared" ref="G69:G132" si="12">IF(ISBLANK(X69),"",(X69))</f>
        <v/>
      </c>
      <c r="H69" s="69" t="str">
        <f t="shared" ref="H69:H132" si="13">IF(ISBLANK(Y69),"",(Y69))</f>
        <v/>
      </c>
      <c r="J69"/>
      <c r="K69"/>
      <c r="R69" s="5">
        <v>108</v>
      </c>
      <c r="S69" s="28" t="s">
        <v>375</v>
      </c>
      <c r="T69" s="28" t="s">
        <v>35</v>
      </c>
      <c r="U69" s="28" t="s">
        <v>4</v>
      </c>
      <c r="V69" s="28">
        <v>1981</v>
      </c>
      <c r="W69" s="28">
        <v>29</v>
      </c>
      <c r="X69" s="28" t="s">
        <v>509</v>
      </c>
      <c r="Y69" s="28" t="s">
        <v>509</v>
      </c>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row>
    <row r="70" spans="2:76" x14ac:dyDescent="0.25">
      <c r="B70" s="59" t="str">
        <f t="shared" si="7"/>
        <v>Trinity</v>
      </c>
      <c r="C70" s="31" t="str">
        <f t="shared" si="8"/>
        <v>CA</v>
      </c>
      <c r="D70" s="31">
        <f t="shared" si="9"/>
        <v>1981</v>
      </c>
      <c r="E70" s="31" t="str">
        <f t="shared" si="10"/>
        <v>State</v>
      </c>
      <c r="F70" s="33">
        <f t="shared" si="11"/>
        <v>37</v>
      </c>
      <c r="G70" s="33" t="str">
        <f t="shared" si="12"/>
        <v/>
      </c>
      <c r="H70" s="69" t="str">
        <f t="shared" si="13"/>
        <v/>
      </c>
      <c r="J70"/>
      <c r="K70"/>
      <c r="R70" s="5">
        <v>111</v>
      </c>
      <c r="S70" s="28" t="s">
        <v>372</v>
      </c>
      <c r="T70" s="28" t="s">
        <v>35</v>
      </c>
      <c r="U70" s="28" t="s">
        <v>4</v>
      </c>
      <c r="V70" s="28">
        <v>1981</v>
      </c>
      <c r="W70" s="28">
        <v>37</v>
      </c>
      <c r="X70" s="28" t="s">
        <v>509</v>
      </c>
      <c r="Y70" s="28" t="s">
        <v>509</v>
      </c>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row>
    <row r="71" spans="2:76" x14ac:dyDescent="0.25">
      <c r="B71" s="59" t="str">
        <f t="shared" si="7"/>
        <v>Trinity</v>
      </c>
      <c r="C71" s="31" t="str">
        <f t="shared" si="8"/>
        <v>CA</v>
      </c>
      <c r="D71" s="31">
        <f t="shared" si="9"/>
        <v>1981</v>
      </c>
      <c r="E71" s="31" t="str">
        <f t="shared" si="10"/>
        <v>BLM</v>
      </c>
      <c r="F71" s="33">
        <f t="shared" si="11"/>
        <v>17</v>
      </c>
      <c r="G71" s="33" t="str">
        <f t="shared" si="12"/>
        <v/>
      </c>
      <c r="H71" s="69" t="str">
        <f t="shared" si="13"/>
        <v/>
      </c>
      <c r="J71"/>
      <c r="K71"/>
      <c r="R71" s="5">
        <v>112</v>
      </c>
      <c r="S71" s="28" t="s">
        <v>372</v>
      </c>
      <c r="T71" s="28" t="s">
        <v>35</v>
      </c>
      <c r="U71" s="28" t="s">
        <v>1</v>
      </c>
      <c r="V71" s="28">
        <v>1981</v>
      </c>
      <c r="W71" s="28">
        <v>17</v>
      </c>
      <c r="X71" s="28" t="s">
        <v>509</v>
      </c>
      <c r="Y71" s="28" t="s">
        <v>509</v>
      </c>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row>
    <row r="72" spans="2:76" x14ac:dyDescent="0.25">
      <c r="B72" s="59" t="str">
        <f t="shared" si="7"/>
        <v>Trinity</v>
      </c>
      <c r="C72" s="31" t="str">
        <f t="shared" si="8"/>
        <v>CA</v>
      </c>
      <c r="D72" s="31">
        <f t="shared" si="9"/>
        <v>1981</v>
      </c>
      <c r="E72" s="31" t="str">
        <f t="shared" si="10"/>
        <v>USFS</v>
      </c>
      <c r="F72" s="33">
        <f t="shared" si="11"/>
        <v>135</v>
      </c>
      <c r="G72" s="33" t="str">
        <f t="shared" si="12"/>
        <v/>
      </c>
      <c r="H72" s="69" t="str">
        <f t="shared" si="13"/>
        <v/>
      </c>
      <c r="J72"/>
      <c r="K72"/>
      <c r="R72" s="5">
        <v>113</v>
      </c>
      <c r="S72" s="28" t="s">
        <v>372</v>
      </c>
      <c r="T72" s="28" t="s">
        <v>35</v>
      </c>
      <c r="U72" s="28" t="s">
        <v>3</v>
      </c>
      <c r="V72" s="28">
        <v>1981</v>
      </c>
      <c r="W72" s="28">
        <v>135</v>
      </c>
      <c r="X72" s="28" t="s">
        <v>509</v>
      </c>
      <c r="Y72" s="28" t="s">
        <v>509</v>
      </c>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row>
    <row r="73" spans="2:76" x14ac:dyDescent="0.25">
      <c r="B73" s="59" t="str">
        <f t="shared" si="7"/>
        <v>Trinity</v>
      </c>
      <c r="C73" s="31" t="str">
        <f t="shared" si="8"/>
        <v>CA</v>
      </c>
      <c r="D73" s="31">
        <f t="shared" si="9"/>
        <v>1981</v>
      </c>
      <c r="E73" s="31" t="str">
        <f t="shared" si="10"/>
        <v>Hoopa Valley Indian Reservation</v>
      </c>
      <c r="F73" s="33">
        <f t="shared" si="11"/>
        <v>14</v>
      </c>
      <c r="G73" s="33" t="str">
        <f t="shared" si="12"/>
        <v/>
      </c>
      <c r="H73" s="69" t="str">
        <f t="shared" si="13"/>
        <v/>
      </c>
      <c r="J73"/>
      <c r="K73"/>
      <c r="R73" s="5">
        <v>114</v>
      </c>
      <c r="S73" s="28" t="s">
        <v>372</v>
      </c>
      <c r="T73" s="28" t="s">
        <v>35</v>
      </c>
      <c r="U73" s="28" t="s">
        <v>370</v>
      </c>
      <c r="V73" s="28">
        <v>1981</v>
      </c>
      <c r="W73" s="28">
        <v>14</v>
      </c>
      <c r="X73" s="28" t="s">
        <v>509</v>
      </c>
      <c r="Y73" s="28" t="s">
        <v>509</v>
      </c>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row>
    <row r="74" spans="2:76" x14ac:dyDescent="0.25">
      <c r="B74" s="59" t="str">
        <f t="shared" si="7"/>
        <v>Klamath</v>
      </c>
      <c r="C74" s="31" t="str">
        <f t="shared" si="8"/>
        <v>CA</v>
      </c>
      <c r="D74" s="31">
        <f t="shared" si="9"/>
        <v>1981</v>
      </c>
      <c r="E74" s="31" t="str">
        <f t="shared" si="10"/>
        <v>State</v>
      </c>
      <c r="F74" s="33">
        <f t="shared" si="11"/>
        <v>15.2</v>
      </c>
      <c r="G74" s="33" t="str">
        <f t="shared" si="12"/>
        <v/>
      </c>
      <c r="H74" s="69" t="str">
        <f t="shared" si="13"/>
        <v/>
      </c>
      <c r="J74"/>
      <c r="K74"/>
      <c r="R74" s="5">
        <v>122</v>
      </c>
      <c r="S74" s="28" t="s">
        <v>369</v>
      </c>
      <c r="T74" s="28" t="s">
        <v>35</v>
      </c>
      <c r="U74" s="28" t="s">
        <v>4</v>
      </c>
      <c r="V74" s="28">
        <v>1981</v>
      </c>
      <c r="W74" s="28">
        <v>15.2</v>
      </c>
      <c r="X74" s="28" t="s">
        <v>509</v>
      </c>
      <c r="Y74" s="28" t="s">
        <v>509</v>
      </c>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row>
    <row r="75" spans="2:76" x14ac:dyDescent="0.25">
      <c r="B75" s="59" t="str">
        <f t="shared" si="7"/>
        <v>Klamath</v>
      </c>
      <c r="C75" s="31" t="str">
        <f t="shared" si="8"/>
        <v>CA</v>
      </c>
      <c r="D75" s="31">
        <f t="shared" si="9"/>
        <v>1981</v>
      </c>
      <c r="E75" s="31" t="str">
        <f t="shared" si="10"/>
        <v>BLM</v>
      </c>
      <c r="F75" s="33">
        <f t="shared" si="11"/>
        <v>1.5</v>
      </c>
      <c r="G75" s="33" t="str">
        <f t="shared" si="12"/>
        <v/>
      </c>
      <c r="H75" s="69" t="str">
        <f t="shared" si="13"/>
        <v/>
      </c>
      <c r="J75"/>
      <c r="K75"/>
      <c r="R75" s="5">
        <v>123</v>
      </c>
      <c r="S75" s="28" t="s">
        <v>369</v>
      </c>
      <c r="T75" s="28" t="s">
        <v>35</v>
      </c>
      <c r="U75" s="28" t="s">
        <v>1</v>
      </c>
      <c r="V75" s="28">
        <v>1981</v>
      </c>
      <c r="W75" s="28">
        <v>1.5</v>
      </c>
      <c r="X75" s="28" t="s">
        <v>509</v>
      </c>
      <c r="Y75" s="28" t="s">
        <v>509</v>
      </c>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row>
    <row r="76" spans="2:76" x14ac:dyDescent="0.25">
      <c r="B76" s="59" t="str">
        <f t="shared" si="7"/>
        <v>Klamath</v>
      </c>
      <c r="C76" s="31" t="str">
        <f t="shared" si="8"/>
        <v>CA</v>
      </c>
      <c r="D76" s="31">
        <f t="shared" si="9"/>
        <v>1981</v>
      </c>
      <c r="E76" s="31" t="str">
        <f t="shared" si="10"/>
        <v>USFS</v>
      </c>
      <c r="F76" s="33">
        <f t="shared" si="11"/>
        <v>222.3</v>
      </c>
      <c r="G76" s="33" t="str">
        <f t="shared" si="12"/>
        <v/>
      </c>
      <c r="H76" s="69" t="str">
        <f t="shared" si="13"/>
        <v/>
      </c>
      <c r="J76"/>
      <c r="K76"/>
      <c r="R76" s="5">
        <v>124</v>
      </c>
      <c r="S76" s="28" t="s">
        <v>369</v>
      </c>
      <c r="T76" s="28" t="s">
        <v>35</v>
      </c>
      <c r="U76" s="28" t="s">
        <v>3</v>
      </c>
      <c r="V76" s="28">
        <v>1981</v>
      </c>
      <c r="W76" s="28">
        <v>222.3</v>
      </c>
      <c r="X76" s="28" t="s">
        <v>509</v>
      </c>
      <c r="Y76" s="28" t="s">
        <v>509</v>
      </c>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row>
    <row r="77" spans="2:76" x14ac:dyDescent="0.25">
      <c r="B77" s="59" t="str">
        <f t="shared" si="7"/>
        <v>Klamath</v>
      </c>
      <c r="C77" s="31" t="str">
        <f t="shared" si="8"/>
        <v>CA</v>
      </c>
      <c r="D77" s="31">
        <f t="shared" si="9"/>
        <v>1981</v>
      </c>
      <c r="E77" s="31" t="str">
        <f t="shared" si="10"/>
        <v>Hoopa Valley Indian Reservation</v>
      </c>
      <c r="F77" s="33">
        <f t="shared" si="11"/>
        <v>46</v>
      </c>
      <c r="G77" s="33" t="str">
        <f t="shared" si="12"/>
        <v/>
      </c>
      <c r="H77" s="69" t="str">
        <f t="shared" si="13"/>
        <v/>
      </c>
      <c r="J77"/>
      <c r="K77"/>
      <c r="R77" s="5">
        <v>125</v>
      </c>
      <c r="S77" s="28" t="s">
        <v>369</v>
      </c>
      <c r="T77" s="28" t="s">
        <v>35</v>
      </c>
      <c r="U77" s="28" t="s">
        <v>370</v>
      </c>
      <c r="V77" s="28">
        <v>1981</v>
      </c>
      <c r="W77" s="28">
        <v>46</v>
      </c>
      <c r="X77" s="28" t="s">
        <v>509</v>
      </c>
      <c r="Y77" s="28" t="s">
        <v>509</v>
      </c>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row>
    <row r="78" spans="2:76" x14ac:dyDescent="0.25">
      <c r="B78" s="59" t="str">
        <f t="shared" si="7"/>
        <v>Klamath</v>
      </c>
      <c r="C78" s="31" t="str">
        <f t="shared" si="8"/>
        <v>CA</v>
      </c>
      <c r="D78" s="31">
        <f t="shared" si="9"/>
        <v>1981</v>
      </c>
      <c r="E78" s="31" t="str">
        <f t="shared" si="10"/>
        <v>NPS</v>
      </c>
      <c r="F78" s="33">
        <f t="shared" si="11"/>
        <v>1</v>
      </c>
      <c r="G78" s="33" t="str">
        <f t="shared" si="12"/>
        <v/>
      </c>
      <c r="H78" s="69" t="str">
        <f t="shared" si="13"/>
        <v/>
      </c>
      <c r="J78"/>
      <c r="K78"/>
      <c r="R78" s="5">
        <v>126</v>
      </c>
      <c r="S78" s="28" t="s">
        <v>369</v>
      </c>
      <c r="T78" s="28" t="s">
        <v>35</v>
      </c>
      <c r="U78" s="28" t="s">
        <v>2</v>
      </c>
      <c r="V78" s="28">
        <v>1981</v>
      </c>
      <c r="W78" s="28">
        <v>1</v>
      </c>
      <c r="X78" s="28" t="s">
        <v>509</v>
      </c>
      <c r="Y78" s="28" t="s">
        <v>509</v>
      </c>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row>
    <row r="79" spans="2:76" ht="15.75" thickBot="1" x14ac:dyDescent="0.3">
      <c r="B79" s="61" t="str">
        <f t="shared" si="7"/>
        <v>Little Miami</v>
      </c>
      <c r="C79" s="62" t="str">
        <f t="shared" si="8"/>
        <v>OH</v>
      </c>
      <c r="D79" s="62">
        <f t="shared" si="9"/>
        <v>1981</v>
      </c>
      <c r="E79" s="62" t="str">
        <f t="shared" si="10"/>
        <v>State</v>
      </c>
      <c r="F79" s="67">
        <f t="shared" si="11"/>
        <v>28</v>
      </c>
      <c r="G79" s="67">
        <f t="shared" si="12"/>
        <v>967</v>
      </c>
      <c r="H79" s="70">
        <f t="shared" si="13"/>
        <v>6606.5999999999995</v>
      </c>
      <c r="J79"/>
      <c r="K79"/>
      <c r="R79" s="5">
        <v>348</v>
      </c>
      <c r="S79" s="28" t="s">
        <v>180</v>
      </c>
      <c r="T79" s="28" t="s">
        <v>63</v>
      </c>
      <c r="U79" s="28" t="s">
        <v>4</v>
      </c>
      <c r="V79" s="28">
        <v>1981</v>
      </c>
      <c r="W79" s="28">
        <v>28</v>
      </c>
      <c r="X79" s="28">
        <v>967</v>
      </c>
      <c r="Y79" s="28">
        <v>6606.5999999999995</v>
      </c>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row>
    <row r="80" spans="2:76" x14ac:dyDescent="0.25">
      <c r="B80" s="313" t="str">
        <f t="shared" si="7"/>
        <v>Verde</v>
      </c>
      <c r="C80" s="35" t="str">
        <f t="shared" si="8"/>
        <v>AZ</v>
      </c>
      <c r="D80" s="35">
        <f t="shared" si="9"/>
        <v>1984</v>
      </c>
      <c r="E80" s="35" t="str">
        <f t="shared" si="10"/>
        <v>USFS</v>
      </c>
      <c r="F80" s="39">
        <f t="shared" si="11"/>
        <v>40.5</v>
      </c>
      <c r="G80" s="39" t="str">
        <f t="shared" si="12"/>
        <v/>
      </c>
      <c r="H80" s="68" t="str">
        <f t="shared" si="13"/>
        <v/>
      </c>
      <c r="J80"/>
      <c r="K80"/>
      <c r="R80" s="5">
        <v>52</v>
      </c>
      <c r="S80" s="28" t="s">
        <v>221</v>
      </c>
      <c r="T80" s="28" t="s">
        <v>32</v>
      </c>
      <c r="U80" s="28" t="s">
        <v>3</v>
      </c>
      <c r="V80" s="28">
        <v>1984</v>
      </c>
      <c r="W80" s="28">
        <v>40.5</v>
      </c>
      <c r="X80" s="28" t="s">
        <v>509</v>
      </c>
      <c r="Y80" s="28" t="s">
        <v>509</v>
      </c>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row>
    <row r="81" spans="2:76" x14ac:dyDescent="0.25">
      <c r="B81" s="59" t="str">
        <f t="shared" si="7"/>
        <v>Tuolumne</v>
      </c>
      <c r="C81" s="31" t="str">
        <f t="shared" si="8"/>
        <v>CA</v>
      </c>
      <c r="D81" s="31">
        <f t="shared" si="9"/>
        <v>1984</v>
      </c>
      <c r="E81" s="31" t="str">
        <f t="shared" si="10"/>
        <v>BLM</v>
      </c>
      <c r="F81" s="33">
        <f t="shared" si="11"/>
        <v>3</v>
      </c>
      <c r="G81" s="33" t="str">
        <f t="shared" si="12"/>
        <v/>
      </c>
      <c r="H81" s="69" t="str">
        <f t="shared" si="13"/>
        <v/>
      </c>
      <c r="J81"/>
      <c r="K81"/>
      <c r="R81" s="5">
        <v>116</v>
      </c>
      <c r="S81" s="28" t="s">
        <v>212</v>
      </c>
      <c r="T81" s="28" t="s">
        <v>35</v>
      </c>
      <c r="U81" s="28" t="s">
        <v>1</v>
      </c>
      <c r="V81" s="28">
        <v>1984</v>
      </c>
      <c r="W81" s="28">
        <v>3</v>
      </c>
      <c r="X81" s="28" t="s">
        <v>509</v>
      </c>
      <c r="Y81" s="28" t="s">
        <v>509</v>
      </c>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row>
    <row r="82" spans="2:76" x14ac:dyDescent="0.25">
      <c r="B82" s="59" t="str">
        <f t="shared" si="7"/>
        <v>Tuolumne</v>
      </c>
      <c r="C82" s="31" t="str">
        <f t="shared" si="8"/>
        <v>CA</v>
      </c>
      <c r="D82" s="31">
        <f t="shared" si="9"/>
        <v>1984</v>
      </c>
      <c r="E82" s="31" t="str">
        <f t="shared" si="10"/>
        <v>USFS</v>
      </c>
      <c r="F82" s="33">
        <f t="shared" si="11"/>
        <v>26</v>
      </c>
      <c r="G82" s="33" t="str">
        <f t="shared" si="12"/>
        <v/>
      </c>
      <c r="H82" s="69" t="str">
        <f t="shared" si="13"/>
        <v/>
      </c>
      <c r="J82"/>
      <c r="K82"/>
      <c r="R82" s="5">
        <v>117</v>
      </c>
      <c r="S82" s="28" t="s">
        <v>212</v>
      </c>
      <c r="T82" s="28" t="s">
        <v>35</v>
      </c>
      <c r="U82" s="28" t="s">
        <v>3</v>
      </c>
      <c r="V82" s="28">
        <v>1984</v>
      </c>
      <c r="W82" s="28">
        <v>26</v>
      </c>
      <c r="X82" s="28" t="s">
        <v>509</v>
      </c>
      <c r="Y82" s="28" t="s">
        <v>509</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row>
    <row r="83" spans="2:76" x14ac:dyDescent="0.25">
      <c r="B83" s="59" t="str">
        <f t="shared" si="7"/>
        <v>Tuolumne</v>
      </c>
      <c r="C83" s="31" t="str">
        <f t="shared" si="8"/>
        <v>CA</v>
      </c>
      <c r="D83" s="31">
        <f t="shared" si="9"/>
        <v>1984</v>
      </c>
      <c r="E83" s="31" t="str">
        <f t="shared" si="10"/>
        <v>NPS</v>
      </c>
      <c r="F83" s="33">
        <f t="shared" si="11"/>
        <v>54</v>
      </c>
      <c r="G83" s="33" t="str">
        <f t="shared" si="12"/>
        <v/>
      </c>
      <c r="H83" s="69" t="str">
        <f t="shared" si="13"/>
        <v/>
      </c>
      <c r="J83"/>
      <c r="K83"/>
      <c r="R83" s="5">
        <v>118</v>
      </c>
      <c r="S83" s="28" t="s">
        <v>212</v>
      </c>
      <c r="T83" s="28" t="s">
        <v>35</v>
      </c>
      <c r="U83" s="28" t="s">
        <v>2</v>
      </c>
      <c r="V83" s="28">
        <v>1984</v>
      </c>
      <c r="W83" s="28">
        <v>54</v>
      </c>
      <c r="X83" s="28" t="s">
        <v>509</v>
      </c>
      <c r="Y83" s="28" t="s">
        <v>509</v>
      </c>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row>
    <row r="84" spans="2:76" x14ac:dyDescent="0.25">
      <c r="B84" s="59" t="str">
        <f t="shared" si="7"/>
        <v>Au Sable</v>
      </c>
      <c r="C84" s="31" t="str">
        <f t="shared" si="8"/>
        <v>MI</v>
      </c>
      <c r="D84" s="31">
        <f t="shared" si="9"/>
        <v>1984</v>
      </c>
      <c r="E84" s="31" t="str">
        <f t="shared" si="10"/>
        <v>USFS</v>
      </c>
      <c r="F84" s="33">
        <f t="shared" si="11"/>
        <v>23</v>
      </c>
      <c r="G84" s="33" t="str">
        <f t="shared" si="12"/>
        <v/>
      </c>
      <c r="H84" s="69" t="str">
        <f t="shared" si="13"/>
        <v/>
      </c>
      <c r="J84"/>
      <c r="K84"/>
      <c r="R84" s="5">
        <v>239</v>
      </c>
      <c r="S84" s="28" t="s">
        <v>196</v>
      </c>
      <c r="T84" s="28" t="s">
        <v>50</v>
      </c>
      <c r="U84" s="28" t="s">
        <v>3</v>
      </c>
      <c r="V84" s="28">
        <v>1984</v>
      </c>
      <c r="W84" s="28">
        <v>23</v>
      </c>
      <c r="X84" s="28" t="s">
        <v>509</v>
      </c>
      <c r="Y84" s="28" t="s">
        <v>509</v>
      </c>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row>
    <row r="85" spans="2:76" x14ac:dyDescent="0.25">
      <c r="B85" s="59" t="str">
        <f t="shared" si="7"/>
        <v>Illinois</v>
      </c>
      <c r="C85" s="31" t="str">
        <f t="shared" si="8"/>
        <v>OR</v>
      </c>
      <c r="D85" s="31">
        <f t="shared" si="9"/>
        <v>1984</v>
      </c>
      <c r="E85" s="31" t="str">
        <f t="shared" si="10"/>
        <v>USFS</v>
      </c>
      <c r="F85" s="33">
        <f t="shared" si="11"/>
        <v>50.399999999999991</v>
      </c>
      <c r="G85" s="33" t="str">
        <f t="shared" si="12"/>
        <v/>
      </c>
      <c r="H85" s="69" t="str">
        <f t="shared" si="13"/>
        <v/>
      </c>
      <c r="J85"/>
      <c r="K85"/>
      <c r="R85" s="5">
        <v>389</v>
      </c>
      <c r="S85" s="28" t="s">
        <v>109</v>
      </c>
      <c r="T85" s="28" t="s">
        <v>65</v>
      </c>
      <c r="U85" s="28" t="s">
        <v>3</v>
      </c>
      <c r="V85" s="28">
        <v>1984</v>
      </c>
      <c r="W85" s="28">
        <v>50.399999999999991</v>
      </c>
      <c r="X85" s="28" t="s">
        <v>509</v>
      </c>
      <c r="Y85" s="28" t="s">
        <v>509</v>
      </c>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row>
    <row r="86" spans="2:76" ht="15.75" thickBot="1" x14ac:dyDescent="0.3">
      <c r="B86" s="61" t="str">
        <f t="shared" si="7"/>
        <v>Owyhee</v>
      </c>
      <c r="C86" s="62" t="str">
        <f t="shared" si="8"/>
        <v>OR</v>
      </c>
      <c r="D86" s="62">
        <f t="shared" si="9"/>
        <v>1984</v>
      </c>
      <c r="E86" s="62" t="str">
        <f t="shared" si="10"/>
        <v>BLM</v>
      </c>
      <c r="F86" s="67">
        <f t="shared" si="11"/>
        <v>120</v>
      </c>
      <c r="G86" s="67">
        <f t="shared" si="12"/>
        <v>316.89999999999998</v>
      </c>
      <c r="H86" s="70">
        <f t="shared" si="13"/>
        <v>6923.4999999999991</v>
      </c>
      <c r="J86"/>
      <c r="K86"/>
      <c r="R86" s="5">
        <v>408</v>
      </c>
      <c r="S86" s="28" t="s">
        <v>208</v>
      </c>
      <c r="T86" s="28" t="s">
        <v>65</v>
      </c>
      <c r="U86" s="28" t="s">
        <v>1</v>
      </c>
      <c r="V86" s="28">
        <v>1984</v>
      </c>
      <c r="W86" s="28">
        <v>120</v>
      </c>
      <c r="X86" s="28">
        <v>316.89999999999998</v>
      </c>
      <c r="Y86" s="28">
        <v>6923.4999999999991</v>
      </c>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row>
    <row r="87" spans="2:76" ht="15.75" thickBot="1" x14ac:dyDescent="0.3">
      <c r="B87" s="315" t="str">
        <f t="shared" si="7"/>
        <v>Loxahatchee</v>
      </c>
      <c r="C87" s="316" t="str">
        <f t="shared" si="8"/>
        <v>FL</v>
      </c>
      <c r="D87" s="316">
        <f t="shared" si="9"/>
        <v>1985</v>
      </c>
      <c r="E87" s="316" t="str">
        <f t="shared" si="10"/>
        <v>State</v>
      </c>
      <c r="F87" s="443">
        <f t="shared" si="11"/>
        <v>7.6</v>
      </c>
      <c r="G87" s="443">
        <f t="shared" si="12"/>
        <v>7.6</v>
      </c>
      <c r="H87" s="444">
        <f t="shared" si="13"/>
        <v>6931.0999999999995</v>
      </c>
      <c r="J87"/>
      <c r="K87"/>
      <c r="R87" s="5">
        <v>162</v>
      </c>
      <c r="S87" s="28" t="s">
        <v>219</v>
      </c>
      <c r="T87" s="28" t="s">
        <v>41</v>
      </c>
      <c r="U87" s="28" t="s">
        <v>4</v>
      </c>
      <c r="V87" s="28">
        <v>1985</v>
      </c>
      <c r="W87" s="28">
        <v>7.6</v>
      </c>
      <c r="X87" s="28">
        <v>7.6</v>
      </c>
      <c r="Y87" s="28">
        <v>6931.0999999999995</v>
      </c>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row>
    <row r="88" spans="2:76" x14ac:dyDescent="0.25">
      <c r="B88" s="313" t="str">
        <f t="shared" si="7"/>
        <v xml:space="preserve">Cache la Poudre </v>
      </c>
      <c r="C88" s="35" t="str">
        <f t="shared" si="8"/>
        <v>CO</v>
      </c>
      <c r="D88" s="35">
        <f t="shared" si="9"/>
        <v>1986</v>
      </c>
      <c r="E88" s="35" t="str">
        <f t="shared" si="10"/>
        <v>NPS</v>
      </c>
      <c r="F88" s="39">
        <f t="shared" si="11"/>
        <v>64</v>
      </c>
      <c r="G88" s="39" t="str">
        <f t="shared" si="12"/>
        <v/>
      </c>
      <c r="H88" s="68" t="str">
        <f t="shared" si="13"/>
        <v/>
      </c>
      <c r="J88"/>
      <c r="K88"/>
      <c r="R88" s="5">
        <v>132</v>
      </c>
      <c r="S88" s="28" t="s">
        <v>586</v>
      </c>
      <c r="T88" s="28" t="s">
        <v>37</v>
      </c>
      <c r="U88" s="28" t="s">
        <v>2</v>
      </c>
      <c r="V88" s="28">
        <v>1986</v>
      </c>
      <c r="W88" s="28">
        <v>64</v>
      </c>
      <c r="X88" s="28" t="s">
        <v>509</v>
      </c>
      <c r="Y88" s="28" t="s">
        <v>509</v>
      </c>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row>
    <row r="89" spans="2:76" x14ac:dyDescent="0.25">
      <c r="B89" s="59" t="str">
        <f t="shared" si="7"/>
        <v xml:space="preserve">Cache la Poudre </v>
      </c>
      <c r="C89" s="31" t="str">
        <f t="shared" si="8"/>
        <v>CO</v>
      </c>
      <c r="D89" s="31">
        <f t="shared" si="9"/>
        <v>1986</v>
      </c>
      <c r="E89" s="31" t="str">
        <f t="shared" si="10"/>
        <v>USFS</v>
      </c>
      <c r="F89" s="33">
        <f t="shared" si="11"/>
        <v>12</v>
      </c>
      <c r="G89" s="33" t="str">
        <f t="shared" si="12"/>
        <v/>
      </c>
      <c r="H89" s="69" t="str">
        <f t="shared" si="13"/>
        <v/>
      </c>
      <c r="J89"/>
      <c r="K89"/>
      <c r="R89" s="5">
        <v>133</v>
      </c>
      <c r="S89" s="28" t="s">
        <v>586</v>
      </c>
      <c r="T89" s="28" t="s">
        <v>37</v>
      </c>
      <c r="U89" s="28" t="s">
        <v>3</v>
      </c>
      <c r="V89" s="28">
        <v>1986</v>
      </c>
      <c r="W89" s="28">
        <v>12</v>
      </c>
      <c r="X89" s="28" t="s">
        <v>509</v>
      </c>
      <c r="Y89" s="28" t="s">
        <v>509</v>
      </c>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row>
    <row r="90" spans="2:76" x14ac:dyDescent="0.25">
      <c r="B90" s="59" t="str">
        <f t="shared" si="7"/>
        <v>Saline Bayou</v>
      </c>
      <c r="C90" s="31" t="str">
        <f t="shared" si="8"/>
        <v>LA</v>
      </c>
      <c r="D90" s="31">
        <f t="shared" si="9"/>
        <v>1986</v>
      </c>
      <c r="E90" s="31" t="str">
        <f t="shared" si="10"/>
        <v>USFS</v>
      </c>
      <c r="F90" s="33">
        <f t="shared" si="11"/>
        <v>19</v>
      </c>
      <c r="G90" s="33" t="str">
        <f t="shared" si="12"/>
        <v/>
      </c>
      <c r="H90" s="69" t="str">
        <f t="shared" si="13"/>
        <v/>
      </c>
      <c r="J90"/>
      <c r="K90"/>
      <c r="R90" s="5">
        <v>220</v>
      </c>
      <c r="S90" s="28" t="s">
        <v>112</v>
      </c>
      <c r="T90" s="28" t="s">
        <v>47</v>
      </c>
      <c r="U90" s="28" t="s">
        <v>3</v>
      </c>
      <c r="V90" s="28">
        <v>1986</v>
      </c>
      <c r="W90" s="28">
        <v>19</v>
      </c>
      <c r="X90" s="28" t="s">
        <v>509</v>
      </c>
      <c r="Y90" s="28" t="s">
        <v>509</v>
      </c>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row>
    <row r="91" spans="2:76" x14ac:dyDescent="0.25">
      <c r="B91" s="59" t="str">
        <f t="shared" si="7"/>
        <v xml:space="preserve">Black Creek </v>
      </c>
      <c r="C91" s="31" t="str">
        <f t="shared" si="8"/>
        <v>MS</v>
      </c>
      <c r="D91" s="31">
        <f t="shared" si="9"/>
        <v>1986</v>
      </c>
      <c r="E91" s="31" t="str">
        <f t="shared" si="10"/>
        <v>USFS</v>
      </c>
      <c r="F91" s="33">
        <f t="shared" si="11"/>
        <v>21</v>
      </c>
      <c r="G91" s="33" t="str">
        <f t="shared" si="12"/>
        <v/>
      </c>
      <c r="H91" s="69" t="str">
        <f t="shared" si="13"/>
        <v/>
      </c>
      <c r="J91"/>
      <c r="K91"/>
      <c r="R91" s="5">
        <v>272</v>
      </c>
      <c r="S91" s="28" t="s">
        <v>590</v>
      </c>
      <c r="T91" s="28" t="s">
        <v>52</v>
      </c>
      <c r="U91" s="28" t="s">
        <v>3</v>
      </c>
      <c r="V91" s="28">
        <v>1986</v>
      </c>
      <c r="W91" s="28">
        <v>21</v>
      </c>
      <c r="X91" s="28" t="s">
        <v>509</v>
      </c>
      <c r="Y91" s="28" t="s">
        <v>509</v>
      </c>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row>
    <row r="92" spans="2:76" x14ac:dyDescent="0.25">
      <c r="B92" s="59" t="str">
        <f t="shared" si="7"/>
        <v>Horsepasture</v>
      </c>
      <c r="C92" s="31" t="str">
        <f t="shared" si="8"/>
        <v xml:space="preserve">NC </v>
      </c>
      <c r="D92" s="31">
        <f t="shared" si="9"/>
        <v>1986</v>
      </c>
      <c r="E92" s="31" t="str">
        <f t="shared" si="10"/>
        <v>USFS</v>
      </c>
      <c r="F92" s="33">
        <f t="shared" si="11"/>
        <v>4.2</v>
      </c>
      <c r="G92" s="33" t="str">
        <f t="shared" si="12"/>
        <v/>
      </c>
      <c r="H92" s="69" t="str">
        <f t="shared" si="13"/>
        <v/>
      </c>
      <c r="J92"/>
      <c r="K92"/>
      <c r="R92" s="5">
        <v>335</v>
      </c>
      <c r="S92" s="28" t="s">
        <v>242</v>
      </c>
      <c r="T92" s="28" t="s">
        <v>377</v>
      </c>
      <c r="U92" s="28" t="s">
        <v>3</v>
      </c>
      <c r="V92" s="28">
        <v>1986</v>
      </c>
      <c r="W92" s="28">
        <v>4.2</v>
      </c>
      <c r="X92" s="28" t="s">
        <v>509</v>
      </c>
      <c r="Y92" s="28" t="s">
        <v>509</v>
      </c>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row>
    <row r="93" spans="2:76" x14ac:dyDescent="0.25">
      <c r="B93" s="59" t="str">
        <f t="shared" si="7"/>
        <v>Klickitat</v>
      </c>
      <c r="C93" s="31" t="str">
        <f t="shared" si="8"/>
        <v>WA</v>
      </c>
      <c r="D93" s="31">
        <f t="shared" si="9"/>
        <v>1986</v>
      </c>
      <c r="E93" s="31" t="str">
        <f t="shared" si="10"/>
        <v>USFS</v>
      </c>
      <c r="F93" s="33">
        <f t="shared" si="11"/>
        <v>10.8</v>
      </c>
      <c r="G93" s="33" t="str">
        <f t="shared" si="12"/>
        <v/>
      </c>
      <c r="H93" s="69" t="str">
        <f t="shared" si="13"/>
        <v/>
      </c>
      <c r="J93"/>
      <c r="K93"/>
      <c r="R93" s="5">
        <v>470</v>
      </c>
      <c r="S93" s="28" t="s">
        <v>249</v>
      </c>
      <c r="T93" s="28" t="s">
        <v>73</v>
      </c>
      <c r="U93" s="28" t="s">
        <v>3</v>
      </c>
      <c r="V93" s="28">
        <v>1986</v>
      </c>
      <c r="W93" s="28">
        <v>10.8</v>
      </c>
      <c r="X93" s="28" t="s">
        <v>509</v>
      </c>
      <c r="Y93" s="28" t="s">
        <v>509</v>
      </c>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row>
    <row r="94" spans="2:76" ht="15.75" thickBot="1" x14ac:dyDescent="0.3">
      <c r="B94" s="61" t="str">
        <f t="shared" si="7"/>
        <v>White Salmon</v>
      </c>
      <c r="C94" s="62" t="str">
        <f t="shared" si="8"/>
        <v>WA</v>
      </c>
      <c r="D94" s="62">
        <f t="shared" si="9"/>
        <v>1986</v>
      </c>
      <c r="E94" s="62" t="str">
        <f t="shared" si="10"/>
        <v>USFS</v>
      </c>
      <c r="F94" s="67">
        <f t="shared" si="11"/>
        <v>7.7</v>
      </c>
      <c r="G94" s="67">
        <f t="shared" si="12"/>
        <v>138.69999999999999</v>
      </c>
      <c r="H94" s="70">
        <f t="shared" si="13"/>
        <v>7069.7999999999993</v>
      </c>
      <c r="J94"/>
      <c r="K94"/>
      <c r="R94" s="5">
        <v>474</v>
      </c>
      <c r="S94" s="28" t="s">
        <v>252</v>
      </c>
      <c r="T94" s="28" t="s">
        <v>73</v>
      </c>
      <c r="U94" s="28" t="s">
        <v>3</v>
      </c>
      <c r="V94" s="28">
        <v>1986</v>
      </c>
      <c r="W94" s="28">
        <v>7.7</v>
      </c>
      <c r="X94" s="28">
        <v>138.69999999999999</v>
      </c>
      <c r="Y94" s="28">
        <v>7069.7999999999993</v>
      </c>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row>
    <row r="95" spans="2:76" x14ac:dyDescent="0.25">
      <c r="B95" s="313" t="str">
        <f t="shared" si="7"/>
        <v>Kern</v>
      </c>
      <c r="C95" s="35" t="str">
        <f t="shared" si="8"/>
        <v>CA</v>
      </c>
      <c r="D95" s="35">
        <f t="shared" si="9"/>
        <v>1987</v>
      </c>
      <c r="E95" s="35" t="str">
        <f t="shared" si="10"/>
        <v>USFS</v>
      </c>
      <c r="F95" s="39">
        <f t="shared" si="11"/>
        <v>124</v>
      </c>
      <c r="G95" s="39" t="str">
        <f t="shared" si="12"/>
        <v/>
      </c>
      <c r="H95" s="68" t="str">
        <f t="shared" si="13"/>
        <v/>
      </c>
      <c r="J95"/>
      <c r="K95"/>
      <c r="R95" s="5">
        <v>86</v>
      </c>
      <c r="S95" s="28" t="s">
        <v>380</v>
      </c>
      <c r="T95" s="28" t="s">
        <v>35</v>
      </c>
      <c r="U95" s="28" t="s">
        <v>3</v>
      </c>
      <c r="V95" s="28">
        <v>1987</v>
      </c>
      <c r="W95" s="28">
        <v>124</v>
      </c>
      <c r="X95" s="28" t="s">
        <v>509</v>
      </c>
      <c r="Y95" s="28" t="s">
        <v>509</v>
      </c>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row>
    <row r="96" spans="2:76" x14ac:dyDescent="0.25">
      <c r="B96" s="59" t="str">
        <f t="shared" si="7"/>
        <v>Kern</v>
      </c>
      <c r="C96" s="31" t="str">
        <f t="shared" si="8"/>
        <v>CA</v>
      </c>
      <c r="D96" s="31">
        <f t="shared" si="9"/>
        <v>1987</v>
      </c>
      <c r="E96" s="31" t="str">
        <f t="shared" si="10"/>
        <v>NPS</v>
      </c>
      <c r="F96" s="33">
        <f t="shared" si="11"/>
        <v>27</v>
      </c>
      <c r="G96" s="33" t="str">
        <f t="shared" si="12"/>
        <v/>
      </c>
      <c r="H96" s="69" t="str">
        <f t="shared" si="13"/>
        <v/>
      </c>
      <c r="J96"/>
      <c r="K96"/>
      <c r="R96" s="5">
        <v>87</v>
      </c>
      <c r="S96" s="28" t="s">
        <v>380</v>
      </c>
      <c r="T96" s="28" t="s">
        <v>35</v>
      </c>
      <c r="U96" s="28" t="s">
        <v>2</v>
      </c>
      <c r="V96" s="28">
        <v>1987</v>
      </c>
      <c r="W96" s="28">
        <v>27</v>
      </c>
      <c r="X96" s="28" t="s">
        <v>509</v>
      </c>
      <c r="Y96" s="28" t="s">
        <v>509</v>
      </c>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row>
    <row r="97" spans="2:76" x14ac:dyDescent="0.25">
      <c r="B97" s="59" t="str">
        <f t="shared" si="7"/>
        <v>Kings</v>
      </c>
      <c r="C97" s="31" t="str">
        <f t="shared" si="8"/>
        <v>CA</v>
      </c>
      <c r="D97" s="31">
        <f t="shared" si="9"/>
        <v>1987</v>
      </c>
      <c r="E97" s="31" t="str">
        <f t="shared" si="10"/>
        <v>USFS</v>
      </c>
      <c r="F97" s="33">
        <f t="shared" si="11"/>
        <v>25.5</v>
      </c>
      <c r="G97" s="33" t="str">
        <f t="shared" si="12"/>
        <v/>
      </c>
      <c r="H97" s="69" t="str">
        <f t="shared" si="13"/>
        <v/>
      </c>
      <c r="J97"/>
      <c r="K97"/>
      <c r="R97" s="5">
        <v>89</v>
      </c>
      <c r="S97" s="28" t="s">
        <v>378</v>
      </c>
      <c r="T97" s="28" t="s">
        <v>35</v>
      </c>
      <c r="U97" s="28" t="s">
        <v>3</v>
      </c>
      <c r="V97" s="28">
        <v>1987</v>
      </c>
      <c r="W97" s="28">
        <v>25.5</v>
      </c>
      <c r="X97" s="28" t="s">
        <v>509</v>
      </c>
      <c r="Y97" s="28" t="s">
        <v>509</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row>
    <row r="98" spans="2:76" x14ac:dyDescent="0.25">
      <c r="B98" s="59" t="str">
        <f t="shared" si="7"/>
        <v>Kings</v>
      </c>
      <c r="C98" s="31" t="str">
        <f t="shared" si="8"/>
        <v>CA</v>
      </c>
      <c r="D98" s="31">
        <f t="shared" si="9"/>
        <v>1987</v>
      </c>
      <c r="E98" s="31" t="str">
        <f t="shared" si="10"/>
        <v>NPS</v>
      </c>
      <c r="F98" s="33">
        <f t="shared" si="11"/>
        <v>55.5</v>
      </c>
      <c r="G98" s="33" t="str">
        <f t="shared" si="12"/>
        <v/>
      </c>
      <c r="H98" s="69" t="str">
        <f t="shared" si="13"/>
        <v/>
      </c>
      <c r="J98"/>
      <c r="K98"/>
      <c r="R98" s="5">
        <v>90</v>
      </c>
      <c r="S98" s="28" t="s">
        <v>378</v>
      </c>
      <c r="T98" s="28" t="s">
        <v>35</v>
      </c>
      <c r="U98" s="28" t="s">
        <v>2</v>
      </c>
      <c r="V98" s="28">
        <v>1987</v>
      </c>
      <c r="W98" s="28">
        <v>55.5</v>
      </c>
      <c r="X98" s="28" t="s">
        <v>509</v>
      </c>
      <c r="Y98" s="28" t="s">
        <v>509</v>
      </c>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row>
    <row r="99" spans="2:76" x14ac:dyDescent="0.25">
      <c r="B99" s="59" t="str">
        <f t="shared" si="7"/>
        <v>Merced</v>
      </c>
      <c r="C99" s="31" t="str">
        <f t="shared" si="8"/>
        <v>CA</v>
      </c>
      <c r="D99" s="31">
        <f t="shared" si="9"/>
        <v>1987</v>
      </c>
      <c r="E99" s="31" t="str">
        <f t="shared" si="10"/>
        <v>BLM</v>
      </c>
      <c r="F99" s="33">
        <f t="shared" si="11"/>
        <v>4</v>
      </c>
      <c r="G99" s="33" t="str">
        <f t="shared" si="12"/>
        <v/>
      </c>
      <c r="H99" s="69" t="str">
        <f t="shared" si="13"/>
        <v/>
      </c>
      <c r="J99"/>
      <c r="K99"/>
      <c r="R99" s="5">
        <v>95</v>
      </c>
      <c r="S99" s="28" t="s">
        <v>260</v>
      </c>
      <c r="T99" s="28" t="s">
        <v>35</v>
      </c>
      <c r="U99" s="28" t="s">
        <v>1</v>
      </c>
      <c r="V99" s="28">
        <v>1987</v>
      </c>
      <c r="W99" s="28">
        <v>4</v>
      </c>
      <c r="X99" s="28" t="s">
        <v>509</v>
      </c>
      <c r="Y99" s="28" t="s">
        <v>509</v>
      </c>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row>
    <row r="100" spans="2:76" x14ac:dyDescent="0.25">
      <c r="B100" s="59" t="str">
        <f t="shared" si="7"/>
        <v>Merced</v>
      </c>
      <c r="C100" s="31" t="str">
        <f t="shared" si="8"/>
        <v>CA</v>
      </c>
      <c r="D100" s="31">
        <f t="shared" si="9"/>
        <v>1987</v>
      </c>
      <c r="E100" s="31" t="str">
        <f t="shared" si="10"/>
        <v>USFS</v>
      </c>
      <c r="F100" s="33">
        <f t="shared" si="11"/>
        <v>29.5</v>
      </c>
      <c r="G100" s="33" t="str">
        <f t="shared" si="12"/>
        <v/>
      </c>
      <c r="H100" s="69" t="str">
        <f t="shared" si="13"/>
        <v/>
      </c>
      <c r="J100"/>
      <c r="K100"/>
      <c r="R100" s="5">
        <v>96</v>
      </c>
      <c r="S100" s="28" t="s">
        <v>260</v>
      </c>
      <c r="T100" s="28" t="s">
        <v>35</v>
      </c>
      <c r="U100" s="28" t="s">
        <v>3</v>
      </c>
      <c r="V100" s="28">
        <v>1987</v>
      </c>
      <c r="W100" s="28">
        <v>29.5</v>
      </c>
      <c r="X100" s="28" t="s">
        <v>509</v>
      </c>
      <c r="Y100" s="28" t="s">
        <v>509</v>
      </c>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row>
    <row r="101" spans="2:76" ht="15.75" thickBot="1" x14ac:dyDescent="0.3">
      <c r="B101" s="61" t="str">
        <f t="shared" si="7"/>
        <v>Merced</v>
      </c>
      <c r="C101" s="62" t="str">
        <f t="shared" si="8"/>
        <v>CA</v>
      </c>
      <c r="D101" s="62">
        <f t="shared" si="9"/>
        <v>1987</v>
      </c>
      <c r="E101" s="62" t="str">
        <f t="shared" si="10"/>
        <v>NPS</v>
      </c>
      <c r="F101" s="67">
        <f t="shared" si="11"/>
        <v>81</v>
      </c>
      <c r="G101" s="67">
        <f t="shared" si="12"/>
        <v>346.5</v>
      </c>
      <c r="H101" s="70">
        <f t="shared" si="13"/>
        <v>7416.2999999999993</v>
      </c>
      <c r="J101"/>
      <c r="K101"/>
      <c r="R101" s="5">
        <v>97</v>
      </c>
      <c r="S101" s="28" t="s">
        <v>260</v>
      </c>
      <c r="T101" s="28" t="s">
        <v>35</v>
      </c>
      <c r="U101" s="28" t="s">
        <v>2</v>
      </c>
      <c r="V101" s="28">
        <v>1987</v>
      </c>
      <c r="W101" s="28">
        <v>81</v>
      </c>
      <c r="X101" s="28">
        <v>346.5</v>
      </c>
      <c r="Y101" s="28">
        <v>7416.2999999999993</v>
      </c>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row>
    <row r="102" spans="2:76" x14ac:dyDescent="0.25">
      <c r="B102" s="313" t="str">
        <f t="shared" si="7"/>
        <v>Sipsey Fork  of West Fork</v>
      </c>
      <c r="C102" s="35" t="str">
        <f t="shared" si="8"/>
        <v>AL</v>
      </c>
      <c r="D102" s="35">
        <f t="shared" si="9"/>
        <v>1988</v>
      </c>
      <c r="E102" s="35" t="str">
        <f t="shared" si="10"/>
        <v>USFS</v>
      </c>
      <c r="F102" s="39">
        <f t="shared" si="11"/>
        <v>61.4</v>
      </c>
      <c r="G102" s="39" t="str">
        <f t="shared" si="12"/>
        <v/>
      </c>
      <c r="H102" s="68" t="str">
        <f t="shared" si="13"/>
        <v/>
      </c>
      <c r="J102"/>
      <c r="K102"/>
      <c r="R102" s="5">
        <v>3</v>
      </c>
      <c r="S102" s="28" t="s">
        <v>942</v>
      </c>
      <c r="T102" s="28" t="s">
        <v>30</v>
      </c>
      <c r="U102" s="28" t="s">
        <v>3</v>
      </c>
      <c r="V102" s="28">
        <v>1988</v>
      </c>
      <c r="W102" s="28">
        <v>61.4</v>
      </c>
      <c r="X102" s="28" t="s">
        <v>509</v>
      </c>
      <c r="Y102" s="28" t="s">
        <v>509</v>
      </c>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row>
    <row r="103" spans="2:76" x14ac:dyDescent="0.25">
      <c r="B103" s="59" t="str">
        <f t="shared" si="7"/>
        <v>Wildcat</v>
      </c>
      <c r="C103" s="31" t="str">
        <f t="shared" si="8"/>
        <v>NH</v>
      </c>
      <c r="D103" s="31">
        <f t="shared" si="9"/>
        <v>1988</v>
      </c>
      <c r="E103" s="31" t="str">
        <f t="shared" si="10"/>
        <v>USFS</v>
      </c>
      <c r="F103" s="33">
        <f t="shared" si="11"/>
        <v>14.5</v>
      </c>
      <c r="G103" s="33" t="str">
        <f t="shared" si="12"/>
        <v/>
      </c>
      <c r="H103" s="69" t="str">
        <f t="shared" si="13"/>
        <v/>
      </c>
      <c r="J103"/>
      <c r="K103"/>
      <c r="R103" s="5">
        <v>300</v>
      </c>
      <c r="S103" s="28" t="s">
        <v>381</v>
      </c>
      <c r="T103" s="28" t="s">
        <v>57</v>
      </c>
      <c r="U103" s="28" t="s">
        <v>3</v>
      </c>
      <c r="V103" s="28">
        <v>1988</v>
      </c>
      <c r="W103" s="28">
        <v>14.5</v>
      </c>
      <c r="X103" s="28" t="s">
        <v>509</v>
      </c>
      <c r="Y103" s="28" t="s">
        <v>509</v>
      </c>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row>
    <row r="104" spans="2:76" x14ac:dyDescent="0.25">
      <c r="B104" s="59" t="str">
        <f t="shared" si="7"/>
        <v>Rio Chama</v>
      </c>
      <c r="C104" s="31" t="str">
        <f t="shared" si="8"/>
        <v>NM</v>
      </c>
      <c r="D104" s="31">
        <f t="shared" si="9"/>
        <v>1988</v>
      </c>
      <c r="E104" s="31" t="str">
        <f t="shared" si="10"/>
        <v>BLM</v>
      </c>
      <c r="F104" s="33">
        <f t="shared" si="11"/>
        <v>11.2</v>
      </c>
      <c r="G104" s="33" t="str">
        <f t="shared" si="12"/>
        <v/>
      </c>
      <c r="H104" s="69" t="str">
        <f t="shared" si="13"/>
        <v/>
      </c>
      <c r="J104"/>
      <c r="K104"/>
      <c r="R104" s="5">
        <v>319</v>
      </c>
      <c r="S104" s="28" t="s">
        <v>132</v>
      </c>
      <c r="T104" s="28" t="s">
        <v>60</v>
      </c>
      <c r="U104" s="28" t="s">
        <v>1</v>
      </c>
      <c r="V104" s="28">
        <v>1988</v>
      </c>
      <c r="W104" s="28">
        <v>11.2</v>
      </c>
      <c r="X104" s="28" t="s">
        <v>509</v>
      </c>
      <c r="Y104" s="28" t="s">
        <v>509</v>
      </c>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row>
    <row r="105" spans="2:76" x14ac:dyDescent="0.25">
      <c r="B105" s="59" t="str">
        <f t="shared" si="7"/>
        <v>Rio Chama</v>
      </c>
      <c r="C105" s="31" t="str">
        <f t="shared" si="8"/>
        <v>NM</v>
      </c>
      <c r="D105" s="31">
        <f t="shared" si="9"/>
        <v>1988</v>
      </c>
      <c r="E105" s="31" t="str">
        <f t="shared" si="10"/>
        <v>USFS</v>
      </c>
      <c r="F105" s="33">
        <f t="shared" si="11"/>
        <v>13.4</v>
      </c>
      <c r="G105" s="33" t="str">
        <f t="shared" si="12"/>
        <v/>
      </c>
      <c r="H105" s="69" t="str">
        <f t="shared" si="13"/>
        <v/>
      </c>
      <c r="J105"/>
      <c r="K105"/>
      <c r="R105" s="5">
        <v>320</v>
      </c>
      <c r="S105" s="28" t="s">
        <v>132</v>
      </c>
      <c r="T105" s="28" t="s">
        <v>60</v>
      </c>
      <c r="U105" s="28" t="s">
        <v>3</v>
      </c>
      <c r="V105" s="28">
        <v>1988</v>
      </c>
      <c r="W105" s="28">
        <v>13.4</v>
      </c>
      <c r="X105" s="28" t="s">
        <v>509</v>
      </c>
      <c r="Y105" s="28" t="s">
        <v>509</v>
      </c>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row>
    <row r="106" spans="2:76" x14ac:dyDescent="0.25">
      <c r="B106" s="59" t="str">
        <f t="shared" si="7"/>
        <v>Big Marsh</v>
      </c>
      <c r="C106" s="31" t="str">
        <f t="shared" si="8"/>
        <v>OR</v>
      </c>
      <c r="D106" s="31">
        <f t="shared" si="9"/>
        <v>1988</v>
      </c>
      <c r="E106" s="31" t="str">
        <f t="shared" si="10"/>
        <v>USFS</v>
      </c>
      <c r="F106" s="33">
        <f t="shared" si="11"/>
        <v>15</v>
      </c>
      <c r="G106" s="33" t="str">
        <f t="shared" si="12"/>
        <v/>
      </c>
      <c r="H106" s="69" t="str">
        <f t="shared" si="13"/>
        <v/>
      </c>
      <c r="J106"/>
      <c r="K106"/>
      <c r="R106" s="5">
        <v>355</v>
      </c>
      <c r="S106" s="28" t="s">
        <v>593</v>
      </c>
      <c r="T106" s="28" t="s">
        <v>65</v>
      </c>
      <c r="U106" s="28" t="s">
        <v>3</v>
      </c>
      <c r="V106" s="28">
        <v>1988</v>
      </c>
      <c r="W106" s="28">
        <v>15</v>
      </c>
      <c r="X106" s="28" t="s">
        <v>509</v>
      </c>
      <c r="Y106" s="28" t="s">
        <v>509</v>
      </c>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row>
    <row r="107" spans="2:76" x14ac:dyDescent="0.25">
      <c r="B107" s="59" t="str">
        <f t="shared" si="7"/>
        <v>Chetco</v>
      </c>
      <c r="C107" s="31" t="str">
        <f t="shared" si="8"/>
        <v>OR</v>
      </c>
      <c r="D107" s="31">
        <f t="shared" si="9"/>
        <v>1988</v>
      </c>
      <c r="E107" s="31" t="str">
        <f t="shared" si="10"/>
        <v>USFS</v>
      </c>
      <c r="F107" s="33">
        <f t="shared" si="11"/>
        <v>44.5</v>
      </c>
      <c r="G107" s="33" t="str">
        <f t="shared" si="12"/>
        <v/>
      </c>
      <c r="H107" s="69" t="str">
        <f t="shared" si="13"/>
        <v/>
      </c>
      <c r="J107"/>
      <c r="K107"/>
      <c r="R107" s="5">
        <v>358</v>
      </c>
      <c r="S107" s="28" t="s">
        <v>383</v>
      </c>
      <c r="T107" s="28" t="s">
        <v>65</v>
      </c>
      <c r="U107" s="28" t="s">
        <v>3</v>
      </c>
      <c r="V107" s="28">
        <v>1988</v>
      </c>
      <c r="W107" s="28">
        <v>44.5</v>
      </c>
      <c r="X107" s="28" t="s">
        <v>509</v>
      </c>
      <c r="Y107" s="28" t="s">
        <v>509</v>
      </c>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row>
    <row r="108" spans="2:76" x14ac:dyDescent="0.25">
      <c r="B108" s="59" t="str">
        <f t="shared" si="7"/>
        <v>Clackamas</v>
      </c>
      <c r="C108" s="31" t="str">
        <f t="shared" si="8"/>
        <v>OR</v>
      </c>
      <c r="D108" s="31">
        <f t="shared" si="9"/>
        <v>1988</v>
      </c>
      <c r="E108" s="31" t="str">
        <f t="shared" si="10"/>
        <v>USFS</v>
      </c>
      <c r="F108" s="33">
        <f t="shared" si="11"/>
        <v>47</v>
      </c>
      <c r="G108" s="33" t="str">
        <f t="shared" si="12"/>
        <v/>
      </c>
      <c r="H108" s="69" t="str">
        <f t="shared" si="13"/>
        <v/>
      </c>
      <c r="J108"/>
      <c r="K108"/>
      <c r="R108" s="5">
        <v>360</v>
      </c>
      <c r="S108" s="28" t="s">
        <v>384</v>
      </c>
      <c r="T108" s="28" t="s">
        <v>65</v>
      </c>
      <c r="U108" s="28" t="s">
        <v>3</v>
      </c>
      <c r="V108" s="28">
        <v>1988</v>
      </c>
      <c r="W108" s="28">
        <v>47</v>
      </c>
      <c r="X108" s="28" t="s">
        <v>509</v>
      </c>
      <c r="Y108" s="28" t="s">
        <v>509</v>
      </c>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row>
    <row r="109" spans="2:76" x14ac:dyDescent="0.25">
      <c r="B109" s="59" t="str">
        <f t="shared" si="7"/>
        <v>Crescent Creek</v>
      </c>
      <c r="C109" s="31" t="str">
        <f t="shared" si="8"/>
        <v>OR</v>
      </c>
      <c r="D109" s="31">
        <f t="shared" si="9"/>
        <v>1988</v>
      </c>
      <c r="E109" s="31" t="str">
        <f t="shared" si="10"/>
        <v>USFS</v>
      </c>
      <c r="F109" s="33">
        <f t="shared" si="11"/>
        <v>10</v>
      </c>
      <c r="G109" s="33" t="str">
        <f t="shared" si="12"/>
        <v/>
      </c>
      <c r="H109" s="69" t="str">
        <f t="shared" si="13"/>
        <v/>
      </c>
      <c r="J109"/>
      <c r="K109"/>
      <c r="R109" s="5">
        <v>363</v>
      </c>
      <c r="S109" s="28" t="s">
        <v>142</v>
      </c>
      <c r="T109" s="28" t="s">
        <v>65</v>
      </c>
      <c r="U109" s="28" t="s">
        <v>3</v>
      </c>
      <c r="V109" s="28">
        <v>1988</v>
      </c>
      <c r="W109" s="28">
        <v>10</v>
      </c>
      <c r="X109" s="28" t="s">
        <v>509</v>
      </c>
      <c r="Y109" s="28" t="s">
        <v>509</v>
      </c>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row>
    <row r="110" spans="2:76" x14ac:dyDescent="0.25">
      <c r="B110" s="59" t="str">
        <f t="shared" si="7"/>
        <v>Crooked</v>
      </c>
      <c r="C110" s="31" t="str">
        <f t="shared" si="8"/>
        <v>OR</v>
      </c>
      <c r="D110" s="31">
        <f t="shared" si="9"/>
        <v>1988</v>
      </c>
      <c r="E110" s="31" t="str">
        <f t="shared" si="10"/>
        <v>BLM</v>
      </c>
      <c r="F110" s="33">
        <f t="shared" si="11"/>
        <v>17.8</v>
      </c>
      <c r="G110" s="33" t="str">
        <f t="shared" si="12"/>
        <v/>
      </c>
      <c r="H110" s="69" t="str">
        <f t="shared" si="13"/>
        <v/>
      </c>
      <c r="J110"/>
      <c r="K110"/>
      <c r="R110" s="5">
        <v>364</v>
      </c>
      <c r="S110" s="28" t="s">
        <v>385</v>
      </c>
      <c r="T110" s="28" t="s">
        <v>65</v>
      </c>
      <c r="U110" s="28" t="s">
        <v>1</v>
      </c>
      <c r="V110" s="28">
        <v>1988</v>
      </c>
      <c r="W110" s="28">
        <v>17.8</v>
      </c>
      <c r="X110" s="28" t="s">
        <v>509</v>
      </c>
      <c r="Y110" s="28" t="s">
        <v>509</v>
      </c>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row>
    <row r="111" spans="2:76" x14ac:dyDescent="0.25">
      <c r="B111" s="59" t="str">
        <f t="shared" si="7"/>
        <v>North Fork Crooked</v>
      </c>
      <c r="C111" s="31" t="str">
        <f t="shared" si="8"/>
        <v>OR</v>
      </c>
      <c r="D111" s="31">
        <f t="shared" si="9"/>
        <v>1988</v>
      </c>
      <c r="E111" s="31" t="str">
        <f t="shared" si="10"/>
        <v>BLM</v>
      </c>
      <c r="F111" s="33">
        <f t="shared" si="11"/>
        <v>17.2</v>
      </c>
      <c r="G111" s="33" t="str">
        <f t="shared" si="12"/>
        <v/>
      </c>
      <c r="H111" s="69" t="str">
        <f t="shared" si="13"/>
        <v/>
      </c>
      <c r="J111"/>
      <c r="K111"/>
      <c r="R111" s="5">
        <v>365</v>
      </c>
      <c r="S111" s="28" t="s">
        <v>397</v>
      </c>
      <c r="T111" s="28" t="s">
        <v>65</v>
      </c>
      <c r="U111" s="28" t="s">
        <v>1</v>
      </c>
      <c r="V111" s="28">
        <v>1988</v>
      </c>
      <c r="W111" s="28">
        <v>17.2</v>
      </c>
      <c r="X111" s="28" t="s">
        <v>509</v>
      </c>
      <c r="Y111" s="28" t="s">
        <v>509</v>
      </c>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row>
    <row r="112" spans="2:76" x14ac:dyDescent="0.25">
      <c r="B112" s="59" t="str">
        <f t="shared" si="7"/>
        <v>North Fork Crooked</v>
      </c>
      <c r="C112" s="31" t="str">
        <f t="shared" si="8"/>
        <v>OR</v>
      </c>
      <c r="D112" s="31">
        <f t="shared" si="9"/>
        <v>1988</v>
      </c>
      <c r="E112" s="31" t="str">
        <f t="shared" si="10"/>
        <v>USFS</v>
      </c>
      <c r="F112" s="33">
        <f t="shared" si="11"/>
        <v>16.5</v>
      </c>
      <c r="G112" s="33" t="str">
        <f t="shared" si="12"/>
        <v/>
      </c>
      <c r="H112" s="69" t="str">
        <f t="shared" si="13"/>
        <v/>
      </c>
      <c r="J112"/>
      <c r="K112"/>
      <c r="R112" s="5">
        <v>366</v>
      </c>
      <c r="S112" s="28" t="s">
        <v>397</v>
      </c>
      <c r="T112" s="28" t="s">
        <v>65</v>
      </c>
      <c r="U112" s="28" t="s">
        <v>3</v>
      </c>
      <c r="V112" s="28">
        <v>1988</v>
      </c>
      <c r="W112" s="28">
        <v>16.5</v>
      </c>
      <c r="X112" s="28" t="s">
        <v>509</v>
      </c>
      <c r="Y112" s="28" t="s">
        <v>509</v>
      </c>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row>
    <row r="113" spans="2:76" x14ac:dyDescent="0.25">
      <c r="B113" s="59" t="str">
        <f t="shared" si="7"/>
        <v>Deschutes</v>
      </c>
      <c r="C113" s="31" t="str">
        <f t="shared" si="8"/>
        <v>OR</v>
      </c>
      <c r="D113" s="31">
        <f t="shared" si="9"/>
        <v>1988</v>
      </c>
      <c r="E113" s="31" t="str">
        <f t="shared" si="10"/>
        <v>BLM</v>
      </c>
      <c r="F113" s="33">
        <f t="shared" si="11"/>
        <v>120</v>
      </c>
      <c r="G113" s="33" t="str">
        <f t="shared" si="12"/>
        <v/>
      </c>
      <c r="H113" s="69" t="str">
        <f t="shared" si="13"/>
        <v/>
      </c>
      <c r="J113"/>
      <c r="K113"/>
      <c r="R113" s="5">
        <v>368</v>
      </c>
      <c r="S113" s="28" t="s">
        <v>386</v>
      </c>
      <c r="T113" s="28" t="s">
        <v>65</v>
      </c>
      <c r="U113" s="28" t="s">
        <v>1</v>
      </c>
      <c r="V113" s="28">
        <v>1988</v>
      </c>
      <c r="W113" s="28">
        <v>120</v>
      </c>
      <c r="X113" s="28" t="s">
        <v>509</v>
      </c>
      <c r="Y113" s="28" t="s">
        <v>509</v>
      </c>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row>
    <row r="114" spans="2:76" x14ac:dyDescent="0.25">
      <c r="B114" s="59" t="str">
        <f t="shared" si="7"/>
        <v>Deschutes</v>
      </c>
      <c r="C114" s="31" t="str">
        <f t="shared" si="8"/>
        <v>OR</v>
      </c>
      <c r="D114" s="31">
        <f t="shared" si="9"/>
        <v>1988</v>
      </c>
      <c r="E114" s="31" t="str">
        <f t="shared" si="10"/>
        <v>USFS</v>
      </c>
      <c r="F114" s="33">
        <f t="shared" si="11"/>
        <v>54.4</v>
      </c>
      <c r="G114" s="33" t="str">
        <f t="shared" si="12"/>
        <v/>
      </c>
      <c r="H114" s="69" t="str">
        <f t="shared" si="13"/>
        <v/>
      </c>
      <c r="J114"/>
      <c r="K114"/>
      <c r="R114" s="5">
        <v>369</v>
      </c>
      <c r="S114" s="28" t="s">
        <v>386</v>
      </c>
      <c r="T114" s="28" t="s">
        <v>65</v>
      </c>
      <c r="U114" s="28" t="s">
        <v>3</v>
      </c>
      <c r="V114" s="28">
        <v>1988</v>
      </c>
      <c r="W114" s="28">
        <v>54.4</v>
      </c>
      <c r="X114" s="28" t="s">
        <v>509</v>
      </c>
      <c r="Y114" s="28" t="s">
        <v>509</v>
      </c>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row>
    <row r="115" spans="2:76" x14ac:dyDescent="0.25">
      <c r="B115" s="59" t="str">
        <f t="shared" si="7"/>
        <v>Donner und Blitzen</v>
      </c>
      <c r="C115" s="31" t="str">
        <f t="shared" si="8"/>
        <v>OR</v>
      </c>
      <c r="D115" s="31">
        <f t="shared" si="9"/>
        <v>1988</v>
      </c>
      <c r="E115" s="31" t="str">
        <f t="shared" si="10"/>
        <v>BLM</v>
      </c>
      <c r="F115" s="33">
        <f t="shared" si="11"/>
        <v>72.7</v>
      </c>
      <c r="G115" s="33" t="str">
        <f t="shared" si="12"/>
        <v/>
      </c>
      <c r="H115" s="69" t="str">
        <f t="shared" si="13"/>
        <v/>
      </c>
      <c r="J115"/>
      <c r="K115"/>
      <c r="R115" s="5">
        <v>371</v>
      </c>
      <c r="S115" s="28" t="s">
        <v>387</v>
      </c>
      <c r="T115" s="28" t="s">
        <v>65</v>
      </c>
      <c r="U115" s="28" t="s">
        <v>1</v>
      </c>
      <c r="V115" s="28">
        <v>1988</v>
      </c>
      <c r="W115" s="28">
        <v>72.7</v>
      </c>
      <c r="X115" s="28" t="s">
        <v>509</v>
      </c>
      <c r="Y115" s="28" t="s">
        <v>509</v>
      </c>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row>
    <row r="116" spans="2:76" x14ac:dyDescent="0.25">
      <c r="B116" s="59" t="str">
        <f t="shared" si="7"/>
        <v xml:space="preserve">Eagle Creek </v>
      </c>
      <c r="C116" s="31" t="str">
        <f t="shared" si="8"/>
        <v>OR</v>
      </c>
      <c r="D116" s="31">
        <f t="shared" si="9"/>
        <v>1988</v>
      </c>
      <c r="E116" s="31" t="str">
        <f t="shared" si="10"/>
        <v>USFS</v>
      </c>
      <c r="F116" s="33">
        <f t="shared" si="11"/>
        <v>28.9</v>
      </c>
      <c r="G116" s="33" t="str">
        <f t="shared" si="12"/>
        <v/>
      </c>
      <c r="H116" s="69" t="str">
        <f t="shared" si="13"/>
        <v/>
      </c>
      <c r="J116"/>
      <c r="K116"/>
      <c r="R116" s="5">
        <v>375</v>
      </c>
      <c r="S116" s="28" t="s">
        <v>595</v>
      </c>
      <c r="T116" s="28" t="s">
        <v>65</v>
      </c>
      <c r="U116" s="28" t="s">
        <v>3</v>
      </c>
      <c r="V116" s="28">
        <v>1988</v>
      </c>
      <c r="W116" s="28">
        <v>28.9</v>
      </c>
      <c r="X116" s="28" t="s">
        <v>509</v>
      </c>
      <c r="Y116" s="28" t="s">
        <v>509</v>
      </c>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row>
    <row r="117" spans="2:76" x14ac:dyDescent="0.25">
      <c r="B117" s="59" t="str">
        <f t="shared" si="7"/>
        <v>Elk</v>
      </c>
      <c r="C117" s="31" t="str">
        <f t="shared" si="8"/>
        <v>OR</v>
      </c>
      <c r="D117" s="31">
        <f t="shared" si="9"/>
        <v>1988</v>
      </c>
      <c r="E117" s="31" t="str">
        <f t="shared" si="10"/>
        <v>USFS</v>
      </c>
      <c r="F117" s="33">
        <f t="shared" si="11"/>
        <v>19</v>
      </c>
      <c r="G117" s="33" t="str">
        <f t="shared" si="12"/>
        <v/>
      </c>
      <c r="H117" s="69" t="str">
        <f t="shared" si="13"/>
        <v/>
      </c>
      <c r="J117"/>
      <c r="K117"/>
      <c r="R117" s="5">
        <v>376</v>
      </c>
      <c r="S117" s="28" t="s">
        <v>201</v>
      </c>
      <c r="T117" s="28" t="s">
        <v>65</v>
      </c>
      <c r="U117" s="28" t="s">
        <v>3</v>
      </c>
      <c r="V117" s="28">
        <v>1988</v>
      </c>
      <c r="W117" s="28">
        <v>19</v>
      </c>
      <c r="X117" s="28" t="s">
        <v>509</v>
      </c>
      <c r="Y117" s="28" t="s">
        <v>509</v>
      </c>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row>
    <row r="118" spans="2:76" x14ac:dyDescent="0.25">
      <c r="B118" s="59" t="str">
        <f t="shared" si="7"/>
        <v>Grande Ronde</v>
      </c>
      <c r="C118" s="31" t="str">
        <f t="shared" si="8"/>
        <v>OR</v>
      </c>
      <c r="D118" s="31">
        <f t="shared" si="9"/>
        <v>1988</v>
      </c>
      <c r="E118" s="31" t="str">
        <f t="shared" si="10"/>
        <v>BLM</v>
      </c>
      <c r="F118" s="33">
        <f t="shared" si="11"/>
        <v>24.9</v>
      </c>
      <c r="G118" s="33" t="str">
        <f t="shared" si="12"/>
        <v/>
      </c>
      <c r="H118" s="69" t="str">
        <f t="shared" si="13"/>
        <v/>
      </c>
      <c r="J118"/>
      <c r="K118"/>
      <c r="R118" s="5">
        <v>384</v>
      </c>
      <c r="S118" s="28" t="s">
        <v>389</v>
      </c>
      <c r="T118" s="28" t="s">
        <v>65</v>
      </c>
      <c r="U118" s="28" t="s">
        <v>1</v>
      </c>
      <c r="V118" s="28">
        <v>1988</v>
      </c>
      <c r="W118" s="28">
        <v>24.9</v>
      </c>
      <c r="X118" s="28" t="s">
        <v>509</v>
      </c>
      <c r="Y118" s="28" t="s">
        <v>509</v>
      </c>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row>
    <row r="119" spans="2:76" x14ac:dyDescent="0.25">
      <c r="B119" s="59" t="str">
        <f t="shared" si="7"/>
        <v>Grande Ronde</v>
      </c>
      <c r="C119" s="31" t="str">
        <f t="shared" si="8"/>
        <v>OR</v>
      </c>
      <c r="D119" s="31">
        <f t="shared" si="9"/>
        <v>1988</v>
      </c>
      <c r="E119" s="31" t="str">
        <f t="shared" si="10"/>
        <v>USFS</v>
      </c>
      <c r="F119" s="33">
        <f t="shared" si="11"/>
        <v>18.899999999999999</v>
      </c>
      <c r="G119" s="33" t="str">
        <f t="shared" si="12"/>
        <v/>
      </c>
      <c r="H119" s="69" t="str">
        <f t="shared" si="13"/>
        <v/>
      </c>
      <c r="J119"/>
      <c r="K119"/>
      <c r="R119" s="5">
        <v>385</v>
      </c>
      <c r="S119" s="28" t="s">
        <v>389</v>
      </c>
      <c r="T119" s="28" t="s">
        <v>65</v>
      </c>
      <c r="U119" s="28" t="s">
        <v>3</v>
      </c>
      <c r="V119" s="28">
        <v>1988</v>
      </c>
      <c r="W119" s="28">
        <v>18.899999999999999</v>
      </c>
      <c r="X119" s="28" t="s">
        <v>509</v>
      </c>
      <c r="Y119" s="28" t="s">
        <v>509</v>
      </c>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row>
    <row r="120" spans="2:76" x14ac:dyDescent="0.25">
      <c r="B120" s="59" t="str">
        <f t="shared" si="7"/>
        <v>Imnaha</v>
      </c>
      <c r="C120" s="31" t="str">
        <f t="shared" si="8"/>
        <v>OR</v>
      </c>
      <c r="D120" s="31">
        <f t="shared" si="9"/>
        <v>1988</v>
      </c>
      <c r="E120" s="31" t="str">
        <f t="shared" si="10"/>
        <v>USFS</v>
      </c>
      <c r="F120" s="33">
        <f t="shared" si="11"/>
        <v>77</v>
      </c>
      <c r="G120" s="33" t="str">
        <f t="shared" si="12"/>
        <v/>
      </c>
      <c r="H120" s="69" t="str">
        <f t="shared" si="13"/>
        <v/>
      </c>
      <c r="J120"/>
      <c r="K120"/>
      <c r="R120" s="5">
        <v>390</v>
      </c>
      <c r="S120" s="28" t="s">
        <v>390</v>
      </c>
      <c r="T120" s="28" t="s">
        <v>65</v>
      </c>
      <c r="U120" s="28" t="s">
        <v>3</v>
      </c>
      <c r="V120" s="28">
        <v>1988</v>
      </c>
      <c r="W120" s="28">
        <v>77</v>
      </c>
      <c r="X120" s="28" t="s">
        <v>509</v>
      </c>
      <c r="Y120" s="28" t="s">
        <v>509</v>
      </c>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row>
    <row r="121" spans="2:76" x14ac:dyDescent="0.25">
      <c r="B121" s="59" t="str">
        <f t="shared" si="7"/>
        <v>John Day</v>
      </c>
      <c r="C121" s="31" t="str">
        <f t="shared" si="8"/>
        <v>OR</v>
      </c>
      <c r="D121" s="31">
        <f t="shared" si="9"/>
        <v>1988</v>
      </c>
      <c r="E121" s="31" t="str">
        <f t="shared" si="10"/>
        <v>BLM</v>
      </c>
      <c r="F121" s="33">
        <f t="shared" si="11"/>
        <v>147.5</v>
      </c>
      <c r="G121" s="33" t="str">
        <f t="shared" si="12"/>
        <v/>
      </c>
      <c r="H121" s="69" t="str">
        <f t="shared" si="13"/>
        <v/>
      </c>
      <c r="J121"/>
      <c r="K121"/>
      <c r="R121" s="5">
        <v>391</v>
      </c>
      <c r="S121" s="28" t="s">
        <v>203</v>
      </c>
      <c r="T121" s="28" t="s">
        <v>65</v>
      </c>
      <c r="U121" s="28" t="s">
        <v>1</v>
      </c>
      <c r="V121" s="28">
        <v>1988</v>
      </c>
      <c r="W121" s="28">
        <v>147.5</v>
      </c>
      <c r="X121" s="28" t="s">
        <v>509</v>
      </c>
      <c r="Y121" s="28" t="s">
        <v>509</v>
      </c>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row>
    <row r="122" spans="2:76" x14ac:dyDescent="0.25">
      <c r="B122" s="59" t="str">
        <f t="shared" si="7"/>
        <v>North Fork John Day</v>
      </c>
      <c r="C122" s="31" t="str">
        <f t="shared" si="8"/>
        <v>OR</v>
      </c>
      <c r="D122" s="31">
        <f t="shared" si="9"/>
        <v>1988</v>
      </c>
      <c r="E122" s="31" t="str">
        <f t="shared" si="10"/>
        <v>USFS</v>
      </c>
      <c r="F122" s="33">
        <f t="shared" si="11"/>
        <v>54.099999999999994</v>
      </c>
      <c r="G122" s="33" t="str">
        <f t="shared" si="12"/>
        <v/>
      </c>
      <c r="H122" s="69" t="str">
        <f t="shared" si="13"/>
        <v/>
      </c>
      <c r="J122"/>
      <c r="K122"/>
      <c r="R122" s="5">
        <v>392</v>
      </c>
      <c r="S122" s="28" t="s">
        <v>398</v>
      </c>
      <c r="T122" s="28" t="s">
        <v>65</v>
      </c>
      <c r="U122" s="28" t="s">
        <v>3</v>
      </c>
      <c r="V122" s="28">
        <v>1988</v>
      </c>
      <c r="W122" s="28">
        <v>54.099999999999994</v>
      </c>
      <c r="X122" s="28" t="s">
        <v>509</v>
      </c>
      <c r="Y122" s="28" t="s">
        <v>509</v>
      </c>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row>
    <row r="123" spans="2:76" x14ac:dyDescent="0.25">
      <c r="B123" s="59" t="str">
        <f t="shared" si="7"/>
        <v>South Fork John Day</v>
      </c>
      <c r="C123" s="31" t="str">
        <f t="shared" si="8"/>
        <v>OR</v>
      </c>
      <c r="D123" s="31">
        <f t="shared" si="9"/>
        <v>1988</v>
      </c>
      <c r="E123" s="31" t="str">
        <f t="shared" si="10"/>
        <v>BLM</v>
      </c>
      <c r="F123" s="33">
        <f t="shared" si="11"/>
        <v>47</v>
      </c>
      <c r="G123" s="33" t="str">
        <f t="shared" si="12"/>
        <v/>
      </c>
      <c r="H123" s="69" t="str">
        <f t="shared" si="13"/>
        <v/>
      </c>
      <c r="J123"/>
      <c r="K123"/>
      <c r="R123" s="5">
        <v>393</v>
      </c>
      <c r="S123" s="28" t="s">
        <v>403</v>
      </c>
      <c r="T123" s="28" t="s">
        <v>65</v>
      </c>
      <c r="U123" s="28" t="s">
        <v>1</v>
      </c>
      <c r="V123" s="28">
        <v>1988</v>
      </c>
      <c r="W123" s="28">
        <v>47</v>
      </c>
      <c r="X123" s="28" t="s">
        <v>509</v>
      </c>
      <c r="Y123" s="28" t="s">
        <v>509</v>
      </c>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row>
    <row r="124" spans="2:76" x14ac:dyDescent="0.25">
      <c r="B124" s="59" t="str">
        <f t="shared" si="7"/>
        <v>Joseph Creek</v>
      </c>
      <c r="C124" s="31" t="str">
        <f t="shared" si="8"/>
        <v>OR</v>
      </c>
      <c r="D124" s="31">
        <f t="shared" si="9"/>
        <v>1988</v>
      </c>
      <c r="E124" s="31" t="str">
        <f t="shared" si="10"/>
        <v>USFS</v>
      </c>
      <c r="F124" s="33">
        <f t="shared" si="11"/>
        <v>8.6</v>
      </c>
      <c r="G124" s="33" t="str">
        <f t="shared" si="12"/>
        <v/>
      </c>
      <c r="H124" s="69" t="str">
        <f t="shared" si="13"/>
        <v/>
      </c>
      <c r="J124"/>
      <c r="K124"/>
      <c r="R124" s="5">
        <v>394</v>
      </c>
      <c r="S124" s="28" t="s">
        <v>145</v>
      </c>
      <c r="T124" s="28" t="s">
        <v>65</v>
      </c>
      <c r="U124" s="28" t="s">
        <v>3</v>
      </c>
      <c r="V124" s="28">
        <v>1988</v>
      </c>
      <c r="W124" s="28">
        <v>8.6</v>
      </c>
      <c r="X124" s="28" t="s">
        <v>509</v>
      </c>
      <c r="Y124" s="28" t="s">
        <v>509</v>
      </c>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row>
    <row r="125" spans="2:76" x14ac:dyDescent="0.25">
      <c r="B125" s="59" t="str">
        <f t="shared" si="7"/>
        <v>Little Deschutes</v>
      </c>
      <c r="C125" s="31" t="str">
        <f t="shared" si="8"/>
        <v>OR</v>
      </c>
      <c r="D125" s="31">
        <f t="shared" si="9"/>
        <v>1988</v>
      </c>
      <c r="E125" s="31" t="str">
        <f t="shared" si="10"/>
        <v>USFS</v>
      </c>
      <c r="F125" s="33">
        <f t="shared" si="11"/>
        <v>12</v>
      </c>
      <c r="G125" s="33" t="str">
        <f t="shared" si="12"/>
        <v/>
      </c>
      <c r="H125" s="69" t="str">
        <f t="shared" si="13"/>
        <v/>
      </c>
      <c r="J125"/>
      <c r="K125"/>
      <c r="R125" s="5">
        <v>395</v>
      </c>
      <c r="S125" s="28" t="s">
        <v>391</v>
      </c>
      <c r="T125" s="28" t="s">
        <v>65</v>
      </c>
      <c r="U125" s="28" t="s">
        <v>3</v>
      </c>
      <c r="V125" s="28">
        <v>1988</v>
      </c>
      <c r="W125" s="28">
        <v>12</v>
      </c>
      <c r="X125" s="28" t="s">
        <v>509</v>
      </c>
      <c r="Y125" s="28" t="s">
        <v>509</v>
      </c>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row>
    <row r="126" spans="2:76" x14ac:dyDescent="0.25">
      <c r="B126" s="59" t="str">
        <f t="shared" si="7"/>
        <v>Lostine</v>
      </c>
      <c r="C126" s="31" t="str">
        <f t="shared" si="8"/>
        <v>OR</v>
      </c>
      <c r="D126" s="31">
        <f t="shared" si="9"/>
        <v>1988</v>
      </c>
      <c r="E126" s="31" t="str">
        <f t="shared" si="10"/>
        <v>USFS</v>
      </c>
      <c r="F126" s="33">
        <f t="shared" si="11"/>
        <v>16</v>
      </c>
      <c r="G126" s="33" t="str">
        <f t="shared" si="12"/>
        <v/>
      </c>
      <c r="H126" s="69" t="str">
        <f t="shared" si="13"/>
        <v/>
      </c>
      <c r="J126"/>
      <c r="K126"/>
      <c r="R126" s="5">
        <v>396</v>
      </c>
      <c r="S126" s="28" t="s">
        <v>392</v>
      </c>
      <c r="T126" s="28" t="s">
        <v>65</v>
      </c>
      <c r="U126" s="28" t="s">
        <v>3</v>
      </c>
      <c r="V126" s="28">
        <v>1988</v>
      </c>
      <c r="W126" s="28">
        <v>16</v>
      </c>
      <c r="X126" s="28" t="s">
        <v>509</v>
      </c>
      <c r="Y126" s="28" t="s">
        <v>509</v>
      </c>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row>
    <row r="127" spans="2:76" x14ac:dyDescent="0.25">
      <c r="B127" s="59" t="str">
        <f t="shared" si="7"/>
        <v>Malheur</v>
      </c>
      <c r="C127" s="31" t="str">
        <f t="shared" si="8"/>
        <v>OR</v>
      </c>
      <c r="D127" s="31">
        <f t="shared" si="9"/>
        <v>1988</v>
      </c>
      <c r="E127" s="31" t="str">
        <f t="shared" si="10"/>
        <v>USFS</v>
      </c>
      <c r="F127" s="33">
        <f t="shared" si="11"/>
        <v>13.7</v>
      </c>
      <c r="G127" s="33" t="str">
        <f t="shared" si="12"/>
        <v/>
      </c>
      <c r="H127" s="69" t="str">
        <f t="shared" si="13"/>
        <v/>
      </c>
      <c r="J127"/>
      <c r="K127"/>
      <c r="R127" s="5">
        <v>397</v>
      </c>
      <c r="S127" s="28" t="s">
        <v>393</v>
      </c>
      <c r="T127" s="28" t="s">
        <v>65</v>
      </c>
      <c r="U127" s="28" t="s">
        <v>3</v>
      </c>
      <c r="V127" s="28">
        <v>1988</v>
      </c>
      <c r="W127" s="28">
        <v>13.7</v>
      </c>
      <c r="X127" s="28" t="s">
        <v>509</v>
      </c>
      <c r="Y127" s="28" t="s">
        <v>509</v>
      </c>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row>
    <row r="128" spans="2:76" x14ac:dyDescent="0.25">
      <c r="B128" s="59" t="str">
        <f t="shared" si="7"/>
        <v>North Fork Malheur</v>
      </c>
      <c r="C128" s="31" t="str">
        <f t="shared" si="8"/>
        <v>OR</v>
      </c>
      <c r="D128" s="31">
        <f t="shared" si="9"/>
        <v>1988</v>
      </c>
      <c r="E128" s="31" t="str">
        <f t="shared" si="10"/>
        <v>USFS</v>
      </c>
      <c r="F128" s="33">
        <f t="shared" si="11"/>
        <v>25.5</v>
      </c>
      <c r="G128" s="33" t="str">
        <f t="shared" si="12"/>
        <v/>
      </c>
      <c r="H128" s="69" t="str">
        <f t="shared" si="13"/>
        <v/>
      </c>
      <c r="J128"/>
      <c r="K128"/>
      <c r="R128" s="5">
        <v>398</v>
      </c>
      <c r="S128" s="28" t="s">
        <v>265</v>
      </c>
      <c r="T128" s="28" t="s">
        <v>65</v>
      </c>
      <c r="U128" s="28" t="s">
        <v>3</v>
      </c>
      <c r="V128" s="28">
        <v>1988</v>
      </c>
      <c r="W128" s="28">
        <v>25.5</v>
      </c>
      <c r="X128" s="28" t="s">
        <v>509</v>
      </c>
      <c r="Y128" s="28" t="s">
        <v>509</v>
      </c>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row>
    <row r="129" spans="2:76" x14ac:dyDescent="0.25">
      <c r="B129" s="59" t="str">
        <f t="shared" si="7"/>
        <v>McKenzie</v>
      </c>
      <c r="C129" s="31" t="str">
        <f t="shared" si="8"/>
        <v>OR</v>
      </c>
      <c r="D129" s="31">
        <f t="shared" si="9"/>
        <v>1988</v>
      </c>
      <c r="E129" s="31" t="str">
        <f t="shared" si="10"/>
        <v>USFS</v>
      </c>
      <c r="F129" s="33">
        <f t="shared" si="11"/>
        <v>12.7</v>
      </c>
      <c r="G129" s="33" t="str">
        <f t="shared" si="12"/>
        <v/>
      </c>
      <c r="H129" s="69" t="str">
        <f t="shared" si="13"/>
        <v/>
      </c>
      <c r="J129"/>
      <c r="K129"/>
      <c r="R129" s="5">
        <v>400</v>
      </c>
      <c r="S129" s="28" t="s">
        <v>394</v>
      </c>
      <c r="T129" s="28" t="s">
        <v>65</v>
      </c>
      <c r="U129" s="28" t="s">
        <v>3</v>
      </c>
      <c r="V129" s="28">
        <v>1988</v>
      </c>
      <c r="W129" s="28">
        <v>12.7</v>
      </c>
      <c r="X129" s="28" t="s">
        <v>509</v>
      </c>
      <c r="Y129" s="28" t="s">
        <v>509</v>
      </c>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row>
    <row r="130" spans="2:76" x14ac:dyDescent="0.25">
      <c r="B130" s="59" t="str">
        <f t="shared" si="7"/>
        <v>Metolius</v>
      </c>
      <c r="C130" s="31" t="str">
        <f t="shared" si="8"/>
        <v>OR</v>
      </c>
      <c r="D130" s="31">
        <f t="shared" si="9"/>
        <v>1988</v>
      </c>
      <c r="E130" s="31" t="str">
        <f t="shared" si="10"/>
        <v>USFS</v>
      </c>
      <c r="F130" s="33">
        <f t="shared" si="11"/>
        <v>28.6</v>
      </c>
      <c r="G130" s="33" t="str">
        <f t="shared" si="12"/>
        <v/>
      </c>
      <c r="H130" s="69" t="str">
        <f t="shared" si="13"/>
        <v/>
      </c>
      <c r="J130"/>
      <c r="K130"/>
      <c r="R130" s="5">
        <v>402</v>
      </c>
      <c r="S130" s="28" t="s">
        <v>395</v>
      </c>
      <c r="T130" s="28" t="s">
        <v>65</v>
      </c>
      <c r="U130" s="28" t="s">
        <v>3</v>
      </c>
      <c r="V130" s="28">
        <v>1988</v>
      </c>
      <c r="W130" s="28">
        <v>28.6</v>
      </c>
      <c r="X130" s="28" t="s">
        <v>509</v>
      </c>
      <c r="Y130" s="28" t="s">
        <v>509</v>
      </c>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row>
    <row r="131" spans="2:76" x14ac:dyDescent="0.25">
      <c r="B131" s="59" t="str">
        <f t="shared" si="7"/>
        <v>Minam</v>
      </c>
      <c r="C131" s="31" t="str">
        <f t="shared" si="8"/>
        <v>OR</v>
      </c>
      <c r="D131" s="31">
        <f t="shared" si="9"/>
        <v>1988</v>
      </c>
      <c r="E131" s="31" t="str">
        <f t="shared" si="10"/>
        <v>USFS</v>
      </c>
      <c r="F131" s="33">
        <f t="shared" si="11"/>
        <v>41.9</v>
      </c>
      <c r="G131" s="33" t="str">
        <f t="shared" si="12"/>
        <v/>
      </c>
      <c r="H131" s="69" t="str">
        <f t="shared" si="13"/>
        <v/>
      </c>
      <c r="J131"/>
      <c r="K131"/>
      <c r="R131" s="5">
        <v>403</v>
      </c>
      <c r="S131" s="28" t="s">
        <v>396</v>
      </c>
      <c r="T131" s="28" t="s">
        <v>65</v>
      </c>
      <c r="U131" s="28" t="s">
        <v>3</v>
      </c>
      <c r="V131" s="28">
        <v>1988</v>
      </c>
      <c r="W131" s="28">
        <v>41.9</v>
      </c>
      <c r="X131" s="28" t="s">
        <v>509</v>
      </c>
      <c r="Y131" s="28" t="s">
        <v>509</v>
      </c>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row>
    <row r="132" spans="2:76" x14ac:dyDescent="0.25">
      <c r="B132" s="59" t="str">
        <f t="shared" si="7"/>
        <v>North Powder</v>
      </c>
      <c r="C132" s="31" t="str">
        <f t="shared" si="8"/>
        <v>OR</v>
      </c>
      <c r="D132" s="31">
        <f t="shared" si="9"/>
        <v>1988</v>
      </c>
      <c r="E132" s="31" t="str">
        <f t="shared" si="10"/>
        <v>USFS</v>
      </c>
      <c r="F132" s="33">
        <f t="shared" si="11"/>
        <v>6.4</v>
      </c>
      <c r="G132" s="33" t="str">
        <f t="shared" si="12"/>
        <v/>
      </c>
      <c r="H132" s="69" t="str">
        <f t="shared" si="13"/>
        <v/>
      </c>
      <c r="J132"/>
      <c r="K132"/>
      <c r="R132" s="5">
        <v>404</v>
      </c>
      <c r="S132" s="28" t="s">
        <v>402</v>
      </c>
      <c r="T132" s="28" t="s">
        <v>65</v>
      </c>
      <c r="U132" s="28" t="s">
        <v>3</v>
      </c>
      <c r="V132" s="28">
        <v>1988</v>
      </c>
      <c r="W132" s="28">
        <v>6.4</v>
      </c>
      <c r="X132" s="28" t="s">
        <v>509</v>
      </c>
      <c r="Y132" s="28" t="s">
        <v>509</v>
      </c>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row>
    <row r="133" spans="2:76" x14ac:dyDescent="0.25">
      <c r="B133" s="59" t="str">
        <f t="shared" ref="B133:B196" si="14">IF(ISBLANK(S133),"",(S133))</f>
        <v>North Umpqua</v>
      </c>
      <c r="C133" s="31" t="str">
        <f t="shared" ref="C133:C196" si="15">IF(ISBLANK(T133),"",(T133))</f>
        <v>OR</v>
      </c>
      <c r="D133" s="31">
        <f t="shared" ref="D133:D196" si="16">IF(ISBLANK(V133),"",(V133))</f>
        <v>1988</v>
      </c>
      <c r="E133" s="31" t="str">
        <f t="shared" ref="E133:E196" si="17">IF(ISBLANK(U133),"",(U133))</f>
        <v>BLM</v>
      </c>
      <c r="F133" s="33">
        <f t="shared" ref="F133:F196" si="18">IF(ISBLANK(W133),"",(W133))</f>
        <v>8.4</v>
      </c>
      <c r="G133" s="33" t="str">
        <f t="shared" ref="G133:G196" si="19">IF(ISBLANK(X133),"",(X133))</f>
        <v/>
      </c>
      <c r="H133" s="69" t="str">
        <f t="shared" ref="H133:H196" si="20">IF(ISBLANK(Y133),"",(Y133))</f>
        <v/>
      </c>
      <c r="J133"/>
      <c r="K133"/>
      <c r="R133" s="5">
        <v>405</v>
      </c>
      <c r="S133" s="28" t="s">
        <v>244</v>
      </c>
      <c r="T133" s="28" t="s">
        <v>65</v>
      </c>
      <c r="U133" s="28" t="s">
        <v>1</v>
      </c>
      <c r="V133" s="28">
        <v>1988</v>
      </c>
      <c r="W133" s="28">
        <v>8.4</v>
      </c>
      <c r="X133" s="28" t="s">
        <v>509</v>
      </c>
      <c r="Y133" s="28" t="s">
        <v>509</v>
      </c>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row>
    <row r="134" spans="2:76" x14ac:dyDescent="0.25">
      <c r="B134" s="59" t="str">
        <f t="shared" si="14"/>
        <v>North Umpqua</v>
      </c>
      <c r="C134" s="31" t="str">
        <f t="shared" si="15"/>
        <v>OR</v>
      </c>
      <c r="D134" s="31">
        <f t="shared" si="16"/>
        <v>1988</v>
      </c>
      <c r="E134" s="31" t="str">
        <f t="shared" si="17"/>
        <v>USFS</v>
      </c>
      <c r="F134" s="33">
        <f t="shared" si="18"/>
        <v>25.4</v>
      </c>
      <c r="G134" s="33" t="str">
        <f t="shared" si="19"/>
        <v/>
      </c>
      <c r="H134" s="69" t="str">
        <f t="shared" si="20"/>
        <v/>
      </c>
      <c r="J134"/>
      <c r="K134"/>
      <c r="R134" s="5">
        <v>406</v>
      </c>
      <c r="S134" s="28" t="s">
        <v>244</v>
      </c>
      <c r="T134" s="28" t="s">
        <v>65</v>
      </c>
      <c r="U134" s="28" t="s">
        <v>3</v>
      </c>
      <c r="V134" s="28">
        <v>1988</v>
      </c>
      <c r="W134" s="28">
        <v>25.4</v>
      </c>
      <c r="X134" s="28" t="s">
        <v>509</v>
      </c>
      <c r="Y134" s="28" t="s">
        <v>509</v>
      </c>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row>
    <row r="135" spans="2:76" x14ac:dyDescent="0.25">
      <c r="B135" s="59" t="str">
        <f t="shared" si="14"/>
        <v>North Fork Owyhee</v>
      </c>
      <c r="C135" s="31" t="str">
        <f t="shared" si="15"/>
        <v>OR</v>
      </c>
      <c r="D135" s="31">
        <f t="shared" si="16"/>
        <v>1988</v>
      </c>
      <c r="E135" s="31" t="str">
        <f t="shared" si="17"/>
        <v>BLM</v>
      </c>
      <c r="F135" s="33">
        <f t="shared" si="18"/>
        <v>9.6</v>
      </c>
      <c r="G135" s="33" t="str">
        <f t="shared" si="19"/>
        <v/>
      </c>
      <c r="H135" s="69" t="str">
        <f t="shared" si="20"/>
        <v/>
      </c>
      <c r="J135"/>
      <c r="K135"/>
      <c r="R135" s="5">
        <v>409</v>
      </c>
      <c r="S135" s="28" t="s">
        <v>399</v>
      </c>
      <c r="T135" s="28" t="s">
        <v>65</v>
      </c>
      <c r="U135" s="28" t="s">
        <v>1</v>
      </c>
      <c r="V135" s="28">
        <v>1988</v>
      </c>
      <c r="W135" s="28">
        <v>9.6</v>
      </c>
      <c r="X135" s="28" t="s">
        <v>509</v>
      </c>
      <c r="Y135" s="28" t="s">
        <v>509</v>
      </c>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row>
    <row r="136" spans="2:76" x14ac:dyDescent="0.25">
      <c r="B136" s="59" t="str">
        <f t="shared" si="14"/>
        <v>Powder</v>
      </c>
      <c r="C136" s="31" t="str">
        <f t="shared" si="15"/>
        <v>OR</v>
      </c>
      <c r="D136" s="31">
        <f t="shared" si="16"/>
        <v>1988</v>
      </c>
      <c r="E136" s="31" t="str">
        <f t="shared" si="17"/>
        <v>BLM</v>
      </c>
      <c r="F136" s="33">
        <f t="shared" si="18"/>
        <v>11.7</v>
      </c>
      <c r="G136" s="33" t="str">
        <f t="shared" si="19"/>
        <v/>
      </c>
      <c r="H136" s="69" t="str">
        <f t="shared" si="20"/>
        <v/>
      </c>
      <c r="J136"/>
      <c r="K136"/>
      <c r="R136" s="5">
        <v>410</v>
      </c>
      <c r="S136" s="28" t="s">
        <v>480</v>
      </c>
      <c r="T136" s="28" t="s">
        <v>65</v>
      </c>
      <c r="U136" s="28" t="s">
        <v>1</v>
      </c>
      <c r="V136" s="28">
        <v>1988</v>
      </c>
      <c r="W136" s="28">
        <v>11.7</v>
      </c>
      <c r="X136" s="28" t="s">
        <v>509</v>
      </c>
      <c r="Y136" s="28" t="s">
        <v>509</v>
      </c>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row>
    <row r="137" spans="2:76" x14ac:dyDescent="0.25">
      <c r="B137" s="59" t="str">
        <f t="shared" si="14"/>
        <v>Quartzville Creek</v>
      </c>
      <c r="C137" s="31" t="str">
        <f t="shared" si="15"/>
        <v>OR</v>
      </c>
      <c r="D137" s="31">
        <f t="shared" si="16"/>
        <v>1988</v>
      </c>
      <c r="E137" s="31" t="str">
        <f t="shared" si="17"/>
        <v>BLM</v>
      </c>
      <c r="F137" s="33">
        <f t="shared" si="18"/>
        <v>12</v>
      </c>
      <c r="G137" s="33" t="str">
        <f t="shared" si="19"/>
        <v/>
      </c>
      <c r="H137" s="69" t="str">
        <f t="shared" si="20"/>
        <v/>
      </c>
      <c r="J137"/>
      <c r="K137"/>
      <c r="R137" s="5">
        <v>411</v>
      </c>
      <c r="S137" s="28" t="s">
        <v>146</v>
      </c>
      <c r="T137" s="28" t="s">
        <v>65</v>
      </c>
      <c r="U137" s="28" t="s">
        <v>1</v>
      </c>
      <c r="V137" s="28">
        <v>1988</v>
      </c>
      <c r="W137" s="28">
        <v>12</v>
      </c>
      <c r="X137" s="28" t="s">
        <v>509</v>
      </c>
      <c r="Y137" s="28" t="s">
        <v>509</v>
      </c>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row>
    <row r="138" spans="2:76" x14ac:dyDescent="0.25">
      <c r="B138" s="59" t="str">
        <f t="shared" si="14"/>
        <v>Roaring</v>
      </c>
      <c r="C138" s="31" t="str">
        <f t="shared" si="15"/>
        <v>OR</v>
      </c>
      <c r="D138" s="31">
        <f t="shared" si="16"/>
        <v>1988</v>
      </c>
      <c r="E138" s="31" t="str">
        <f t="shared" si="17"/>
        <v>USFS</v>
      </c>
      <c r="F138" s="33">
        <f t="shared" si="18"/>
        <v>13.7</v>
      </c>
      <c r="G138" s="33" t="str">
        <f t="shared" si="19"/>
        <v/>
      </c>
      <c r="H138" s="69" t="str">
        <f t="shared" si="20"/>
        <v/>
      </c>
      <c r="J138"/>
      <c r="K138"/>
      <c r="R138" s="5">
        <v>413</v>
      </c>
      <c r="S138" s="28" t="s">
        <v>481</v>
      </c>
      <c r="T138" s="28" t="s">
        <v>65</v>
      </c>
      <c r="U138" s="28" t="s">
        <v>3</v>
      </c>
      <c r="V138" s="28">
        <v>1988</v>
      </c>
      <c r="W138" s="28">
        <v>13.7</v>
      </c>
      <c r="X138" s="28" t="s">
        <v>509</v>
      </c>
      <c r="Y138" s="28" t="s">
        <v>509</v>
      </c>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row>
    <row r="139" spans="2:76" x14ac:dyDescent="0.25">
      <c r="B139" s="59" t="str">
        <f t="shared" si="14"/>
        <v>Salmon</v>
      </c>
      <c r="C139" s="31" t="str">
        <f t="shared" si="15"/>
        <v>OR</v>
      </c>
      <c r="D139" s="31">
        <f t="shared" si="16"/>
        <v>1988</v>
      </c>
      <c r="E139" s="31" t="str">
        <f t="shared" si="17"/>
        <v>BLM</v>
      </c>
      <c r="F139" s="33">
        <f t="shared" si="18"/>
        <v>8</v>
      </c>
      <c r="G139" s="33" t="str">
        <f t="shared" si="19"/>
        <v/>
      </c>
      <c r="H139" s="69" t="str">
        <f t="shared" si="20"/>
        <v/>
      </c>
      <c r="J139"/>
      <c r="K139"/>
      <c r="R139" s="5">
        <v>418</v>
      </c>
      <c r="S139" s="28" t="s">
        <v>190</v>
      </c>
      <c r="T139" s="28" t="s">
        <v>65</v>
      </c>
      <c r="U139" s="28" t="s">
        <v>1</v>
      </c>
      <c r="V139" s="28">
        <v>1988</v>
      </c>
      <c r="W139" s="28">
        <v>8</v>
      </c>
      <c r="X139" s="28" t="s">
        <v>509</v>
      </c>
      <c r="Y139" s="28" t="s">
        <v>509</v>
      </c>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row>
    <row r="140" spans="2:76" x14ac:dyDescent="0.25">
      <c r="B140" s="59" t="str">
        <f t="shared" si="14"/>
        <v>Salmon</v>
      </c>
      <c r="C140" s="31" t="str">
        <f t="shared" si="15"/>
        <v>OR</v>
      </c>
      <c r="D140" s="31">
        <f t="shared" si="16"/>
        <v>1988</v>
      </c>
      <c r="E140" s="31" t="str">
        <f t="shared" si="17"/>
        <v>USFS</v>
      </c>
      <c r="F140" s="33">
        <f t="shared" si="18"/>
        <v>25.5</v>
      </c>
      <c r="G140" s="33" t="str">
        <f t="shared" si="19"/>
        <v/>
      </c>
      <c r="H140" s="69" t="str">
        <f t="shared" si="20"/>
        <v/>
      </c>
      <c r="J140"/>
      <c r="K140"/>
      <c r="R140" s="5">
        <v>419</v>
      </c>
      <c r="S140" s="28" t="s">
        <v>190</v>
      </c>
      <c r="T140" s="28" t="s">
        <v>65</v>
      </c>
      <c r="U140" s="28" t="s">
        <v>3</v>
      </c>
      <c r="V140" s="28">
        <v>1988</v>
      </c>
      <c r="W140" s="28">
        <v>25.5</v>
      </c>
      <c r="X140" s="28" t="s">
        <v>509</v>
      </c>
      <c r="Y140" s="28" t="s">
        <v>509</v>
      </c>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row>
    <row r="141" spans="2:76" x14ac:dyDescent="0.25">
      <c r="B141" s="59" t="str">
        <f t="shared" si="14"/>
        <v>Sandy</v>
      </c>
      <c r="C141" s="31" t="str">
        <f t="shared" si="15"/>
        <v>OR</v>
      </c>
      <c r="D141" s="31">
        <f t="shared" si="16"/>
        <v>1988</v>
      </c>
      <c r="E141" s="31" t="str">
        <f t="shared" si="17"/>
        <v>BLM</v>
      </c>
      <c r="F141" s="33">
        <f t="shared" si="18"/>
        <v>12.5</v>
      </c>
      <c r="G141" s="33" t="str">
        <f t="shared" si="19"/>
        <v/>
      </c>
      <c r="H141" s="69" t="str">
        <f t="shared" si="20"/>
        <v/>
      </c>
      <c r="J141"/>
      <c r="K141"/>
      <c r="R141" s="5">
        <v>421</v>
      </c>
      <c r="S141" s="28" t="s">
        <v>482</v>
      </c>
      <c r="T141" s="28" t="s">
        <v>65</v>
      </c>
      <c r="U141" s="28" t="s">
        <v>1</v>
      </c>
      <c r="V141" s="28">
        <v>1988</v>
      </c>
      <c r="W141" s="28">
        <v>12.5</v>
      </c>
      <c r="X141" s="28" t="s">
        <v>509</v>
      </c>
      <c r="Y141" s="28" t="s">
        <v>509</v>
      </c>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row>
    <row r="142" spans="2:76" x14ac:dyDescent="0.25">
      <c r="B142" s="59" t="str">
        <f t="shared" si="14"/>
        <v>Sandy</v>
      </c>
      <c r="C142" s="31" t="str">
        <f t="shared" si="15"/>
        <v>OR</v>
      </c>
      <c r="D142" s="31">
        <f t="shared" si="16"/>
        <v>1988</v>
      </c>
      <c r="E142" s="31" t="str">
        <f t="shared" si="17"/>
        <v>USFS</v>
      </c>
      <c r="F142" s="33">
        <f t="shared" si="18"/>
        <v>12.4</v>
      </c>
      <c r="G142" s="33" t="str">
        <f t="shared" si="19"/>
        <v/>
      </c>
      <c r="H142" s="69" t="str">
        <f t="shared" si="20"/>
        <v/>
      </c>
      <c r="J142"/>
      <c r="K142"/>
      <c r="R142" s="5">
        <v>422</v>
      </c>
      <c r="S142" s="28" t="s">
        <v>482</v>
      </c>
      <c r="T142" s="28" t="s">
        <v>65</v>
      </c>
      <c r="U142" s="28" t="s">
        <v>3</v>
      </c>
      <c r="V142" s="28">
        <v>1988</v>
      </c>
      <c r="W142" s="28">
        <v>12.4</v>
      </c>
      <c r="X142" s="28" t="s">
        <v>509</v>
      </c>
      <c r="Y142" s="28" t="s">
        <v>509</v>
      </c>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row>
    <row r="143" spans="2:76" x14ac:dyDescent="0.25">
      <c r="B143" s="59" t="str">
        <f t="shared" si="14"/>
        <v>North Fork Smith</v>
      </c>
      <c r="C143" s="31" t="str">
        <f t="shared" si="15"/>
        <v>OR</v>
      </c>
      <c r="D143" s="31">
        <f t="shared" si="16"/>
        <v>1988</v>
      </c>
      <c r="E143" s="31" t="str">
        <f t="shared" si="17"/>
        <v>USFS</v>
      </c>
      <c r="F143" s="33">
        <f t="shared" si="18"/>
        <v>13</v>
      </c>
      <c r="G143" s="33" t="str">
        <f t="shared" si="19"/>
        <v/>
      </c>
      <c r="H143" s="69" t="str">
        <f t="shared" si="20"/>
        <v/>
      </c>
      <c r="J143"/>
      <c r="K143"/>
      <c r="R143" s="5">
        <v>424</v>
      </c>
      <c r="S143" s="28" t="s">
        <v>400</v>
      </c>
      <c r="T143" s="28" t="s">
        <v>65</v>
      </c>
      <c r="U143" s="28" t="s">
        <v>3</v>
      </c>
      <c r="V143" s="28">
        <v>1988</v>
      </c>
      <c r="W143" s="28">
        <v>13</v>
      </c>
      <c r="X143" s="28" t="s">
        <v>509</v>
      </c>
      <c r="Y143" s="28" t="s">
        <v>509</v>
      </c>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row>
    <row r="144" spans="2:76" x14ac:dyDescent="0.25">
      <c r="B144" s="59" t="str">
        <f t="shared" si="14"/>
        <v>North Fork Sprague</v>
      </c>
      <c r="C144" s="31" t="str">
        <f t="shared" si="15"/>
        <v>OR</v>
      </c>
      <c r="D144" s="31">
        <f t="shared" si="16"/>
        <v>1988</v>
      </c>
      <c r="E144" s="31" t="str">
        <f t="shared" si="17"/>
        <v>USFS</v>
      </c>
      <c r="F144" s="33">
        <f t="shared" si="18"/>
        <v>15</v>
      </c>
      <c r="G144" s="33" t="str">
        <f t="shared" si="19"/>
        <v/>
      </c>
      <c r="H144" s="69" t="str">
        <f t="shared" si="20"/>
        <v/>
      </c>
      <c r="J144"/>
      <c r="K144"/>
      <c r="R144" s="5">
        <v>425</v>
      </c>
      <c r="S144" s="28" t="s">
        <v>401</v>
      </c>
      <c r="T144" s="28" t="s">
        <v>65</v>
      </c>
      <c r="U144" s="28" t="s">
        <v>3</v>
      </c>
      <c r="V144" s="28">
        <v>1988</v>
      </c>
      <c r="W144" s="28">
        <v>15</v>
      </c>
      <c r="X144" s="28" t="s">
        <v>509</v>
      </c>
      <c r="Y144" s="28" t="s">
        <v>509</v>
      </c>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row>
    <row r="145" spans="2:76" x14ac:dyDescent="0.25">
      <c r="B145" s="59" t="str">
        <f t="shared" si="14"/>
        <v>Whychus Creek</v>
      </c>
      <c r="C145" s="31" t="str">
        <f t="shared" si="15"/>
        <v>OR</v>
      </c>
      <c r="D145" s="31">
        <f t="shared" si="16"/>
        <v>1988</v>
      </c>
      <c r="E145" s="31" t="str">
        <f t="shared" si="17"/>
        <v>USFS</v>
      </c>
      <c r="F145" s="33">
        <f t="shared" si="18"/>
        <v>15.4</v>
      </c>
      <c r="G145" s="33" t="str">
        <f t="shared" si="19"/>
        <v/>
      </c>
      <c r="H145" s="69" t="str">
        <f t="shared" si="20"/>
        <v/>
      </c>
      <c r="J145"/>
      <c r="K145"/>
      <c r="R145" s="5">
        <v>426</v>
      </c>
      <c r="S145" s="28" t="s">
        <v>597</v>
      </c>
      <c r="T145" s="28" t="s">
        <v>65</v>
      </c>
      <c r="U145" s="28" t="s">
        <v>3</v>
      </c>
      <c r="V145" s="28">
        <v>1988</v>
      </c>
      <c r="W145" s="28">
        <v>15.4</v>
      </c>
      <c r="X145" s="28" t="s">
        <v>509</v>
      </c>
      <c r="Y145" s="28" t="s">
        <v>509</v>
      </c>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row>
    <row r="146" spans="2:76" x14ac:dyDescent="0.25">
      <c r="B146" s="59" t="str">
        <f t="shared" si="14"/>
        <v>Sycan</v>
      </c>
      <c r="C146" s="31" t="str">
        <f t="shared" si="15"/>
        <v>OR</v>
      </c>
      <c r="D146" s="31">
        <f t="shared" si="16"/>
        <v>1988</v>
      </c>
      <c r="E146" s="31" t="str">
        <f t="shared" si="17"/>
        <v>USFS</v>
      </c>
      <c r="F146" s="33">
        <f t="shared" si="18"/>
        <v>59</v>
      </c>
      <c r="G146" s="33" t="str">
        <f t="shared" si="19"/>
        <v/>
      </c>
      <c r="H146" s="69" t="str">
        <f t="shared" si="20"/>
        <v/>
      </c>
      <c r="J146"/>
      <c r="K146"/>
      <c r="R146" s="5">
        <v>428</v>
      </c>
      <c r="S146" s="28" t="s">
        <v>404</v>
      </c>
      <c r="T146" s="28" t="s">
        <v>65</v>
      </c>
      <c r="U146" s="28" t="s">
        <v>3</v>
      </c>
      <c r="V146" s="28">
        <v>1988</v>
      </c>
      <c r="W146" s="28">
        <v>59</v>
      </c>
      <c r="X146" s="28" t="s">
        <v>509</v>
      </c>
      <c r="Y146" s="28" t="s">
        <v>509</v>
      </c>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row>
    <row r="147" spans="2:76" x14ac:dyDescent="0.25">
      <c r="B147" s="59" t="str">
        <f t="shared" si="14"/>
        <v>Upper Rogue</v>
      </c>
      <c r="C147" s="31" t="str">
        <f t="shared" si="15"/>
        <v>OR</v>
      </c>
      <c r="D147" s="31">
        <f t="shared" si="16"/>
        <v>1988</v>
      </c>
      <c r="E147" s="31" t="str">
        <f t="shared" si="17"/>
        <v>USFS</v>
      </c>
      <c r="F147" s="33">
        <f t="shared" si="18"/>
        <v>40.300000000000004</v>
      </c>
      <c r="G147" s="33" t="str">
        <f t="shared" si="19"/>
        <v/>
      </c>
      <c r="H147" s="69" t="str">
        <f t="shared" si="20"/>
        <v/>
      </c>
      <c r="J147"/>
      <c r="K147"/>
      <c r="R147" s="5">
        <v>429</v>
      </c>
      <c r="S147" s="28" t="s">
        <v>405</v>
      </c>
      <c r="T147" s="28" t="s">
        <v>65</v>
      </c>
      <c r="U147" s="28" t="s">
        <v>3</v>
      </c>
      <c r="V147" s="28">
        <v>1988</v>
      </c>
      <c r="W147" s="28">
        <v>40.300000000000004</v>
      </c>
      <c r="X147" s="28" t="s">
        <v>509</v>
      </c>
      <c r="Y147" s="28" t="s">
        <v>509</v>
      </c>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row>
    <row r="148" spans="2:76" x14ac:dyDescent="0.25">
      <c r="B148" s="59" t="str">
        <f t="shared" si="14"/>
        <v>Wenaha</v>
      </c>
      <c r="C148" s="31" t="str">
        <f t="shared" si="15"/>
        <v>OR</v>
      </c>
      <c r="D148" s="31">
        <f t="shared" si="16"/>
        <v>1988</v>
      </c>
      <c r="E148" s="31" t="str">
        <f t="shared" si="17"/>
        <v>USFS</v>
      </c>
      <c r="F148" s="33">
        <f t="shared" si="18"/>
        <v>21.599999999999998</v>
      </c>
      <c r="G148" s="33" t="str">
        <f t="shared" si="19"/>
        <v/>
      </c>
      <c r="H148" s="69" t="str">
        <f t="shared" si="20"/>
        <v/>
      </c>
      <c r="J148"/>
      <c r="K148"/>
      <c r="R148" s="5">
        <v>431</v>
      </c>
      <c r="S148" s="28" t="s">
        <v>406</v>
      </c>
      <c r="T148" s="28" t="s">
        <v>65</v>
      </c>
      <c r="U148" s="28" t="s">
        <v>3</v>
      </c>
      <c r="V148" s="28">
        <v>1988</v>
      </c>
      <c r="W148" s="28">
        <v>21.599999999999998</v>
      </c>
      <c r="X148" s="28" t="s">
        <v>509</v>
      </c>
      <c r="Y148" s="28" t="s">
        <v>509</v>
      </c>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row>
    <row r="149" spans="2:76" x14ac:dyDescent="0.25">
      <c r="B149" s="59" t="str">
        <f t="shared" si="14"/>
        <v>West Little Owyhee</v>
      </c>
      <c r="C149" s="31" t="str">
        <f t="shared" si="15"/>
        <v>OR</v>
      </c>
      <c r="D149" s="31">
        <f t="shared" si="16"/>
        <v>1988</v>
      </c>
      <c r="E149" s="31" t="str">
        <f t="shared" si="17"/>
        <v>BLM</v>
      </c>
      <c r="F149" s="33">
        <f t="shared" si="18"/>
        <v>57.6</v>
      </c>
      <c r="G149" s="33" t="str">
        <f t="shared" si="19"/>
        <v/>
      </c>
      <c r="H149" s="69" t="str">
        <f t="shared" si="20"/>
        <v/>
      </c>
      <c r="J149"/>
      <c r="K149"/>
      <c r="R149" s="5">
        <v>432</v>
      </c>
      <c r="S149" s="28" t="s">
        <v>407</v>
      </c>
      <c r="T149" s="28" t="s">
        <v>65</v>
      </c>
      <c r="U149" s="28" t="s">
        <v>1</v>
      </c>
      <c r="V149" s="28">
        <v>1988</v>
      </c>
      <c r="W149" s="28">
        <v>57.6</v>
      </c>
      <c r="X149" s="28" t="s">
        <v>509</v>
      </c>
      <c r="Y149" s="28" t="s">
        <v>509</v>
      </c>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row>
    <row r="150" spans="2:76" x14ac:dyDescent="0.25">
      <c r="B150" s="59" t="str">
        <f t="shared" si="14"/>
        <v>White</v>
      </c>
      <c r="C150" s="31" t="str">
        <f t="shared" si="15"/>
        <v>OR</v>
      </c>
      <c r="D150" s="31">
        <f t="shared" si="16"/>
        <v>1988</v>
      </c>
      <c r="E150" s="31" t="str">
        <f t="shared" si="17"/>
        <v>BLM</v>
      </c>
      <c r="F150" s="33">
        <f t="shared" si="18"/>
        <v>24.700000000000003</v>
      </c>
      <c r="G150" s="33" t="str">
        <f t="shared" si="19"/>
        <v/>
      </c>
      <c r="H150" s="69" t="str">
        <f t="shared" si="20"/>
        <v/>
      </c>
      <c r="J150"/>
      <c r="K150"/>
      <c r="R150" s="5">
        <v>433</v>
      </c>
      <c r="S150" s="28" t="s">
        <v>291</v>
      </c>
      <c r="T150" s="28" t="s">
        <v>65</v>
      </c>
      <c r="U150" s="28" t="s">
        <v>1</v>
      </c>
      <c r="V150" s="28">
        <v>1988</v>
      </c>
      <c r="W150" s="28">
        <v>24.700000000000003</v>
      </c>
      <c r="X150" s="28" t="s">
        <v>509</v>
      </c>
      <c r="Y150" s="28" t="s">
        <v>509</v>
      </c>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row>
    <row r="151" spans="2:76" x14ac:dyDescent="0.25">
      <c r="B151" s="59" t="str">
        <f t="shared" si="14"/>
        <v>White</v>
      </c>
      <c r="C151" s="31" t="str">
        <f t="shared" si="15"/>
        <v>OR</v>
      </c>
      <c r="D151" s="31">
        <f t="shared" si="16"/>
        <v>1988</v>
      </c>
      <c r="E151" s="31" t="str">
        <f t="shared" si="17"/>
        <v>USFS</v>
      </c>
      <c r="F151" s="33">
        <f t="shared" si="18"/>
        <v>22.1</v>
      </c>
      <c r="G151" s="33" t="str">
        <f t="shared" si="19"/>
        <v/>
      </c>
      <c r="H151" s="69" t="str">
        <f t="shared" si="20"/>
        <v/>
      </c>
      <c r="J151"/>
      <c r="K151"/>
      <c r="R151" s="5">
        <v>434</v>
      </c>
      <c r="S151" s="28" t="s">
        <v>291</v>
      </c>
      <c r="T151" s="28" t="s">
        <v>65</v>
      </c>
      <c r="U151" s="28" t="s">
        <v>3</v>
      </c>
      <c r="V151" s="28">
        <v>1988</v>
      </c>
      <c r="W151" s="28">
        <v>22.1</v>
      </c>
      <c r="X151" s="28" t="s">
        <v>509</v>
      </c>
      <c r="Y151" s="28" t="s">
        <v>509</v>
      </c>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row>
    <row r="152" spans="2:76" x14ac:dyDescent="0.25">
      <c r="B152" s="59" t="str">
        <f t="shared" si="14"/>
        <v>North Fork of Middle Fork Willamette</v>
      </c>
      <c r="C152" s="31" t="str">
        <f t="shared" si="15"/>
        <v>OR</v>
      </c>
      <c r="D152" s="31">
        <f t="shared" si="16"/>
        <v>1988</v>
      </c>
      <c r="E152" s="31" t="str">
        <f t="shared" si="17"/>
        <v>USFS</v>
      </c>
      <c r="F152" s="33">
        <f t="shared" si="18"/>
        <v>42.3</v>
      </c>
      <c r="G152" s="33" t="str">
        <f t="shared" si="19"/>
        <v/>
      </c>
      <c r="H152" s="69" t="str">
        <f t="shared" si="20"/>
        <v/>
      </c>
      <c r="J152"/>
      <c r="K152"/>
      <c r="R152" s="5">
        <v>437</v>
      </c>
      <c r="S152" s="28" t="s">
        <v>966</v>
      </c>
      <c r="T152" s="28" t="s">
        <v>65</v>
      </c>
      <c r="U152" s="28" t="s">
        <v>3</v>
      </c>
      <c r="V152" s="28">
        <v>1988</v>
      </c>
      <c r="W152" s="28">
        <v>42.3</v>
      </c>
      <c r="X152" s="28" t="s">
        <v>509</v>
      </c>
      <c r="Y152" s="28" t="s">
        <v>509</v>
      </c>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row>
    <row r="153" spans="2:76" ht="15.75" thickBot="1" x14ac:dyDescent="0.3">
      <c r="B153" s="61" t="str">
        <f t="shared" si="14"/>
        <v xml:space="preserve">Bluestone </v>
      </c>
      <c r="C153" s="62" t="str">
        <f t="shared" si="15"/>
        <v>WV</v>
      </c>
      <c r="D153" s="62">
        <f t="shared" si="16"/>
        <v>1988</v>
      </c>
      <c r="E153" s="62" t="str">
        <f t="shared" si="17"/>
        <v>NPS</v>
      </c>
      <c r="F153" s="67">
        <f t="shared" si="18"/>
        <v>10</v>
      </c>
      <c r="G153" s="67">
        <f t="shared" si="19"/>
        <v>1558.5000000000002</v>
      </c>
      <c r="H153" s="70">
        <f t="shared" si="20"/>
        <v>8974.8000000000011</v>
      </c>
      <c r="J153"/>
      <c r="K153"/>
      <c r="R153" s="5">
        <v>480</v>
      </c>
      <c r="S153" s="28" t="s">
        <v>603</v>
      </c>
      <c r="T153" s="28" t="s">
        <v>74</v>
      </c>
      <c r="U153" s="28" t="s">
        <v>2</v>
      </c>
      <c r="V153" s="28">
        <v>1988</v>
      </c>
      <c r="W153" s="28">
        <v>10</v>
      </c>
      <c r="X153" s="28">
        <v>1558.5000000000002</v>
      </c>
      <c r="Y153" s="28">
        <v>8974.8000000000011</v>
      </c>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row>
    <row r="154" spans="2:76" ht="15.75" thickBot="1" x14ac:dyDescent="0.3">
      <c r="B154" s="315" t="str">
        <f t="shared" si="14"/>
        <v>Middle Fork Vermilion</v>
      </c>
      <c r="C154" s="316" t="str">
        <f t="shared" si="15"/>
        <v xml:space="preserve">IL </v>
      </c>
      <c r="D154" s="316">
        <f t="shared" si="16"/>
        <v>1989</v>
      </c>
      <c r="E154" s="316" t="str">
        <f t="shared" si="17"/>
        <v>State</v>
      </c>
      <c r="F154" s="443">
        <f t="shared" si="18"/>
        <v>17.100000000000001</v>
      </c>
      <c r="G154" s="443">
        <f t="shared" si="19"/>
        <v>17.100000000000001</v>
      </c>
      <c r="H154" s="444">
        <f t="shared" si="20"/>
        <v>8991.9000000000015</v>
      </c>
      <c r="J154"/>
      <c r="K154"/>
      <c r="R154" s="5">
        <v>208</v>
      </c>
      <c r="S154" s="28" t="s">
        <v>410</v>
      </c>
      <c r="T154" s="28" t="s">
        <v>411</v>
      </c>
      <c r="U154" s="28" t="s">
        <v>4</v>
      </c>
      <c r="V154" s="28">
        <v>1989</v>
      </c>
      <c r="W154" s="28">
        <v>17.100000000000001</v>
      </c>
      <c r="X154" s="28">
        <v>17.100000000000001</v>
      </c>
      <c r="Y154" s="28">
        <v>8991.9000000000015</v>
      </c>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row>
    <row r="155" spans="2:76" x14ac:dyDescent="0.25">
      <c r="B155" s="313" t="str">
        <f t="shared" si="14"/>
        <v>Smith</v>
      </c>
      <c r="C155" s="35" t="str">
        <f t="shared" si="15"/>
        <v>CA</v>
      </c>
      <c r="D155" s="35">
        <f t="shared" si="16"/>
        <v>1990</v>
      </c>
      <c r="E155" s="35" t="str">
        <f t="shared" si="17"/>
        <v>USFS</v>
      </c>
      <c r="F155" s="39">
        <f t="shared" si="18"/>
        <v>296.39999999999998</v>
      </c>
      <c r="G155" s="39" t="str">
        <f t="shared" si="19"/>
        <v/>
      </c>
      <c r="H155" s="68" t="str">
        <f t="shared" si="20"/>
        <v/>
      </c>
      <c r="J155"/>
      <c r="K155"/>
      <c r="R155" s="5">
        <v>109</v>
      </c>
      <c r="S155" s="28" t="s">
        <v>375</v>
      </c>
      <c r="T155" s="28" t="s">
        <v>35</v>
      </c>
      <c r="U155" s="28" t="s">
        <v>3</v>
      </c>
      <c r="V155" s="28">
        <v>1990</v>
      </c>
      <c r="W155" s="28">
        <v>296.39999999999998</v>
      </c>
      <c r="X155" s="28" t="s">
        <v>509</v>
      </c>
      <c r="Y155" s="28" t="s">
        <v>509</v>
      </c>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row>
    <row r="156" spans="2:76" x14ac:dyDescent="0.25">
      <c r="B156" s="59" t="str">
        <f t="shared" si="14"/>
        <v>East Fork Jemez</v>
      </c>
      <c r="C156" s="31" t="str">
        <f t="shared" si="15"/>
        <v xml:space="preserve">NM </v>
      </c>
      <c r="D156" s="31">
        <f t="shared" si="16"/>
        <v>1990</v>
      </c>
      <c r="E156" s="31" t="str">
        <f t="shared" si="17"/>
        <v>USFS</v>
      </c>
      <c r="F156" s="33">
        <f t="shared" si="18"/>
        <v>11</v>
      </c>
      <c r="G156" s="33" t="str">
        <f t="shared" si="19"/>
        <v/>
      </c>
      <c r="H156" s="69" t="str">
        <f t="shared" si="20"/>
        <v/>
      </c>
      <c r="J156"/>
      <c r="K156"/>
      <c r="R156" s="5">
        <v>317</v>
      </c>
      <c r="S156" s="28" t="s">
        <v>413</v>
      </c>
      <c r="T156" s="28" t="s">
        <v>414</v>
      </c>
      <c r="U156" s="28" t="s">
        <v>3</v>
      </c>
      <c r="V156" s="28">
        <v>1990</v>
      </c>
      <c r="W156" s="28">
        <v>11</v>
      </c>
      <c r="X156" s="28" t="s">
        <v>509</v>
      </c>
      <c r="Y156" s="28" t="s">
        <v>509</v>
      </c>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row>
    <row r="157" spans="2:76" x14ac:dyDescent="0.25">
      <c r="B157" s="59" t="str">
        <f t="shared" si="14"/>
        <v>Pecos</v>
      </c>
      <c r="C157" s="31" t="str">
        <f t="shared" si="15"/>
        <v>NM</v>
      </c>
      <c r="D157" s="31">
        <f t="shared" si="16"/>
        <v>1990</v>
      </c>
      <c r="E157" s="31" t="str">
        <f t="shared" si="17"/>
        <v>USFS</v>
      </c>
      <c r="F157" s="33">
        <f t="shared" si="18"/>
        <v>20.5</v>
      </c>
      <c r="G157" s="33" t="str">
        <f t="shared" si="19"/>
        <v/>
      </c>
      <c r="H157" s="69" t="str">
        <f t="shared" si="20"/>
        <v/>
      </c>
      <c r="J157"/>
      <c r="K157"/>
      <c r="R157" s="5">
        <v>318</v>
      </c>
      <c r="S157" s="28" t="s">
        <v>416</v>
      </c>
      <c r="T157" s="28" t="s">
        <v>60</v>
      </c>
      <c r="U157" s="28" t="s">
        <v>3</v>
      </c>
      <c r="V157" s="28">
        <v>1990</v>
      </c>
      <c r="W157" s="28">
        <v>20.5</v>
      </c>
      <c r="X157" s="28" t="s">
        <v>509</v>
      </c>
      <c r="Y157" s="28" t="s">
        <v>509</v>
      </c>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row>
    <row r="158" spans="2:76" ht="15.75" thickBot="1" x14ac:dyDescent="0.3">
      <c r="B158" s="61" t="str">
        <f t="shared" si="14"/>
        <v>Clarks Fork</v>
      </c>
      <c r="C158" s="62" t="str">
        <f t="shared" si="15"/>
        <v>WY</v>
      </c>
      <c r="D158" s="62">
        <f t="shared" si="16"/>
        <v>1990</v>
      </c>
      <c r="E158" s="62" t="str">
        <f t="shared" si="17"/>
        <v>USFS</v>
      </c>
      <c r="F158" s="67">
        <f t="shared" si="18"/>
        <v>20.5</v>
      </c>
      <c r="G158" s="67">
        <f t="shared" si="19"/>
        <v>348.4</v>
      </c>
      <c r="H158" s="70">
        <f t="shared" si="20"/>
        <v>9340.3000000000011</v>
      </c>
      <c r="J158"/>
      <c r="K158"/>
      <c r="R158" s="5">
        <v>490</v>
      </c>
      <c r="S158" s="28" t="s">
        <v>199</v>
      </c>
      <c r="T158" s="28" t="s">
        <v>76</v>
      </c>
      <c r="U158" s="28" t="s">
        <v>3</v>
      </c>
      <c r="V158" s="28">
        <v>1990</v>
      </c>
      <c r="W158" s="28">
        <v>20.5</v>
      </c>
      <c r="X158" s="28">
        <v>348.4</v>
      </c>
      <c r="Y158" s="28">
        <v>9340.3000000000011</v>
      </c>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row>
    <row r="159" spans="2:76" x14ac:dyDescent="0.25">
      <c r="B159" s="313" t="str">
        <f t="shared" si="14"/>
        <v>Missouri</v>
      </c>
      <c r="C159" s="35" t="str">
        <f t="shared" si="15"/>
        <v>NE/SD</v>
      </c>
      <c r="D159" s="35">
        <f t="shared" si="16"/>
        <v>1991</v>
      </c>
      <c r="E159" s="35" t="str">
        <f t="shared" si="17"/>
        <v>NPS</v>
      </c>
      <c r="F159" s="39">
        <f t="shared" si="18"/>
        <v>39</v>
      </c>
      <c r="G159" s="39" t="str">
        <f t="shared" si="19"/>
        <v/>
      </c>
      <c r="H159" s="68" t="str">
        <f t="shared" si="20"/>
        <v/>
      </c>
      <c r="J159"/>
      <c r="K159"/>
      <c r="R159" s="5">
        <v>286</v>
      </c>
      <c r="S159" s="28" t="s">
        <v>120</v>
      </c>
      <c r="T159" s="28" t="s">
        <v>485</v>
      </c>
      <c r="U159" s="28" t="s">
        <v>2</v>
      </c>
      <c r="V159" s="28">
        <v>1991</v>
      </c>
      <c r="W159" s="28">
        <v>39</v>
      </c>
      <c r="X159" s="28" t="s">
        <v>509</v>
      </c>
      <c r="Y159" s="28" t="s">
        <v>509</v>
      </c>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row>
    <row r="160" spans="2:76" x14ac:dyDescent="0.25">
      <c r="B160" s="59" t="str">
        <f t="shared" si="14"/>
        <v>Niobrara</v>
      </c>
      <c r="C160" s="31" t="str">
        <f t="shared" si="15"/>
        <v>NE</v>
      </c>
      <c r="D160" s="31">
        <f t="shared" si="16"/>
        <v>1991</v>
      </c>
      <c r="E160" s="31" t="str">
        <f t="shared" si="17"/>
        <v>NPS</v>
      </c>
      <c r="F160" s="33">
        <f t="shared" si="18"/>
        <v>8</v>
      </c>
      <c r="G160" s="33" t="str">
        <f t="shared" si="19"/>
        <v/>
      </c>
      <c r="H160" s="69" t="str">
        <f t="shared" si="20"/>
        <v/>
      </c>
      <c r="J160"/>
      <c r="K160"/>
      <c r="R160" s="5">
        <v>290</v>
      </c>
      <c r="S160" s="28" t="s">
        <v>281</v>
      </c>
      <c r="T160" s="28" t="s">
        <v>56</v>
      </c>
      <c r="U160" s="28" t="s">
        <v>2</v>
      </c>
      <c r="V160" s="28">
        <v>1991</v>
      </c>
      <c r="W160" s="28">
        <v>8</v>
      </c>
      <c r="X160" s="28" t="s">
        <v>509</v>
      </c>
      <c r="Y160" s="28" t="s">
        <v>509</v>
      </c>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row>
    <row r="161" spans="2:76" ht="15.75" thickBot="1" x14ac:dyDescent="0.3">
      <c r="B161" s="61" t="str">
        <f t="shared" si="14"/>
        <v>Niobrara</v>
      </c>
      <c r="C161" s="62" t="str">
        <f t="shared" si="15"/>
        <v>NE</v>
      </c>
      <c r="D161" s="62">
        <f t="shared" si="16"/>
        <v>1991</v>
      </c>
      <c r="E161" s="62" t="str">
        <f t="shared" si="17"/>
        <v>FWS</v>
      </c>
      <c r="F161" s="67">
        <f t="shared" si="18"/>
        <v>96</v>
      </c>
      <c r="G161" s="67">
        <f t="shared" si="19"/>
        <v>143</v>
      </c>
      <c r="H161" s="70">
        <f t="shared" si="20"/>
        <v>9483.3000000000011</v>
      </c>
      <c r="J161"/>
      <c r="K161"/>
      <c r="R161" s="5">
        <v>291</v>
      </c>
      <c r="S161" s="28" t="s">
        <v>281</v>
      </c>
      <c r="T161" s="28" t="s">
        <v>56</v>
      </c>
      <c r="U161" s="28" t="s">
        <v>910</v>
      </c>
      <c r="V161" s="28">
        <v>1991</v>
      </c>
      <c r="W161" s="28">
        <v>96</v>
      </c>
      <c r="X161" s="28">
        <v>143</v>
      </c>
      <c r="Y161" s="28">
        <v>9483.3000000000011</v>
      </c>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row>
    <row r="162" spans="2:76" x14ac:dyDescent="0.25">
      <c r="B162" s="313" t="str">
        <f t="shared" si="14"/>
        <v xml:space="preserve">Big Piney Creek </v>
      </c>
      <c r="C162" s="35" t="str">
        <f t="shared" si="15"/>
        <v>AR</v>
      </c>
      <c r="D162" s="35">
        <f t="shared" si="16"/>
        <v>1992</v>
      </c>
      <c r="E162" s="35" t="str">
        <f t="shared" si="17"/>
        <v>USFS</v>
      </c>
      <c r="F162" s="39">
        <f t="shared" si="18"/>
        <v>45.2</v>
      </c>
      <c r="G162" s="39" t="str">
        <f t="shared" si="19"/>
        <v/>
      </c>
      <c r="H162" s="68" t="str">
        <f t="shared" si="20"/>
        <v/>
      </c>
      <c r="J162"/>
      <c r="K162"/>
      <c r="R162" s="5">
        <v>55</v>
      </c>
      <c r="S162" s="28" t="s">
        <v>584</v>
      </c>
      <c r="T162" s="28" t="s">
        <v>33</v>
      </c>
      <c r="U162" s="28" t="s">
        <v>3</v>
      </c>
      <c r="V162" s="28">
        <v>1992</v>
      </c>
      <c r="W162" s="28">
        <v>45.2</v>
      </c>
      <c r="X162" s="28" t="s">
        <v>509</v>
      </c>
      <c r="Y162" s="28" t="s">
        <v>509</v>
      </c>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row>
    <row r="163" spans="2:76" x14ac:dyDescent="0.25">
      <c r="B163" s="59" t="str">
        <f t="shared" si="14"/>
        <v>Buffalo</v>
      </c>
      <c r="C163" s="31" t="str">
        <f t="shared" si="15"/>
        <v>AR</v>
      </c>
      <c r="D163" s="31">
        <f t="shared" si="16"/>
        <v>1992</v>
      </c>
      <c r="E163" s="31" t="str">
        <f t="shared" si="17"/>
        <v>USFS</v>
      </c>
      <c r="F163" s="33">
        <f t="shared" si="18"/>
        <v>15.8</v>
      </c>
      <c r="G163" s="33" t="str">
        <f t="shared" si="19"/>
        <v/>
      </c>
      <c r="H163" s="69" t="str">
        <f t="shared" si="20"/>
        <v/>
      </c>
      <c r="J163"/>
      <c r="K163"/>
      <c r="R163" s="5">
        <v>56</v>
      </c>
      <c r="S163" s="28" t="s">
        <v>172</v>
      </c>
      <c r="T163" s="28" t="s">
        <v>33</v>
      </c>
      <c r="U163" s="28" t="s">
        <v>3</v>
      </c>
      <c r="V163" s="28">
        <v>1992</v>
      </c>
      <c r="W163" s="28">
        <v>15.8</v>
      </c>
      <c r="X163" s="28" t="s">
        <v>509</v>
      </c>
      <c r="Y163" s="28" t="s">
        <v>509</v>
      </c>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row>
    <row r="164" spans="2:76" x14ac:dyDescent="0.25">
      <c r="B164" s="59" t="str">
        <f t="shared" si="14"/>
        <v>Cossatot</v>
      </c>
      <c r="C164" s="31" t="str">
        <f t="shared" si="15"/>
        <v>AR</v>
      </c>
      <c r="D164" s="31">
        <f t="shared" si="16"/>
        <v>1992</v>
      </c>
      <c r="E164" s="31" t="str">
        <f t="shared" si="17"/>
        <v>USACE</v>
      </c>
      <c r="F164" s="33">
        <f t="shared" si="18"/>
        <v>4.5999999999999996</v>
      </c>
      <c r="G164" s="33" t="str">
        <f t="shared" si="19"/>
        <v/>
      </c>
      <c r="H164" s="69" t="str">
        <f t="shared" si="20"/>
        <v/>
      </c>
      <c r="J164"/>
      <c r="K164"/>
      <c r="R164" s="5">
        <v>57</v>
      </c>
      <c r="S164" s="28" t="s">
        <v>423</v>
      </c>
      <c r="T164" s="28" t="s">
        <v>33</v>
      </c>
      <c r="U164" s="28" t="s">
        <v>507</v>
      </c>
      <c r="V164" s="28">
        <v>1992</v>
      </c>
      <c r="W164" s="28">
        <v>4.5999999999999996</v>
      </c>
      <c r="X164" s="28" t="s">
        <v>509</v>
      </c>
      <c r="Y164" s="28" t="s">
        <v>509</v>
      </c>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row>
    <row r="165" spans="2:76" x14ac:dyDescent="0.25">
      <c r="B165" s="59" t="str">
        <f t="shared" si="14"/>
        <v>Cossatot</v>
      </c>
      <c r="C165" s="31" t="str">
        <f t="shared" si="15"/>
        <v>AR</v>
      </c>
      <c r="D165" s="31">
        <f t="shared" si="16"/>
        <v>1992</v>
      </c>
      <c r="E165" s="31" t="str">
        <f t="shared" si="17"/>
        <v>USFS</v>
      </c>
      <c r="F165" s="33">
        <f t="shared" si="18"/>
        <v>15.5</v>
      </c>
      <c r="G165" s="33" t="str">
        <f t="shared" si="19"/>
        <v/>
      </c>
      <c r="H165" s="69" t="str">
        <f t="shared" si="20"/>
        <v/>
      </c>
      <c r="J165"/>
      <c r="K165"/>
      <c r="R165" s="5">
        <v>58</v>
      </c>
      <c r="S165" s="28" t="s">
        <v>423</v>
      </c>
      <c r="T165" s="28" t="s">
        <v>33</v>
      </c>
      <c r="U165" s="28" t="s">
        <v>3</v>
      </c>
      <c r="V165" s="28">
        <v>1992</v>
      </c>
      <c r="W165" s="28">
        <v>15.5</v>
      </c>
      <c r="X165" s="28" t="s">
        <v>509</v>
      </c>
      <c r="Y165" s="28" t="s">
        <v>509</v>
      </c>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row>
    <row r="166" spans="2:76" x14ac:dyDescent="0.25">
      <c r="B166" s="59" t="str">
        <f t="shared" si="14"/>
        <v>Hurricane Creek</v>
      </c>
      <c r="C166" s="31" t="str">
        <f t="shared" si="15"/>
        <v>AR</v>
      </c>
      <c r="D166" s="31">
        <f t="shared" si="16"/>
        <v>1992</v>
      </c>
      <c r="E166" s="31" t="str">
        <f t="shared" si="17"/>
        <v>USFS</v>
      </c>
      <c r="F166" s="33">
        <f t="shared" si="18"/>
        <v>15.5</v>
      </c>
      <c r="G166" s="33" t="str">
        <f t="shared" si="19"/>
        <v/>
      </c>
      <c r="H166" s="69" t="str">
        <f t="shared" si="20"/>
        <v/>
      </c>
      <c r="J166"/>
      <c r="K166"/>
      <c r="R166" s="5">
        <v>61</v>
      </c>
      <c r="S166" s="28" t="s">
        <v>77</v>
      </c>
      <c r="T166" s="28" t="s">
        <v>33</v>
      </c>
      <c r="U166" s="28" t="s">
        <v>3</v>
      </c>
      <c r="V166" s="28">
        <v>1992</v>
      </c>
      <c r="W166" s="28">
        <v>15.5</v>
      </c>
      <c r="X166" s="28" t="s">
        <v>509</v>
      </c>
      <c r="Y166" s="28" t="s">
        <v>509</v>
      </c>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row>
    <row r="167" spans="2:76" x14ac:dyDescent="0.25">
      <c r="B167" s="59" t="str">
        <f t="shared" si="14"/>
        <v>Little Missouri</v>
      </c>
      <c r="C167" s="31" t="str">
        <f t="shared" si="15"/>
        <v>AR</v>
      </c>
      <c r="D167" s="31">
        <f t="shared" si="16"/>
        <v>1992</v>
      </c>
      <c r="E167" s="31" t="str">
        <f t="shared" si="17"/>
        <v>USFS</v>
      </c>
      <c r="F167" s="33">
        <f t="shared" si="18"/>
        <v>15.700000000000001</v>
      </c>
      <c r="G167" s="33" t="str">
        <f t="shared" si="19"/>
        <v/>
      </c>
      <c r="H167" s="69" t="str">
        <f t="shared" si="20"/>
        <v/>
      </c>
      <c r="J167"/>
      <c r="K167"/>
      <c r="R167" s="5">
        <v>62</v>
      </c>
      <c r="S167" s="28" t="s">
        <v>426</v>
      </c>
      <c r="T167" s="28" t="s">
        <v>33</v>
      </c>
      <c r="U167" s="28" t="s">
        <v>3</v>
      </c>
      <c r="V167" s="28">
        <v>1992</v>
      </c>
      <c r="W167" s="28">
        <v>15.700000000000001</v>
      </c>
      <c r="X167" s="28" t="s">
        <v>509</v>
      </c>
      <c r="Y167" s="28" t="s">
        <v>509</v>
      </c>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row>
    <row r="168" spans="2:76" x14ac:dyDescent="0.25">
      <c r="B168" s="59" t="str">
        <f t="shared" si="14"/>
        <v>Mulberry</v>
      </c>
      <c r="C168" s="31" t="str">
        <f t="shared" si="15"/>
        <v>AR</v>
      </c>
      <c r="D168" s="31">
        <f t="shared" si="16"/>
        <v>1992</v>
      </c>
      <c r="E168" s="31" t="str">
        <f t="shared" si="17"/>
        <v>USFS</v>
      </c>
      <c r="F168" s="33">
        <f t="shared" si="18"/>
        <v>56</v>
      </c>
      <c r="G168" s="33" t="str">
        <f t="shared" si="19"/>
        <v/>
      </c>
      <c r="H168" s="69" t="str">
        <f t="shared" si="20"/>
        <v/>
      </c>
      <c r="J168"/>
      <c r="K168"/>
      <c r="R168" s="5">
        <v>63</v>
      </c>
      <c r="S168" s="28" t="s">
        <v>427</v>
      </c>
      <c r="T168" s="28" t="s">
        <v>33</v>
      </c>
      <c r="U168" s="28" t="s">
        <v>3</v>
      </c>
      <c r="V168" s="28">
        <v>1992</v>
      </c>
      <c r="W168" s="28">
        <v>56</v>
      </c>
      <c r="X168" s="28" t="s">
        <v>509</v>
      </c>
      <c r="Y168" s="28" t="s">
        <v>509</v>
      </c>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row>
    <row r="169" spans="2:76" x14ac:dyDescent="0.25">
      <c r="B169" s="59" t="str">
        <f t="shared" si="14"/>
        <v>North Sylamore Creek</v>
      </c>
      <c r="C169" s="31" t="str">
        <f t="shared" si="15"/>
        <v>AR</v>
      </c>
      <c r="D169" s="31">
        <f t="shared" si="16"/>
        <v>1992</v>
      </c>
      <c r="E169" s="31" t="str">
        <f t="shared" si="17"/>
        <v>USFS</v>
      </c>
      <c r="F169" s="33">
        <f t="shared" si="18"/>
        <v>14.5</v>
      </c>
      <c r="G169" s="33" t="str">
        <f t="shared" si="19"/>
        <v/>
      </c>
      <c r="H169" s="69" t="str">
        <f t="shared" si="20"/>
        <v/>
      </c>
      <c r="J169"/>
      <c r="K169"/>
      <c r="R169" s="5">
        <v>64</v>
      </c>
      <c r="S169" s="28" t="s">
        <v>78</v>
      </c>
      <c r="T169" s="28" t="s">
        <v>33</v>
      </c>
      <c r="U169" s="28" t="s">
        <v>3</v>
      </c>
      <c r="V169" s="28">
        <v>1992</v>
      </c>
      <c r="W169" s="28">
        <v>14.5</v>
      </c>
      <c r="X169" s="28" t="s">
        <v>509</v>
      </c>
      <c r="Y169" s="28" t="s">
        <v>509</v>
      </c>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row>
    <row r="170" spans="2:76" x14ac:dyDescent="0.25">
      <c r="B170" s="59" t="str">
        <f t="shared" si="14"/>
        <v>Richland Creek</v>
      </c>
      <c r="C170" s="31" t="str">
        <f t="shared" si="15"/>
        <v>AR</v>
      </c>
      <c r="D170" s="31">
        <f t="shared" si="16"/>
        <v>1992</v>
      </c>
      <c r="E170" s="31" t="str">
        <f t="shared" si="17"/>
        <v>USFS</v>
      </c>
      <c r="F170" s="33">
        <f t="shared" si="18"/>
        <v>16.5</v>
      </c>
      <c r="G170" s="33" t="str">
        <f t="shared" si="19"/>
        <v/>
      </c>
      <c r="H170" s="69" t="str">
        <f t="shared" si="20"/>
        <v/>
      </c>
      <c r="J170"/>
      <c r="K170"/>
      <c r="R170" s="5">
        <v>65</v>
      </c>
      <c r="S170" s="28" t="s">
        <v>79</v>
      </c>
      <c r="T170" s="28" t="s">
        <v>33</v>
      </c>
      <c r="U170" s="28" t="s">
        <v>3</v>
      </c>
      <c r="V170" s="28">
        <v>1992</v>
      </c>
      <c r="W170" s="28">
        <v>16.5</v>
      </c>
      <c r="X170" s="28" t="s">
        <v>509</v>
      </c>
      <c r="Y170" s="28" t="s">
        <v>509</v>
      </c>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row>
    <row r="171" spans="2:76" x14ac:dyDescent="0.25">
      <c r="B171" s="59" t="str">
        <f t="shared" si="14"/>
        <v xml:space="preserve">Big Sur </v>
      </c>
      <c r="C171" s="31" t="str">
        <f t="shared" si="15"/>
        <v>CA</v>
      </c>
      <c r="D171" s="31">
        <f t="shared" si="16"/>
        <v>1992</v>
      </c>
      <c r="E171" s="31" t="str">
        <f t="shared" si="17"/>
        <v>USFS</v>
      </c>
      <c r="F171" s="33">
        <f t="shared" si="18"/>
        <v>19.5</v>
      </c>
      <c r="G171" s="33" t="str">
        <f t="shared" si="19"/>
        <v/>
      </c>
      <c r="H171" s="69" t="str">
        <f t="shared" si="20"/>
        <v/>
      </c>
      <c r="J171"/>
      <c r="K171"/>
      <c r="R171" s="5">
        <v>74</v>
      </c>
      <c r="S171" s="28" t="s">
        <v>585</v>
      </c>
      <c r="T171" s="28" t="s">
        <v>35</v>
      </c>
      <c r="U171" s="28" t="s">
        <v>3</v>
      </c>
      <c r="V171" s="28">
        <v>1992</v>
      </c>
      <c r="W171" s="28">
        <v>19.5</v>
      </c>
      <c r="X171" s="28" t="s">
        <v>509</v>
      </c>
      <c r="Y171" s="28" t="s">
        <v>509</v>
      </c>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row>
    <row r="172" spans="2:76" x14ac:dyDescent="0.25">
      <c r="B172" s="59" t="str">
        <f t="shared" si="14"/>
        <v>Merced</v>
      </c>
      <c r="C172" s="31" t="str">
        <f t="shared" si="15"/>
        <v>CA</v>
      </c>
      <c r="D172" s="31">
        <f t="shared" si="16"/>
        <v>1992</v>
      </c>
      <c r="E172" s="31" t="str">
        <f t="shared" si="17"/>
        <v>BLM</v>
      </c>
      <c r="F172" s="33">
        <f t="shared" si="18"/>
        <v>8</v>
      </c>
      <c r="G172" s="33" t="str">
        <f t="shared" si="19"/>
        <v/>
      </c>
      <c r="H172" s="69" t="str">
        <f t="shared" si="20"/>
        <v/>
      </c>
      <c r="J172"/>
      <c r="K172"/>
      <c r="R172" s="5">
        <v>98</v>
      </c>
      <c r="S172" s="28" t="s">
        <v>260</v>
      </c>
      <c r="T172" s="28" t="s">
        <v>35</v>
      </c>
      <c r="U172" s="28" t="s">
        <v>1</v>
      </c>
      <c r="V172" s="28">
        <v>1992</v>
      </c>
      <c r="W172" s="28">
        <v>8</v>
      </c>
      <c r="X172" s="28" t="s">
        <v>509</v>
      </c>
      <c r="Y172" s="28" t="s">
        <v>509</v>
      </c>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row>
    <row r="173" spans="2:76" x14ac:dyDescent="0.25">
      <c r="B173" s="59" t="str">
        <f t="shared" si="14"/>
        <v>Sespe Creek</v>
      </c>
      <c r="C173" s="31" t="str">
        <f t="shared" si="15"/>
        <v>CA</v>
      </c>
      <c r="D173" s="31">
        <f t="shared" si="16"/>
        <v>1992</v>
      </c>
      <c r="E173" s="31" t="str">
        <f t="shared" si="17"/>
        <v>USFS</v>
      </c>
      <c r="F173" s="33">
        <f t="shared" si="18"/>
        <v>31.5</v>
      </c>
      <c r="G173" s="33" t="str">
        <f t="shared" si="19"/>
        <v/>
      </c>
      <c r="H173" s="69" t="str">
        <f t="shared" si="20"/>
        <v/>
      </c>
      <c r="J173"/>
      <c r="K173"/>
      <c r="R173" s="5">
        <v>105</v>
      </c>
      <c r="S173" s="28" t="s">
        <v>86</v>
      </c>
      <c r="T173" s="28" t="s">
        <v>35</v>
      </c>
      <c r="U173" s="28" t="s">
        <v>3</v>
      </c>
      <c r="V173" s="28">
        <v>1992</v>
      </c>
      <c r="W173" s="28">
        <v>31.5</v>
      </c>
      <c r="X173" s="28" t="s">
        <v>509</v>
      </c>
      <c r="Y173" s="28" t="s">
        <v>509</v>
      </c>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row>
    <row r="174" spans="2:76" x14ac:dyDescent="0.25">
      <c r="B174" s="59" t="str">
        <f t="shared" si="14"/>
        <v>Sisquoc</v>
      </c>
      <c r="C174" s="31" t="str">
        <f t="shared" si="15"/>
        <v>CA</v>
      </c>
      <c r="D174" s="31">
        <f t="shared" si="16"/>
        <v>1992</v>
      </c>
      <c r="E174" s="31" t="str">
        <f t="shared" si="17"/>
        <v>USFS</v>
      </c>
      <c r="F174" s="33">
        <f t="shared" si="18"/>
        <v>33</v>
      </c>
      <c r="G174" s="33" t="str">
        <f t="shared" si="19"/>
        <v/>
      </c>
      <c r="H174" s="69" t="str">
        <f t="shared" si="20"/>
        <v/>
      </c>
      <c r="J174"/>
      <c r="K174"/>
      <c r="R174" s="5">
        <v>107</v>
      </c>
      <c r="S174" s="28" t="s">
        <v>428</v>
      </c>
      <c r="T174" s="28" t="s">
        <v>35</v>
      </c>
      <c r="U174" s="28" t="s">
        <v>3</v>
      </c>
      <c r="V174" s="28">
        <v>1992</v>
      </c>
      <c r="W174" s="28">
        <v>33</v>
      </c>
      <c r="X174" s="28" t="s">
        <v>509</v>
      </c>
      <c r="Y174" s="28" t="s">
        <v>509</v>
      </c>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row>
    <row r="175" spans="2:76" x14ac:dyDescent="0.25">
      <c r="B175" s="59" t="str">
        <f t="shared" si="14"/>
        <v>Bear Creek</v>
      </c>
      <c r="C175" s="31" t="str">
        <f t="shared" si="15"/>
        <v>MI</v>
      </c>
      <c r="D175" s="31">
        <f t="shared" si="16"/>
        <v>1992</v>
      </c>
      <c r="E175" s="31" t="str">
        <f t="shared" si="17"/>
        <v>USFS</v>
      </c>
      <c r="F175" s="33">
        <f t="shared" si="18"/>
        <v>6.5</v>
      </c>
      <c r="G175" s="33" t="str">
        <f t="shared" si="19"/>
        <v/>
      </c>
      <c r="H175" s="69" t="str">
        <f t="shared" si="20"/>
        <v/>
      </c>
      <c r="J175"/>
      <c r="K175"/>
      <c r="R175" s="5">
        <v>240</v>
      </c>
      <c r="S175" s="28" t="s">
        <v>116</v>
      </c>
      <c r="T175" s="28" t="s">
        <v>50</v>
      </c>
      <c r="U175" s="28" t="s">
        <v>3</v>
      </c>
      <c r="V175" s="28">
        <v>1992</v>
      </c>
      <c r="W175" s="28">
        <v>6.5</v>
      </c>
      <c r="X175" s="28" t="s">
        <v>509</v>
      </c>
      <c r="Y175" s="28" t="s">
        <v>509</v>
      </c>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row>
    <row r="176" spans="2:76" x14ac:dyDescent="0.25">
      <c r="B176" s="59" t="str">
        <f t="shared" si="14"/>
        <v>Black</v>
      </c>
      <c r="C176" s="31" t="str">
        <f t="shared" si="15"/>
        <v>MI</v>
      </c>
      <c r="D176" s="31">
        <f t="shared" si="16"/>
        <v>1992</v>
      </c>
      <c r="E176" s="31" t="str">
        <f t="shared" si="17"/>
        <v>USFS</v>
      </c>
      <c r="F176" s="33">
        <f t="shared" si="18"/>
        <v>14</v>
      </c>
      <c r="G176" s="33" t="str">
        <f t="shared" si="19"/>
        <v/>
      </c>
      <c r="H176" s="69" t="str">
        <f t="shared" si="20"/>
        <v/>
      </c>
      <c r="J176"/>
      <c r="K176"/>
      <c r="R176" s="5">
        <v>241</v>
      </c>
      <c r="S176" s="28" t="s">
        <v>417</v>
      </c>
      <c r="T176" s="28" t="s">
        <v>50</v>
      </c>
      <c r="U176" s="28" t="s">
        <v>3</v>
      </c>
      <c r="V176" s="28">
        <v>1992</v>
      </c>
      <c r="W176" s="28">
        <v>14</v>
      </c>
      <c r="X176" s="28" t="s">
        <v>509</v>
      </c>
      <c r="Y176" s="28" t="s">
        <v>509</v>
      </c>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row>
    <row r="177" spans="2:76" x14ac:dyDescent="0.25">
      <c r="B177" s="59" t="str">
        <f t="shared" si="14"/>
        <v>Carp</v>
      </c>
      <c r="C177" s="31" t="str">
        <f t="shared" si="15"/>
        <v>MI</v>
      </c>
      <c r="D177" s="31">
        <f t="shared" si="16"/>
        <v>1992</v>
      </c>
      <c r="E177" s="31" t="str">
        <f t="shared" si="17"/>
        <v>USFS</v>
      </c>
      <c r="F177" s="33">
        <f t="shared" si="18"/>
        <v>27.800000000000004</v>
      </c>
      <c r="G177" s="33" t="str">
        <f t="shared" si="19"/>
        <v/>
      </c>
      <c r="H177" s="69" t="str">
        <f t="shared" si="20"/>
        <v/>
      </c>
      <c r="J177"/>
      <c r="K177"/>
      <c r="R177" s="5">
        <v>242</v>
      </c>
      <c r="S177" s="28" t="s">
        <v>289</v>
      </c>
      <c r="T177" s="28" t="s">
        <v>50</v>
      </c>
      <c r="U177" s="28" t="s">
        <v>3</v>
      </c>
      <c r="V177" s="28">
        <v>1992</v>
      </c>
      <c r="W177" s="28">
        <v>27.800000000000004</v>
      </c>
      <c r="X177" s="28" t="s">
        <v>509</v>
      </c>
      <c r="Y177" s="28" t="s">
        <v>509</v>
      </c>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row>
    <row r="178" spans="2:76" x14ac:dyDescent="0.25">
      <c r="B178" s="59" t="str">
        <f t="shared" si="14"/>
        <v>Indian</v>
      </c>
      <c r="C178" s="31" t="str">
        <f t="shared" si="15"/>
        <v>MI</v>
      </c>
      <c r="D178" s="31">
        <f t="shared" si="16"/>
        <v>1992</v>
      </c>
      <c r="E178" s="31" t="str">
        <f t="shared" si="17"/>
        <v>USFS</v>
      </c>
      <c r="F178" s="33">
        <f t="shared" si="18"/>
        <v>51</v>
      </c>
      <c r="G178" s="33" t="str">
        <f t="shared" si="19"/>
        <v/>
      </c>
      <c r="H178" s="69" t="str">
        <f t="shared" si="20"/>
        <v/>
      </c>
      <c r="J178"/>
      <c r="K178"/>
      <c r="R178" s="5">
        <v>243</v>
      </c>
      <c r="S178" s="28" t="s">
        <v>418</v>
      </c>
      <c r="T178" s="28" t="s">
        <v>50</v>
      </c>
      <c r="U178" s="28" t="s">
        <v>3</v>
      </c>
      <c r="V178" s="28">
        <v>1992</v>
      </c>
      <c r="W178" s="28">
        <v>51</v>
      </c>
      <c r="X178" s="28" t="s">
        <v>509</v>
      </c>
      <c r="Y178" s="28" t="s">
        <v>509</v>
      </c>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row>
    <row r="179" spans="2:76" x14ac:dyDescent="0.25">
      <c r="B179" s="59" t="str">
        <f t="shared" si="14"/>
        <v>Manistee</v>
      </c>
      <c r="C179" s="31" t="str">
        <f t="shared" si="15"/>
        <v>MI</v>
      </c>
      <c r="D179" s="31">
        <f t="shared" si="16"/>
        <v>1992</v>
      </c>
      <c r="E179" s="31" t="str">
        <f t="shared" si="17"/>
        <v>USFS</v>
      </c>
      <c r="F179" s="33">
        <f t="shared" si="18"/>
        <v>26</v>
      </c>
      <c r="G179" s="33" t="str">
        <f t="shared" si="19"/>
        <v/>
      </c>
      <c r="H179" s="69" t="str">
        <f t="shared" si="20"/>
        <v/>
      </c>
      <c r="J179"/>
      <c r="K179"/>
      <c r="R179" s="5">
        <v>244</v>
      </c>
      <c r="S179" s="28" t="s">
        <v>206</v>
      </c>
      <c r="T179" s="28" t="s">
        <v>50</v>
      </c>
      <c r="U179" s="28" t="s">
        <v>3</v>
      </c>
      <c r="V179" s="28">
        <v>1992</v>
      </c>
      <c r="W179" s="28">
        <v>26</v>
      </c>
      <c r="X179" s="28" t="s">
        <v>509</v>
      </c>
      <c r="Y179" s="28" t="s">
        <v>509</v>
      </c>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row>
    <row r="180" spans="2:76" x14ac:dyDescent="0.25">
      <c r="B180" s="59" t="str">
        <f t="shared" si="14"/>
        <v>Ontonagon</v>
      </c>
      <c r="C180" s="31" t="str">
        <f t="shared" si="15"/>
        <v>MI</v>
      </c>
      <c r="D180" s="31">
        <f t="shared" si="16"/>
        <v>1992</v>
      </c>
      <c r="E180" s="31" t="str">
        <f t="shared" si="17"/>
        <v>USFS</v>
      </c>
      <c r="F180" s="33">
        <f t="shared" si="18"/>
        <v>170</v>
      </c>
      <c r="G180" s="33" t="str">
        <f t="shared" si="19"/>
        <v/>
      </c>
      <c r="H180" s="69" t="str">
        <f t="shared" si="20"/>
        <v/>
      </c>
      <c r="J180"/>
      <c r="K180"/>
      <c r="R180" s="5">
        <v>245</v>
      </c>
      <c r="S180" s="28" t="s">
        <v>292</v>
      </c>
      <c r="T180" s="28" t="s">
        <v>50</v>
      </c>
      <c r="U180" s="28" t="s">
        <v>3</v>
      </c>
      <c r="V180" s="28">
        <v>1992</v>
      </c>
      <c r="W180" s="28">
        <v>170</v>
      </c>
      <c r="X180" s="28" t="s">
        <v>509</v>
      </c>
      <c r="Y180" s="28" t="s">
        <v>509</v>
      </c>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row>
    <row r="181" spans="2:76" x14ac:dyDescent="0.25">
      <c r="B181" s="59" t="str">
        <f t="shared" si="14"/>
        <v>Paint</v>
      </c>
      <c r="C181" s="31" t="str">
        <f t="shared" si="15"/>
        <v>MI</v>
      </c>
      <c r="D181" s="31">
        <f t="shared" si="16"/>
        <v>1992</v>
      </c>
      <c r="E181" s="31" t="str">
        <f t="shared" si="17"/>
        <v>USFS</v>
      </c>
      <c r="F181" s="33">
        <f t="shared" si="18"/>
        <v>52</v>
      </c>
      <c r="G181" s="33" t="str">
        <f t="shared" si="19"/>
        <v/>
      </c>
      <c r="H181" s="69" t="str">
        <f t="shared" si="20"/>
        <v/>
      </c>
      <c r="J181"/>
      <c r="K181"/>
      <c r="R181" s="5">
        <v>246</v>
      </c>
      <c r="S181" s="28" t="s">
        <v>293</v>
      </c>
      <c r="T181" s="28" t="s">
        <v>50</v>
      </c>
      <c r="U181" s="28" t="s">
        <v>3</v>
      </c>
      <c r="V181" s="28">
        <v>1992</v>
      </c>
      <c r="W181" s="28">
        <v>52</v>
      </c>
      <c r="X181" s="28" t="s">
        <v>509</v>
      </c>
      <c r="Y181" s="28" t="s">
        <v>509</v>
      </c>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row>
    <row r="182" spans="2:76" x14ac:dyDescent="0.25">
      <c r="B182" s="59" t="str">
        <f t="shared" si="14"/>
        <v>Pine</v>
      </c>
      <c r="C182" s="31" t="str">
        <f t="shared" si="15"/>
        <v>MI</v>
      </c>
      <c r="D182" s="31">
        <f t="shared" si="16"/>
        <v>1992</v>
      </c>
      <c r="E182" s="31" t="str">
        <f t="shared" si="17"/>
        <v>USFS</v>
      </c>
      <c r="F182" s="33">
        <f t="shared" si="18"/>
        <v>25</v>
      </c>
      <c r="G182" s="33" t="str">
        <f t="shared" si="19"/>
        <v/>
      </c>
      <c r="H182" s="69" t="str">
        <f t="shared" si="20"/>
        <v/>
      </c>
      <c r="J182"/>
      <c r="K182"/>
      <c r="R182" s="5">
        <v>248</v>
      </c>
      <c r="S182" s="28" t="s">
        <v>419</v>
      </c>
      <c r="T182" s="28" t="s">
        <v>50</v>
      </c>
      <c r="U182" s="28" t="s">
        <v>3</v>
      </c>
      <c r="V182" s="28">
        <v>1992</v>
      </c>
      <c r="W182" s="28">
        <v>25</v>
      </c>
      <c r="X182" s="28" t="s">
        <v>509</v>
      </c>
      <c r="Y182" s="28" t="s">
        <v>509</v>
      </c>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row>
    <row r="183" spans="2:76" x14ac:dyDescent="0.25">
      <c r="B183" s="59" t="str">
        <f t="shared" si="14"/>
        <v>Presque Isle</v>
      </c>
      <c r="C183" s="31" t="str">
        <f t="shared" si="15"/>
        <v>MI</v>
      </c>
      <c r="D183" s="31">
        <f t="shared" si="16"/>
        <v>1992</v>
      </c>
      <c r="E183" s="31" t="str">
        <f t="shared" si="17"/>
        <v>USFS</v>
      </c>
      <c r="F183" s="33">
        <f t="shared" si="18"/>
        <v>72</v>
      </c>
      <c r="G183" s="33" t="str">
        <f t="shared" si="19"/>
        <v/>
      </c>
      <c r="H183" s="69" t="str">
        <f t="shared" si="20"/>
        <v/>
      </c>
      <c r="J183"/>
      <c r="K183"/>
      <c r="R183" s="5">
        <v>249</v>
      </c>
      <c r="S183" s="28" t="s">
        <v>294</v>
      </c>
      <c r="T183" s="28" t="s">
        <v>50</v>
      </c>
      <c r="U183" s="28" t="s">
        <v>3</v>
      </c>
      <c r="V183" s="28">
        <v>1992</v>
      </c>
      <c r="W183" s="28">
        <v>72</v>
      </c>
      <c r="X183" s="28" t="s">
        <v>509</v>
      </c>
      <c r="Y183" s="28" t="s">
        <v>509</v>
      </c>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row>
    <row r="184" spans="2:76" x14ac:dyDescent="0.25">
      <c r="B184" s="59" t="str">
        <f t="shared" si="14"/>
        <v xml:space="preserve">Sturgeon </v>
      </c>
      <c r="C184" s="31" t="str">
        <f t="shared" si="15"/>
        <v>MI</v>
      </c>
      <c r="D184" s="31">
        <f t="shared" si="16"/>
        <v>1992</v>
      </c>
      <c r="E184" s="31" t="str">
        <f t="shared" si="17"/>
        <v>USFS</v>
      </c>
      <c r="F184" s="33">
        <f t="shared" si="18"/>
        <v>43.9</v>
      </c>
      <c r="G184" s="33" t="str">
        <f t="shared" si="19"/>
        <v/>
      </c>
      <c r="H184" s="69" t="str">
        <f t="shared" si="20"/>
        <v/>
      </c>
      <c r="J184"/>
      <c r="K184"/>
      <c r="R184" s="5">
        <v>250</v>
      </c>
      <c r="S184" s="28" t="s">
        <v>589</v>
      </c>
      <c r="T184" s="28" t="s">
        <v>50</v>
      </c>
      <c r="U184" s="28" t="s">
        <v>3</v>
      </c>
      <c r="V184" s="28">
        <v>1992</v>
      </c>
      <c r="W184" s="28">
        <v>43.9</v>
      </c>
      <c r="X184" s="28" t="s">
        <v>509</v>
      </c>
      <c r="Y184" s="28" t="s">
        <v>509</v>
      </c>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row>
    <row r="185" spans="2:76" x14ac:dyDescent="0.25">
      <c r="B185" s="59" t="str">
        <f t="shared" si="14"/>
        <v xml:space="preserve">Sturgeon </v>
      </c>
      <c r="C185" s="31" t="str">
        <f t="shared" si="15"/>
        <v>MI</v>
      </c>
      <c r="D185" s="31">
        <f t="shared" si="16"/>
        <v>1992</v>
      </c>
      <c r="E185" s="31" t="str">
        <f t="shared" si="17"/>
        <v>USFS</v>
      </c>
      <c r="F185" s="33">
        <f t="shared" si="18"/>
        <v>28</v>
      </c>
      <c r="G185" s="33" t="str">
        <f t="shared" si="19"/>
        <v/>
      </c>
      <c r="H185" s="69" t="str">
        <f t="shared" si="20"/>
        <v/>
      </c>
      <c r="J185"/>
      <c r="K185"/>
      <c r="R185" s="5">
        <v>251</v>
      </c>
      <c r="S185" s="28" t="s">
        <v>589</v>
      </c>
      <c r="T185" s="28" t="s">
        <v>50</v>
      </c>
      <c r="U185" s="28" t="s">
        <v>3</v>
      </c>
      <c r="V185" s="28">
        <v>1992</v>
      </c>
      <c r="W185" s="28">
        <v>28</v>
      </c>
      <c r="X185" s="28" t="s">
        <v>509</v>
      </c>
      <c r="Y185" s="28" t="s">
        <v>509</v>
      </c>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row>
    <row r="186" spans="2:76" x14ac:dyDescent="0.25">
      <c r="B186" s="59" t="str">
        <f t="shared" si="14"/>
        <v>East Branch Tahquamenon</v>
      </c>
      <c r="C186" s="31" t="str">
        <f t="shared" si="15"/>
        <v>MI</v>
      </c>
      <c r="D186" s="31">
        <f t="shared" si="16"/>
        <v>1992</v>
      </c>
      <c r="E186" s="31" t="str">
        <f t="shared" si="17"/>
        <v>USFS</v>
      </c>
      <c r="F186" s="33">
        <f t="shared" si="18"/>
        <v>13.2</v>
      </c>
      <c r="G186" s="33" t="str">
        <f t="shared" si="19"/>
        <v/>
      </c>
      <c r="H186" s="69" t="str">
        <f t="shared" si="20"/>
        <v/>
      </c>
      <c r="J186"/>
      <c r="K186"/>
      <c r="R186" s="5">
        <v>252</v>
      </c>
      <c r="S186" s="28" t="s">
        <v>420</v>
      </c>
      <c r="T186" s="28" t="s">
        <v>50</v>
      </c>
      <c r="U186" s="28" t="s">
        <v>3</v>
      </c>
      <c r="V186" s="28">
        <v>1992</v>
      </c>
      <c r="W186" s="28">
        <v>13.2</v>
      </c>
      <c r="X186" s="28" t="s">
        <v>509</v>
      </c>
      <c r="Y186" s="28" t="s">
        <v>509</v>
      </c>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row>
    <row r="187" spans="2:76" x14ac:dyDescent="0.25">
      <c r="B187" s="59" t="str">
        <f t="shared" si="14"/>
        <v>Whitefish</v>
      </c>
      <c r="C187" s="31" t="str">
        <f t="shared" si="15"/>
        <v>MI</v>
      </c>
      <c r="D187" s="31">
        <f t="shared" si="16"/>
        <v>1992</v>
      </c>
      <c r="E187" s="31" t="str">
        <f t="shared" si="17"/>
        <v>USFS</v>
      </c>
      <c r="F187" s="33">
        <f t="shared" si="18"/>
        <v>33.6</v>
      </c>
      <c r="G187" s="33" t="str">
        <f t="shared" si="19"/>
        <v/>
      </c>
      <c r="H187" s="69" t="str">
        <f t="shared" si="20"/>
        <v/>
      </c>
      <c r="J187"/>
      <c r="K187"/>
      <c r="R187" s="5">
        <v>253</v>
      </c>
      <c r="S187" s="28" t="s">
        <v>295</v>
      </c>
      <c r="T187" s="28" t="s">
        <v>50</v>
      </c>
      <c r="U187" s="28" t="s">
        <v>3</v>
      </c>
      <c r="V187" s="28">
        <v>1992</v>
      </c>
      <c r="W187" s="28">
        <v>33.6</v>
      </c>
      <c r="X187" s="28" t="s">
        <v>509</v>
      </c>
      <c r="Y187" s="28" t="s">
        <v>509</v>
      </c>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row>
    <row r="188" spans="2:76" x14ac:dyDescent="0.25">
      <c r="B188" s="59" t="str">
        <f t="shared" si="14"/>
        <v>Yellow Dog</v>
      </c>
      <c r="C188" s="31" t="str">
        <f t="shared" si="15"/>
        <v>MI</v>
      </c>
      <c r="D188" s="31">
        <f t="shared" si="16"/>
        <v>1992</v>
      </c>
      <c r="E188" s="31" t="str">
        <f t="shared" si="17"/>
        <v>USFS</v>
      </c>
      <c r="F188" s="33">
        <f t="shared" si="18"/>
        <v>4</v>
      </c>
      <c r="G188" s="33" t="str">
        <f t="shared" si="19"/>
        <v/>
      </c>
      <c r="H188" s="69" t="str">
        <f t="shared" si="20"/>
        <v/>
      </c>
      <c r="J188"/>
      <c r="K188"/>
      <c r="R188" s="5">
        <v>254</v>
      </c>
      <c r="S188" s="28" t="s">
        <v>421</v>
      </c>
      <c r="T188" s="28" t="s">
        <v>50</v>
      </c>
      <c r="U188" s="28" t="s">
        <v>3</v>
      </c>
      <c r="V188" s="28">
        <v>1992</v>
      </c>
      <c r="W188" s="28">
        <v>4</v>
      </c>
      <c r="X188" s="28" t="s">
        <v>509</v>
      </c>
      <c r="Y188" s="28" t="s">
        <v>509</v>
      </c>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row>
    <row r="189" spans="2:76" x14ac:dyDescent="0.25">
      <c r="B189" s="59" t="str">
        <f t="shared" si="14"/>
        <v>Great Egg Harbor</v>
      </c>
      <c r="C189" s="31" t="str">
        <f t="shared" si="15"/>
        <v xml:space="preserve">NJ </v>
      </c>
      <c r="D189" s="31">
        <f t="shared" si="16"/>
        <v>1992</v>
      </c>
      <c r="E189" s="31" t="str">
        <f t="shared" si="17"/>
        <v>NPS</v>
      </c>
      <c r="F189" s="33">
        <f t="shared" si="18"/>
        <v>129</v>
      </c>
      <c r="G189" s="33" t="str">
        <f t="shared" si="19"/>
        <v/>
      </c>
      <c r="H189" s="69" t="str">
        <f t="shared" si="20"/>
        <v/>
      </c>
      <c r="J189"/>
      <c r="K189"/>
      <c r="R189" s="5">
        <v>303</v>
      </c>
      <c r="S189" s="28" t="s">
        <v>246</v>
      </c>
      <c r="T189" s="28" t="s">
        <v>429</v>
      </c>
      <c r="U189" s="28" t="s">
        <v>2</v>
      </c>
      <c r="V189" s="28">
        <v>1992</v>
      </c>
      <c r="W189" s="28">
        <v>129</v>
      </c>
      <c r="X189" s="28" t="s">
        <v>509</v>
      </c>
      <c r="Y189" s="28" t="s">
        <v>509</v>
      </c>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row>
    <row r="190" spans="2:76" ht="15.75" thickBot="1" x14ac:dyDescent="0.3">
      <c r="B190" s="61" t="str">
        <f t="shared" si="14"/>
        <v>Allegheny</v>
      </c>
      <c r="C190" s="62" t="str">
        <f t="shared" si="15"/>
        <v>PA</v>
      </c>
      <c r="D190" s="62">
        <f t="shared" si="16"/>
        <v>1992</v>
      </c>
      <c r="E190" s="62" t="str">
        <f t="shared" si="17"/>
        <v>USFS</v>
      </c>
      <c r="F190" s="67">
        <f t="shared" si="18"/>
        <v>86.6</v>
      </c>
      <c r="G190" s="67">
        <f t="shared" si="19"/>
        <v>1073.9000000000001</v>
      </c>
      <c r="H190" s="70">
        <f t="shared" si="20"/>
        <v>10557.2</v>
      </c>
      <c r="J190"/>
      <c r="K190"/>
      <c r="R190" s="5">
        <v>441</v>
      </c>
      <c r="S190" s="28" t="s">
        <v>166</v>
      </c>
      <c r="T190" s="28" t="s">
        <v>67</v>
      </c>
      <c r="U190" s="28" t="s">
        <v>3</v>
      </c>
      <c r="V190" s="28">
        <v>1992</v>
      </c>
      <c r="W190" s="28">
        <v>86.6</v>
      </c>
      <c r="X190" s="28">
        <v>1073.9000000000001</v>
      </c>
      <c r="Y190" s="28">
        <v>10557.2</v>
      </c>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row>
    <row r="191" spans="2:76" x14ac:dyDescent="0.25">
      <c r="B191" s="313" t="str">
        <f t="shared" si="14"/>
        <v>Red</v>
      </c>
      <c r="C191" s="35" t="str">
        <f t="shared" si="15"/>
        <v>KY</v>
      </c>
      <c r="D191" s="35">
        <f t="shared" si="16"/>
        <v>1993</v>
      </c>
      <c r="E191" s="35" t="str">
        <f t="shared" si="17"/>
        <v>USFS</v>
      </c>
      <c r="F191" s="39">
        <f t="shared" si="18"/>
        <v>19.399999999999999</v>
      </c>
      <c r="G191" s="39" t="str">
        <f t="shared" si="19"/>
        <v/>
      </c>
      <c r="H191" s="68" t="str">
        <f t="shared" si="20"/>
        <v/>
      </c>
      <c r="J191"/>
      <c r="K191"/>
      <c r="R191" s="5">
        <v>217</v>
      </c>
      <c r="S191" s="28" t="s">
        <v>228</v>
      </c>
      <c r="T191" s="28" t="s">
        <v>46</v>
      </c>
      <c r="U191" s="28" t="s">
        <v>3</v>
      </c>
      <c r="V191" s="28">
        <v>1993</v>
      </c>
      <c r="W191" s="28">
        <v>19.399999999999999</v>
      </c>
      <c r="X191" s="28" t="s">
        <v>509</v>
      </c>
      <c r="Y191" s="28" t="s">
        <v>509</v>
      </c>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row>
    <row r="192" spans="2:76" x14ac:dyDescent="0.25">
      <c r="B192" s="59" t="str">
        <f t="shared" si="14"/>
        <v>Westfield</v>
      </c>
      <c r="C192" s="31" t="str">
        <f t="shared" si="15"/>
        <v>MA</v>
      </c>
      <c r="D192" s="31">
        <f t="shared" si="16"/>
        <v>1993</v>
      </c>
      <c r="E192" s="31" t="str">
        <f t="shared" si="17"/>
        <v>State</v>
      </c>
      <c r="F192" s="33">
        <f t="shared" si="18"/>
        <v>43.3</v>
      </c>
      <c r="G192" s="33" t="str">
        <f t="shared" si="19"/>
        <v/>
      </c>
      <c r="H192" s="69" t="str">
        <f t="shared" si="20"/>
        <v/>
      </c>
      <c r="J192"/>
      <c r="K192"/>
      <c r="R192" s="5">
        <v>234</v>
      </c>
      <c r="S192" s="28" t="s">
        <v>430</v>
      </c>
      <c r="T192" s="28" t="s">
        <v>49</v>
      </c>
      <c r="U192" s="28" t="s">
        <v>4</v>
      </c>
      <c r="V192" s="28">
        <v>1993</v>
      </c>
      <c r="W192" s="28">
        <v>43.3</v>
      </c>
      <c r="X192" s="28" t="s">
        <v>509</v>
      </c>
      <c r="Y192" s="28" t="s">
        <v>509</v>
      </c>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row>
    <row r="193" spans="2:76" ht="15.75" thickBot="1" x14ac:dyDescent="0.3">
      <c r="B193" s="61" t="str">
        <f t="shared" si="14"/>
        <v>Maurice</v>
      </c>
      <c r="C193" s="62" t="str">
        <f t="shared" si="15"/>
        <v>NJ</v>
      </c>
      <c r="D193" s="62">
        <f t="shared" si="16"/>
        <v>1993</v>
      </c>
      <c r="E193" s="62" t="str">
        <f t="shared" si="17"/>
        <v>NPS</v>
      </c>
      <c r="F193" s="67">
        <f t="shared" si="18"/>
        <v>35.4</v>
      </c>
      <c r="G193" s="67">
        <f t="shared" si="19"/>
        <v>98.1</v>
      </c>
      <c r="H193" s="70">
        <f t="shared" si="20"/>
        <v>10655.300000000001</v>
      </c>
      <c r="J193"/>
      <c r="K193"/>
      <c r="R193" s="5">
        <v>304</v>
      </c>
      <c r="S193" s="28" t="s">
        <v>255</v>
      </c>
      <c r="T193" s="28" t="s">
        <v>58</v>
      </c>
      <c r="U193" s="28" t="s">
        <v>2</v>
      </c>
      <c r="V193" s="28">
        <v>1993</v>
      </c>
      <c r="W193" s="28">
        <v>35.4</v>
      </c>
      <c r="X193" s="28">
        <v>98.1</v>
      </c>
      <c r="Y193" s="28">
        <v>10655.300000000001</v>
      </c>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row>
    <row r="194" spans="2:76" x14ac:dyDescent="0.25">
      <c r="B194" s="313" t="str">
        <f t="shared" si="14"/>
        <v>Cossatot</v>
      </c>
      <c r="C194" s="35" t="str">
        <f t="shared" si="15"/>
        <v>AR</v>
      </c>
      <c r="D194" s="35">
        <f t="shared" si="16"/>
        <v>1994</v>
      </c>
      <c r="E194" s="35" t="str">
        <f t="shared" si="17"/>
        <v>State</v>
      </c>
      <c r="F194" s="39">
        <f t="shared" si="18"/>
        <v>10.7</v>
      </c>
      <c r="G194" s="39" t="str">
        <f t="shared" si="19"/>
        <v/>
      </c>
      <c r="H194" s="68" t="str">
        <f t="shared" si="20"/>
        <v/>
      </c>
      <c r="J194"/>
      <c r="K194"/>
      <c r="R194" s="5">
        <v>59</v>
      </c>
      <c r="S194" s="28" t="s">
        <v>423</v>
      </c>
      <c r="T194" s="28" t="s">
        <v>33</v>
      </c>
      <c r="U194" s="28" t="s">
        <v>4</v>
      </c>
      <c r="V194" s="28">
        <v>1994</v>
      </c>
      <c r="W194" s="28">
        <v>10.7</v>
      </c>
      <c r="X194" s="28" t="s">
        <v>509</v>
      </c>
      <c r="Y194" s="28" t="s">
        <v>509</v>
      </c>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row>
    <row r="195" spans="2:76" x14ac:dyDescent="0.25">
      <c r="B195" s="59" t="str">
        <f t="shared" si="14"/>
        <v>Klamath</v>
      </c>
      <c r="C195" s="31" t="str">
        <f t="shared" si="15"/>
        <v>OR</v>
      </c>
      <c r="D195" s="31">
        <f t="shared" si="16"/>
        <v>1994</v>
      </c>
      <c r="E195" s="31" t="str">
        <f t="shared" si="17"/>
        <v>State and BLM</v>
      </c>
      <c r="F195" s="33">
        <f t="shared" si="18"/>
        <v>11</v>
      </c>
      <c r="G195" s="33" t="str">
        <f t="shared" si="19"/>
        <v/>
      </c>
      <c r="H195" s="69" t="str">
        <f t="shared" si="20"/>
        <v/>
      </c>
      <c r="J195"/>
      <c r="K195"/>
      <c r="R195" s="5">
        <v>127</v>
      </c>
      <c r="S195" s="28" t="s">
        <v>369</v>
      </c>
      <c r="T195" s="28" t="s">
        <v>65</v>
      </c>
      <c r="U195" s="28" t="s">
        <v>682</v>
      </c>
      <c r="V195" s="28">
        <v>1994</v>
      </c>
      <c r="W195" s="28">
        <v>11</v>
      </c>
      <c r="X195" s="28" t="s">
        <v>509</v>
      </c>
      <c r="Y195" s="28" t="s">
        <v>509</v>
      </c>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row>
    <row r="196" spans="2:76" x14ac:dyDescent="0.25">
      <c r="B196" s="59" t="str">
        <f t="shared" si="14"/>
        <v>West Branch Farmington</v>
      </c>
      <c r="C196" s="31" t="str">
        <f t="shared" si="15"/>
        <v>CT</v>
      </c>
      <c r="D196" s="31">
        <f t="shared" si="16"/>
        <v>1994</v>
      </c>
      <c r="E196" s="31" t="str">
        <f t="shared" si="17"/>
        <v>NPS</v>
      </c>
      <c r="F196" s="33">
        <f t="shared" si="18"/>
        <v>14</v>
      </c>
      <c r="G196" s="33" t="str">
        <f t="shared" si="19"/>
        <v/>
      </c>
      <c r="H196" s="69" t="str">
        <f t="shared" si="20"/>
        <v/>
      </c>
      <c r="J196"/>
      <c r="K196"/>
      <c r="R196" s="5">
        <v>149</v>
      </c>
      <c r="S196" s="28" t="s">
        <v>432</v>
      </c>
      <c r="T196" s="28" t="s">
        <v>38</v>
      </c>
      <c r="U196" s="28" t="s">
        <v>2</v>
      </c>
      <c r="V196" s="28">
        <v>1994</v>
      </c>
      <c r="W196" s="28">
        <v>14</v>
      </c>
      <c r="X196" s="28" t="s">
        <v>509</v>
      </c>
      <c r="Y196" s="28" t="s">
        <v>509</v>
      </c>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row>
    <row r="197" spans="2:76" x14ac:dyDescent="0.25">
      <c r="B197" s="59" t="str">
        <f t="shared" ref="B197:B258" si="21">IF(ISBLANK(S197),"",(S197))</f>
        <v>Rio Grande</v>
      </c>
      <c r="C197" s="31" t="str">
        <f t="shared" ref="C197:C258" si="22">IF(ISBLANK(T197),"",(T197))</f>
        <v>NM</v>
      </c>
      <c r="D197" s="31">
        <f t="shared" ref="D197:D258" si="23">IF(ISBLANK(V197),"",(V197))</f>
        <v>1994</v>
      </c>
      <c r="E197" s="31" t="str">
        <f t="shared" ref="E197:E260" si="24">IF(ISBLANK(U197),"",(U197))</f>
        <v>BLM</v>
      </c>
      <c r="F197" s="33">
        <f t="shared" ref="F197:F258" si="25">IF(ISBLANK(W197),"",(W197))</f>
        <v>12.5</v>
      </c>
      <c r="G197" s="33" t="str">
        <f t="shared" ref="G197:G258" si="26">IF(ISBLANK(X197),"",(X197))</f>
        <v/>
      </c>
      <c r="H197" s="69" t="str">
        <f t="shared" ref="H197:H258" si="27">IF(ISBLANK(Y197),"",(Y197))</f>
        <v/>
      </c>
      <c r="J197"/>
      <c r="K197"/>
      <c r="R197" s="5">
        <v>327</v>
      </c>
      <c r="S197" s="28" t="s">
        <v>135</v>
      </c>
      <c r="T197" s="28" t="s">
        <v>60</v>
      </c>
      <c r="U197" s="28" t="s">
        <v>1</v>
      </c>
      <c r="V197" s="28">
        <v>1994</v>
      </c>
      <c r="W197" s="28">
        <v>12.5</v>
      </c>
      <c r="X197" s="28" t="s">
        <v>509</v>
      </c>
      <c r="Y197" s="28" t="s">
        <v>509</v>
      </c>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row>
    <row r="198" spans="2:76" ht="15.75" thickBot="1" x14ac:dyDescent="0.3">
      <c r="B198" s="61" t="str">
        <f t="shared" si="21"/>
        <v xml:space="preserve">Big and Little Darby Creeks </v>
      </c>
      <c r="C198" s="62" t="str">
        <f t="shared" si="22"/>
        <v>OH</v>
      </c>
      <c r="D198" s="62">
        <f t="shared" si="23"/>
        <v>1994</v>
      </c>
      <c r="E198" s="62" t="str">
        <f t="shared" si="24"/>
        <v>State</v>
      </c>
      <c r="F198" s="67">
        <f t="shared" si="25"/>
        <v>85.9</v>
      </c>
      <c r="G198" s="67">
        <f t="shared" si="26"/>
        <v>134.10000000000002</v>
      </c>
      <c r="H198" s="70">
        <f t="shared" si="27"/>
        <v>10789.400000000001</v>
      </c>
      <c r="J198"/>
      <c r="K198"/>
      <c r="R198" s="5">
        <v>345</v>
      </c>
      <c r="S198" s="28" t="s">
        <v>591</v>
      </c>
      <c r="T198" s="28" t="s">
        <v>63</v>
      </c>
      <c r="U198" s="28" t="s">
        <v>4</v>
      </c>
      <c r="V198" s="28">
        <v>1994</v>
      </c>
      <c r="W198" s="28">
        <v>85.9</v>
      </c>
      <c r="X198" s="28">
        <v>134.10000000000002</v>
      </c>
      <c r="Y198" s="28">
        <v>10789.400000000001</v>
      </c>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row>
    <row r="199" spans="2:76" x14ac:dyDescent="0.25">
      <c r="B199" s="313" t="str">
        <f t="shared" si="21"/>
        <v>Lamprey</v>
      </c>
      <c r="C199" s="35" t="str">
        <f t="shared" si="22"/>
        <v>NH</v>
      </c>
      <c r="D199" s="35">
        <f t="shared" si="23"/>
        <v>1996</v>
      </c>
      <c r="E199" s="35" t="str">
        <f t="shared" si="24"/>
        <v>NPS</v>
      </c>
      <c r="F199" s="39">
        <f t="shared" si="25"/>
        <v>11.5</v>
      </c>
      <c r="G199" s="39" t="str">
        <f t="shared" si="26"/>
        <v/>
      </c>
      <c r="H199" s="68" t="str">
        <f t="shared" si="27"/>
        <v/>
      </c>
      <c r="J199"/>
      <c r="K199"/>
      <c r="R199" s="5">
        <v>295</v>
      </c>
      <c r="S199" s="28" t="s">
        <v>283</v>
      </c>
      <c r="T199" s="28" t="s">
        <v>57</v>
      </c>
      <c r="U199" s="28" t="s">
        <v>2</v>
      </c>
      <c r="V199" s="28">
        <v>1996</v>
      </c>
      <c r="W199" s="28">
        <v>11.5</v>
      </c>
      <c r="X199" s="28" t="s">
        <v>509</v>
      </c>
      <c r="Y199" s="28" t="s">
        <v>509</v>
      </c>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row>
    <row r="200" spans="2:76" x14ac:dyDescent="0.25">
      <c r="B200" s="59" t="str">
        <f t="shared" si="21"/>
        <v>Elkhorn Creek</v>
      </c>
      <c r="C200" s="31" t="str">
        <f t="shared" si="22"/>
        <v>OR</v>
      </c>
      <c r="D200" s="31">
        <f t="shared" si="23"/>
        <v>1996</v>
      </c>
      <c r="E200" s="31" t="str">
        <f t="shared" si="24"/>
        <v>BLM</v>
      </c>
      <c r="F200" s="33">
        <f t="shared" si="25"/>
        <v>0.6</v>
      </c>
      <c r="G200" s="33" t="str">
        <f t="shared" si="26"/>
        <v/>
      </c>
      <c r="H200" s="69" t="str">
        <f t="shared" si="27"/>
        <v/>
      </c>
      <c r="J200"/>
      <c r="K200"/>
      <c r="R200" s="5">
        <v>379</v>
      </c>
      <c r="S200" s="28" t="s">
        <v>143</v>
      </c>
      <c r="T200" s="28" t="s">
        <v>65</v>
      </c>
      <c r="U200" s="28" t="s">
        <v>1</v>
      </c>
      <c r="V200" s="28">
        <v>1996</v>
      </c>
      <c r="W200" s="28">
        <v>0.6</v>
      </c>
      <c r="X200" s="28" t="s">
        <v>509</v>
      </c>
      <c r="Y200" s="28" t="s">
        <v>509</v>
      </c>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row>
    <row r="201" spans="2:76" x14ac:dyDescent="0.25">
      <c r="B201" s="59" t="str">
        <f t="shared" si="21"/>
        <v>Elkhorn Creek</v>
      </c>
      <c r="C201" s="31" t="str">
        <f t="shared" si="22"/>
        <v>OR</v>
      </c>
      <c r="D201" s="31">
        <f t="shared" si="23"/>
        <v>1996</v>
      </c>
      <c r="E201" s="31" t="str">
        <f t="shared" si="24"/>
        <v>USFS</v>
      </c>
      <c r="F201" s="33">
        <f t="shared" si="25"/>
        <v>5.8</v>
      </c>
      <c r="G201" s="33" t="str">
        <f t="shared" si="26"/>
        <v/>
      </c>
      <c r="H201" s="69" t="str">
        <f t="shared" si="27"/>
        <v/>
      </c>
      <c r="J201"/>
      <c r="K201"/>
      <c r="R201" s="5">
        <v>380</v>
      </c>
      <c r="S201" s="28" t="s">
        <v>143</v>
      </c>
      <c r="T201" s="28" t="s">
        <v>65</v>
      </c>
      <c r="U201" s="28" t="s">
        <v>3</v>
      </c>
      <c r="V201" s="28">
        <v>1996</v>
      </c>
      <c r="W201" s="28">
        <v>5.8</v>
      </c>
      <c r="X201" s="28" t="s">
        <v>509</v>
      </c>
      <c r="Y201" s="28" t="s">
        <v>509</v>
      </c>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row>
    <row r="202" spans="2:76" x14ac:dyDescent="0.25">
      <c r="B202" s="59" t="str">
        <f t="shared" si="21"/>
        <v>Wallowa</v>
      </c>
      <c r="C202" s="31" t="str">
        <f t="shared" si="22"/>
        <v>OR</v>
      </c>
      <c r="D202" s="31">
        <f t="shared" si="23"/>
        <v>1996</v>
      </c>
      <c r="E202" s="31" t="str">
        <f t="shared" si="24"/>
        <v>State</v>
      </c>
      <c r="F202" s="33">
        <f t="shared" si="25"/>
        <v>10</v>
      </c>
      <c r="G202" s="33" t="str">
        <f t="shared" si="26"/>
        <v/>
      </c>
      <c r="H202" s="69" t="str">
        <f t="shared" si="27"/>
        <v/>
      </c>
      <c r="J202"/>
      <c r="K202"/>
      <c r="R202" s="5">
        <v>430</v>
      </c>
      <c r="S202" s="28" t="s">
        <v>271</v>
      </c>
      <c r="T202" s="28" t="s">
        <v>65</v>
      </c>
      <c r="U202" s="28" t="s">
        <v>4</v>
      </c>
      <c r="V202" s="28">
        <v>1996</v>
      </c>
      <c r="W202" s="28">
        <v>10</v>
      </c>
      <c r="X202" s="28" t="s">
        <v>509</v>
      </c>
      <c r="Y202" s="28" t="s">
        <v>509</v>
      </c>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row>
    <row r="203" spans="2:76" ht="15.75" thickBot="1" x14ac:dyDescent="0.3">
      <c r="B203" s="61" t="str">
        <f t="shared" si="21"/>
        <v>Clarion</v>
      </c>
      <c r="C203" s="62" t="str">
        <f t="shared" si="22"/>
        <v>PA</v>
      </c>
      <c r="D203" s="62">
        <f t="shared" si="23"/>
        <v>1996</v>
      </c>
      <c r="E203" s="62" t="str">
        <f t="shared" si="24"/>
        <v>USFS</v>
      </c>
      <c r="F203" s="67">
        <f t="shared" si="25"/>
        <v>51.7</v>
      </c>
      <c r="G203" s="67">
        <f t="shared" si="26"/>
        <v>79.599999999999994</v>
      </c>
      <c r="H203" s="70">
        <f t="shared" si="27"/>
        <v>10869.000000000002</v>
      </c>
      <c r="J203"/>
      <c r="K203"/>
      <c r="R203" s="5">
        <v>443</v>
      </c>
      <c r="S203" s="28" t="s">
        <v>175</v>
      </c>
      <c r="T203" s="28" t="s">
        <v>67</v>
      </c>
      <c r="U203" s="28" t="s">
        <v>3</v>
      </c>
      <c r="V203" s="28">
        <v>1996</v>
      </c>
      <c r="W203" s="28">
        <v>51.7</v>
      </c>
      <c r="X203" s="28">
        <v>79.599999999999994</v>
      </c>
      <c r="Y203" s="28">
        <v>10869.000000000002</v>
      </c>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row>
    <row r="204" spans="2:76" ht="15.75" thickBot="1" x14ac:dyDescent="0.3">
      <c r="B204" s="315" t="str">
        <f t="shared" si="21"/>
        <v>Lumber</v>
      </c>
      <c r="C204" s="316" t="str">
        <f t="shared" si="22"/>
        <v>NC</v>
      </c>
      <c r="D204" s="316">
        <f t="shared" si="23"/>
        <v>1998</v>
      </c>
      <c r="E204" s="316" t="str">
        <f t="shared" si="24"/>
        <v>State</v>
      </c>
      <c r="F204" s="443">
        <f t="shared" si="25"/>
        <v>81</v>
      </c>
      <c r="G204" s="443">
        <f t="shared" si="26"/>
        <v>81</v>
      </c>
      <c r="H204" s="444">
        <f t="shared" si="27"/>
        <v>10950.000000000002</v>
      </c>
      <c r="J204"/>
      <c r="K204"/>
      <c r="R204" s="5">
        <v>336</v>
      </c>
      <c r="S204" s="28" t="s">
        <v>437</v>
      </c>
      <c r="T204" s="28" t="s">
        <v>62</v>
      </c>
      <c r="U204" s="28" t="s">
        <v>4</v>
      </c>
      <c r="V204" s="28">
        <v>1998</v>
      </c>
      <c r="W204" s="28">
        <v>81</v>
      </c>
      <c r="X204" s="28">
        <v>81</v>
      </c>
      <c r="Y204" s="28">
        <v>10950.000000000002</v>
      </c>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row>
    <row r="205" spans="2:76" ht="15.75" thickBot="1" x14ac:dyDescent="0.3">
      <c r="B205" s="315" t="str">
        <f t="shared" si="21"/>
        <v>Sudbury, Assabet and Concord</v>
      </c>
      <c r="C205" s="316" t="str">
        <f t="shared" si="22"/>
        <v>MA</v>
      </c>
      <c r="D205" s="316">
        <f t="shared" si="23"/>
        <v>1999</v>
      </c>
      <c r="E205" s="316" t="str">
        <f t="shared" si="24"/>
        <v>NPS</v>
      </c>
      <c r="F205" s="443">
        <f t="shared" si="25"/>
        <v>29</v>
      </c>
      <c r="G205" s="443">
        <f t="shared" si="26"/>
        <v>29</v>
      </c>
      <c r="H205" s="444">
        <f t="shared" si="27"/>
        <v>10979.000000000002</v>
      </c>
      <c r="J205"/>
      <c r="K205"/>
      <c r="R205" s="5">
        <v>232</v>
      </c>
      <c r="S205" s="28" t="s">
        <v>905</v>
      </c>
      <c r="T205" s="28" t="s">
        <v>49</v>
      </c>
      <c r="U205" s="28" t="s">
        <v>2</v>
      </c>
      <c r="V205" s="28">
        <v>1999</v>
      </c>
      <c r="W205" s="28">
        <v>29</v>
      </c>
      <c r="X205" s="28">
        <v>29</v>
      </c>
      <c r="Y205" s="28">
        <v>10979.000000000002</v>
      </c>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row>
    <row r="206" spans="2:76" x14ac:dyDescent="0.25">
      <c r="B206" s="313" t="str">
        <f t="shared" si="21"/>
        <v>White Clay Creek</v>
      </c>
      <c r="C206" s="35" t="str">
        <f t="shared" si="22"/>
        <v>DE/PA</v>
      </c>
      <c r="D206" s="35">
        <f t="shared" si="23"/>
        <v>2000</v>
      </c>
      <c r="E206" s="35" t="str">
        <f t="shared" si="24"/>
        <v>NPS</v>
      </c>
      <c r="F206" s="39">
        <f t="shared" si="25"/>
        <v>190</v>
      </c>
      <c r="G206" s="39" t="str">
        <f t="shared" si="26"/>
        <v/>
      </c>
      <c r="H206" s="68" t="str">
        <f t="shared" si="27"/>
        <v/>
      </c>
      <c r="J206"/>
      <c r="K206"/>
      <c r="R206" s="5">
        <v>157</v>
      </c>
      <c r="S206" s="28" t="s">
        <v>93</v>
      </c>
      <c r="T206" s="28" t="s">
        <v>39</v>
      </c>
      <c r="U206" s="28" t="s">
        <v>2</v>
      </c>
      <c r="V206" s="28">
        <v>2000</v>
      </c>
      <c r="W206" s="28">
        <v>190</v>
      </c>
      <c r="X206" s="28" t="s">
        <v>509</v>
      </c>
      <c r="Y206" s="28" t="s">
        <v>509</v>
      </c>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row>
    <row r="207" spans="2:76" x14ac:dyDescent="0.25">
      <c r="B207" s="59" t="str">
        <f t="shared" si="21"/>
        <v>Wekiva</v>
      </c>
      <c r="C207" s="31" t="str">
        <f t="shared" si="22"/>
        <v>FL</v>
      </c>
      <c r="D207" s="31">
        <f t="shared" si="23"/>
        <v>2000</v>
      </c>
      <c r="E207" s="31" t="str">
        <f t="shared" si="24"/>
        <v>NPS</v>
      </c>
      <c r="F207" s="33">
        <f t="shared" si="25"/>
        <v>41.6</v>
      </c>
      <c r="G207" s="33" t="str">
        <f t="shared" si="26"/>
        <v/>
      </c>
      <c r="H207" s="69" t="str">
        <f t="shared" si="27"/>
        <v/>
      </c>
      <c r="J207"/>
      <c r="K207"/>
      <c r="R207" s="5">
        <v>165</v>
      </c>
      <c r="S207" s="28" t="s">
        <v>440</v>
      </c>
      <c r="T207" s="28" t="s">
        <v>41</v>
      </c>
      <c r="U207" s="28" t="s">
        <v>2</v>
      </c>
      <c r="V207" s="28">
        <v>2000</v>
      </c>
      <c r="W207" s="28">
        <v>41.6</v>
      </c>
      <c r="X207" s="28" t="s">
        <v>509</v>
      </c>
      <c r="Y207" s="28" t="s">
        <v>509</v>
      </c>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row>
    <row r="208" spans="2:76" x14ac:dyDescent="0.25">
      <c r="B208" s="59" t="str">
        <f t="shared" si="21"/>
        <v>Lamprey</v>
      </c>
      <c r="C208" s="31" t="str">
        <f t="shared" si="22"/>
        <v>NH</v>
      </c>
      <c r="D208" s="31">
        <f t="shared" si="23"/>
        <v>2000</v>
      </c>
      <c r="E208" s="31" t="str">
        <f t="shared" si="24"/>
        <v>NPS</v>
      </c>
      <c r="F208" s="33">
        <f t="shared" si="25"/>
        <v>12</v>
      </c>
      <c r="G208" s="33" t="str">
        <f t="shared" si="26"/>
        <v/>
      </c>
      <c r="H208" s="69" t="str">
        <f t="shared" si="27"/>
        <v/>
      </c>
      <c r="J208"/>
      <c r="K208"/>
      <c r="R208" s="5">
        <v>296</v>
      </c>
      <c r="S208" s="28" t="s">
        <v>283</v>
      </c>
      <c r="T208" s="28" t="s">
        <v>57</v>
      </c>
      <c r="U208" s="28" t="s">
        <v>2</v>
      </c>
      <c r="V208" s="28">
        <v>2000</v>
      </c>
      <c r="W208" s="28">
        <v>12</v>
      </c>
      <c r="X208" s="28" t="s">
        <v>509</v>
      </c>
      <c r="Y208" s="28" t="s">
        <v>509</v>
      </c>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row>
    <row r="209" spans="2:76" x14ac:dyDescent="0.25">
      <c r="B209" s="59" t="str">
        <f t="shared" si="21"/>
        <v>Delaware (Lower)</v>
      </c>
      <c r="C209" s="31" t="str">
        <f t="shared" si="22"/>
        <v>NJ/PA</v>
      </c>
      <c r="D209" s="31">
        <f t="shared" si="23"/>
        <v>2000</v>
      </c>
      <c r="E209" s="31" t="str">
        <f t="shared" si="24"/>
        <v>NPS</v>
      </c>
      <c r="F209" s="33">
        <f t="shared" si="25"/>
        <v>67.3</v>
      </c>
      <c r="G209" s="33" t="str">
        <f t="shared" si="26"/>
        <v/>
      </c>
      <c r="H209" s="69" t="str">
        <f t="shared" si="27"/>
        <v/>
      </c>
      <c r="J209"/>
      <c r="K209"/>
      <c r="R209" s="5">
        <v>313</v>
      </c>
      <c r="S209" s="28" t="s">
        <v>340</v>
      </c>
      <c r="T209" s="28" t="s">
        <v>486</v>
      </c>
      <c r="U209" s="28" t="s">
        <v>2</v>
      </c>
      <c r="V209" s="28">
        <v>2000</v>
      </c>
      <c r="W209" s="28">
        <v>67.3</v>
      </c>
      <c r="X209" s="28" t="s">
        <v>509</v>
      </c>
      <c r="Y209" s="28" t="s">
        <v>509</v>
      </c>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row>
    <row r="210" spans="2:76" x14ac:dyDescent="0.25">
      <c r="B210" s="59" t="str">
        <f t="shared" si="21"/>
        <v>Wilson Creek</v>
      </c>
      <c r="C210" s="31" t="str">
        <f t="shared" si="22"/>
        <v xml:space="preserve">NC </v>
      </c>
      <c r="D210" s="31">
        <f t="shared" si="23"/>
        <v>2000</v>
      </c>
      <c r="E210" s="31" t="str">
        <f t="shared" si="24"/>
        <v>USFS</v>
      </c>
      <c r="F210" s="33">
        <f t="shared" si="25"/>
        <v>23.3</v>
      </c>
      <c r="G210" s="33" t="str">
        <f t="shared" si="26"/>
        <v/>
      </c>
      <c r="H210" s="69" t="str">
        <f t="shared" si="27"/>
        <v/>
      </c>
      <c r="J210"/>
      <c r="K210"/>
      <c r="R210" s="5">
        <v>339</v>
      </c>
      <c r="S210" s="28" t="s">
        <v>138</v>
      </c>
      <c r="T210" s="28" t="s">
        <v>377</v>
      </c>
      <c r="U210" s="28" t="s">
        <v>3</v>
      </c>
      <c r="V210" s="28">
        <v>2000</v>
      </c>
      <c r="W210" s="28">
        <v>23.3</v>
      </c>
      <c r="X210" s="28" t="s">
        <v>509</v>
      </c>
      <c r="Y210" s="28" t="s">
        <v>509</v>
      </c>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row>
    <row r="211" spans="2:76" x14ac:dyDescent="0.25">
      <c r="B211" s="59" t="str">
        <f t="shared" si="21"/>
        <v>Donner und Blitzen</v>
      </c>
      <c r="C211" s="31" t="str">
        <f t="shared" si="22"/>
        <v>OR</v>
      </c>
      <c r="D211" s="31">
        <f t="shared" si="23"/>
        <v>2000</v>
      </c>
      <c r="E211" s="31" t="str">
        <f t="shared" si="24"/>
        <v>BLM</v>
      </c>
      <c r="F211" s="33">
        <f t="shared" si="25"/>
        <v>14.8</v>
      </c>
      <c r="G211" s="33" t="str">
        <f t="shared" si="26"/>
        <v/>
      </c>
      <c r="H211" s="69" t="str">
        <f t="shared" si="27"/>
        <v/>
      </c>
      <c r="J211"/>
      <c r="K211"/>
      <c r="R211" s="5">
        <v>372</v>
      </c>
      <c r="S211" s="28" t="s">
        <v>387</v>
      </c>
      <c r="T211" s="28" t="s">
        <v>65</v>
      </c>
      <c r="U211" s="28" t="s">
        <v>1</v>
      </c>
      <c r="V211" s="28">
        <v>2000</v>
      </c>
      <c r="W211" s="28">
        <v>14.8</v>
      </c>
      <c r="X211" s="28" t="s">
        <v>509</v>
      </c>
      <c r="Y211" s="28" t="s">
        <v>509</v>
      </c>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row>
    <row r="212" spans="2:76" ht="15.75" thickBot="1" x14ac:dyDescent="0.3">
      <c r="B212" s="61" t="str">
        <f t="shared" si="21"/>
        <v>Wildhorse Creek and Kiger Creek</v>
      </c>
      <c r="C212" s="62" t="str">
        <f t="shared" si="22"/>
        <v xml:space="preserve">OR </v>
      </c>
      <c r="D212" s="62">
        <f t="shared" si="23"/>
        <v>2000</v>
      </c>
      <c r="E212" s="62" t="str">
        <f t="shared" si="24"/>
        <v>BLM</v>
      </c>
      <c r="F212" s="67">
        <f t="shared" si="25"/>
        <v>13.9</v>
      </c>
      <c r="G212" s="67">
        <f t="shared" si="26"/>
        <v>362.9</v>
      </c>
      <c r="H212" s="70">
        <f t="shared" si="27"/>
        <v>11341.900000000001</v>
      </c>
      <c r="J212"/>
      <c r="K212"/>
      <c r="R212" s="5">
        <v>436</v>
      </c>
      <c r="S212" s="28" t="s">
        <v>598</v>
      </c>
      <c r="T212" s="28" t="s">
        <v>444</v>
      </c>
      <c r="U212" s="28" t="s">
        <v>1</v>
      </c>
      <c r="V212" s="28">
        <v>2000</v>
      </c>
      <c r="W212" s="28">
        <v>13.9</v>
      </c>
      <c r="X212" s="28">
        <v>362.9</v>
      </c>
      <c r="Y212" s="28">
        <v>11341.900000000001</v>
      </c>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row>
    <row r="213" spans="2:76" x14ac:dyDescent="0.25">
      <c r="B213" s="313" t="str">
        <f t="shared" si="21"/>
        <v>Río de la Mina</v>
      </c>
      <c r="C213" s="35" t="str">
        <f t="shared" si="22"/>
        <v>PR</v>
      </c>
      <c r="D213" s="35">
        <f t="shared" si="23"/>
        <v>2002</v>
      </c>
      <c r="E213" s="35" t="str">
        <f t="shared" si="24"/>
        <v>USFS</v>
      </c>
      <c r="F213" s="39">
        <f t="shared" si="25"/>
        <v>2.1</v>
      </c>
      <c r="G213" s="39" t="str">
        <f t="shared" si="26"/>
        <v/>
      </c>
      <c r="H213" s="68" t="str">
        <f t="shared" si="27"/>
        <v/>
      </c>
      <c r="J213"/>
      <c r="K213"/>
      <c r="R213" s="5">
        <v>449</v>
      </c>
      <c r="S213" s="28" t="s">
        <v>600</v>
      </c>
      <c r="T213" s="28" t="s">
        <v>68</v>
      </c>
      <c r="U213" s="28" t="s">
        <v>3</v>
      </c>
      <c r="V213" s="28">
        <v>2002</v>
      </c>
      <c r="W213" s="28">
        <v>2.1</v>
      </c>
      <c r="X213" s="28" t="s">
        <v>509</v>
      </c>
      <c r="Y213" s="28" t="s">
        <v>509</v>
      </c>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row>
    <row r="214" spans="2:76" x14ac:dyDescent="0.25">
      <c r="B214" s="59" t="str">
        <f t="shared" si="21"/>
        <v>Río Icacos</v>
      </c>
      <c r="C214" s="31" t="str">
        <f t="shared" si="22"/>
        <v>PR</v>
      </c>
      <c r="D214" s="31">
        <f t="shared" si="23"/>
        <v>2002</v>
      </c>
      <c r="E214" s="31" t="str">
        <f t="shared" si="24"/>
        <v>USFS</v>
      </c>
      <c r="F214" s="33">
        <f t="shared" si="25"/>
        <v>2.2999999999999998</v>
      </c>
      <c r="G214" s="33" t="str">
        <f t="shared" si="26"/>
        <v/>
      </c>
      <c r="H214" s="69" t="str">
        <f t="shared" si="27"/>
        <v/>
      </c>
      <c r="J214"/>
      <c r="K214"/>
      <c r="R214" s="5">
        <v>450</v>
      </c>
      <c r="S214" s="28" t="s">
        <v>601</v>
      </c>
      <c r="T214" s="28" t="s">
        <v>68</v>
      </c>
      <c r="U214" s="28" t="s">
        <v>3</v>
      </c>
      <c r="V214" s="28">
        <v>2002</v>
      </c>
      <c r="W214" s="28">
        <v>2.2999999999999998</v>
      </c>
      <c r="X214" s="28" t="s">
        <v>509</v>
      </c>
      <c r="Y214" s="28" t="s">
        <v>509</v>
      </c>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row>
    <row r="215" spans="2:76" ht="15.75" thickBot="1" x14ac:dyDescent="0.3">
      <c r="B215" s="61" t="str">
        <f t="shared" si="21"/>
        <v>Río Mameyes</v>
      </c>
      <c r="C215" s="62" t="str">
        <f t="shared" si="22"/>
        <v>PR</v>
      </c>
      <c r="D215" s="62">
        <f t="shared" si="23"/>
        <v>2002</v>
      </c>
      <c r="E215" s="62" t="str">
        <f t="shared" si="24"/>
        <v>USFS</v>
      </c>
      <c r="F215" s="67">
        <f t="shared" si="25"/>
        <v>4.5</v>
      </c>
      <c r="G215" s="67">
        <f t="shared" si="26"/>
        <v>8.9</v>
      </c>
      <c r="H215" s="70">
        <f t="shared" si="27"/>
        <v>11350.800000000001</v>
      </c>
      <c r="J215"/>
      <c r="K215"/>
      <c r="R215" s="5">
        <v>451</v>
      </c>
      <c r="S215" s="28" t="s">
        <v>602</v>
      </c>
      <c r="T215" s="28" t="s">
        <v>68</v>
      </c>
      <c r="U215" s="28" t="s">
        <v>3</v>
      </c>
      <c r="V215" s="28">
        <v>2002</v>
      </c>
      <c r="W215" s="28">
        <v>4.5</v>
      </c>
      <c r="X215" s="28">
        <v>8.9</v>
      </c>
      <c r="Y215" s="28">
        <v>11350.800000000001</v>
      </c>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row>
    <row r="216" spans="2:76" ht="15.75" thickBot="1" x14ac:dyDescent="0.3">
      <c r="B216" s="317" t="str">
        <f t="shared" si="21"/>
        <v>Westfield</v>
      </c>
      <c r="C216" s="318" t="str">
        <f t="shared" si="22"/>
        <v>MA</v>
      </c>
      <c r="D216" s="318">
        <f t="shared" si="23"/>
        <v>2004</v>
      </c>
      <c r="E216" s="318" t="str">
        <f t="shared" si="24"/>
        <v>State</v>
      </c>
      <c r="F216" s="445">
        <f t="shared" si="25"/>
        <v>34.799999999999997</v>
      </c>
      <c r="G216" s="445">
        <f t="shared" si="26"/>
        <v>34.799999999999997</v>
      </c>
      <c r="H216" s="446">
        <f t="shared" si="27"/>
        <v>11385.6</v>
      </c>
      <c r="J216"/>
      <c r="K216"/>
      <c r="R216" s="5">
        <v>235</v>
      </c>
      <c r="S216" s="28" t="s">
        <v>430</v>
      </c>
      <c r="T216" s="28" t="s">
        <v>49</v>
      </c>
      <c r="U216" s="28" t="s">
        <v>4</v>
      </c>
      <c r="V216" s="28">
        <v>2004</v>
      </c>
      <c r="W216" s="28">
        <v>34.799999999999997</v>
      </c>
      <c r="X216" s="28">
        <v>34.799999999999997</v>
      </c>
      <c r="Y216" s="28">
        <v>11385.6</v>
      </c>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row>
    <row r="217" spans="2:76" x14ac:dyDescent="0.25">
      <c r="B217" s="313" t="str">
        <f t="shared" si="21"/>
        <v>White Salmon</v>
      </c>
      <c r="C217" s="35" t="str">
        <f t="shared" si="22"/>
        <v>WA</v>
      </c>
      <c r="D217" s="35">
        <f t="shared" si="23"/>
        <v>2005</v>
      </c>
      <c r="E217" s="35" t="str">
        <f t="shared" si="24"/>
        <v>USFS</v>
      </c>
      <c r="F217" s="39">
        <f t="shared" si="25"/>
        <v>20</v>
      </c>
      <c r="G217" s="39">
        <f t="shared" si="26"/>
        <v>20</v>
      </c>
      <c r="H217" s="68">
        <f t="shared" si="27"/>
        <v>11405.6</v>
      </c>
      <c r="J217"/>
      <c r="K217"/>
      <c r="R217" s="5">
        <v>475</v>
      </c>
      <c r="S217" s="28" t="s">
        <v>252</v>
      </c>
      <c r="T217" s="28" t="s">
        <v>73</v>
      </c>
      <c r="U217" s="28" t="s">
        <v>3</v>
      </c>
      <c r="V217" s="28">
        <v>2005</v>
      </c>
      <c r="W217" s="28">
        <v>20</v>
      </c>
      <c r="X217" s="28">
        <v>20</v>
      </c>
      <c r="Y217" s="28">
        <v>11405.6</v>
      </c>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row>
    <row r="218" spans="2:76" x14ac:dyDescent="0.25">
      <c r="B218" s="59" t="str">
        <f t="shared" si="21"/>
        <v>Black Butte</v>
      </c>
      <c r="C218" s="31" t="str">
        <f t="shared" si="22"/>
        <v>CA</v>
      </c>
      <c r="D218" s="31">
        <f t="shared" si="23"/>
        <v>2006</v>
      </c>
      <c r="E218" s="31" t="str">
        <f t="shared" si="24"/>
        <v>USFS</v>
      </c>
      <c r="F218" s="33">
        <f t="shared" si="25"/>
        <v>21</v>
      </c>
      <c r="G218" s="33" t="str">
        <f t="shared" si="26"/>
        <v/>
      </c>
      <c r="H218" s="69" t="str">
        <f t="shared" si="27"/>
        <v/>
      </c>
      <c r="J218"/>
      <c r="K218"/>
      <c r="R218" s="5">
        <v>75</v>
      </c>
      <c r="S218" s="28" t="s">
        <v>446</v>
      </c>
      <c r="T218" s="28" t="s">
        <v>35</v>
      </c>
      <c r="U218" s="28" t="s">
        <v>3</v>
      </c>
      <c r="V218" s="28">
        <v>2006</v>
      </c>
      <c r="W218" s="28">
        <v>21</v>
      </c>
      <c r="X218" s="28" t="s">
        <v>509</v>
      </c>
      <c r="Y218" s="28" t="s">
        <v>509</v>
      </c>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row>
    <row r="219" spans="2:76" ht="15.75" thickBot="1" x14ac:dyDescent="0.3">
      <c r="B219" s="61" t="str">
        <f t="shared" si="21"/>
        <v>Musconetcong</v>
      </c>
      <c r="C219" s="62" t="str">
        <f t="shared" si="22"/>
        <v>NJ</v>
      </c>
      <c r="D219" s="62">
        <f t="shared" si="23"/>
        <v>2006</v>
      </c>
      <c r="E219" s="62" t="str">
        <f t="shared" si="24"/>
        <v>NPS</v>
      </c>
      <c r="F219" s="67">
        <f t="shared" si="25"/>
        <v>24.2</v>
      </c>
      <c r="G219" s="67">
        <f t="shared" si="26"/>
        <v>45.2</v>
      </c>
      <c r="H219" s="70">
        <f t="shared" si="27"/>
        <v>11450.800000000001</v>
      </c>
      <c r="J219"/>
      <c r="K219"/>
      <c r="R219" s="5">
        <v>308</v>
      </c>
      <c r="S219" s="28" t="s">
        <v>448</v>
      </c>
      <c r="T219" s="28" t="s">
        <v>58</v>
      </c>
      <c r="U219" s="28" t="s">
        <v>2</v>
      </c>
      <c r="V219" s="28">
        <v>2006</v>
      </c>
      <c r="W219" s="28">
        <v>24.2</v>
      </c>
      <c r="X219" s="28">
        <v>45.2</v>
      </c>
      <c r="Y219" s="28">
        <v>11450.800000000001</v>
      </c>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row>
    <row r="220" spans="2:76" ht="15.75" thickBot="1" x14ac:dyDescent="0.3">
      <c r="B220" s="315" t="str">
        <f t="shared" si="21"/>
        <v>Eightmile</v>
      </c>
      <c r="C220" s="316" t="str">
        <f t="shared" si="22"/>
        <v>CT</v>
      </c>
      <c r="D220" s="316">
        <f t="shared" si="23"/>
        <v>2008</v>
      </c>
      <c r="E220" s="316" t="str">
        <f t="shared" si="24"/>
        <v>NPS</v>
      </c>
      <c r="F220" s="443">
        <f t="shared" si="25"/>
        <v>25.3</v>
      </c>
      <c r="G220" s="443">
        <f t="shared" si="26"/>
        <v>25.3</v>
      </c>
      <c r="H220" s="444">
        <f t="shared" si="27"/>
        <v>11476.1</v>
      </c>
      <c r="J220"/>
      <c r="K220"/>
      <c r="R220" s="5">
        <v>147</v>
      </c>
      <c r="S220" s="28" t="s">
        <v>450</v>
      </c>
      <c r="T220" s="28" t="s">
        <v>38</v>
      </c>
      <c r="U220" s="28" t="s">
        <v>2</v>
      </c>
      <c r="V220" s="28">
        <v>2008</v>
      </c>
      <c r="W220" s="28">
        <v>25.3</v>
      </c>
      <c r="X220" s="28">
        <v>25.3</v>
      </c>
      <c r="Y220" s="28">
        <v>11476.1</v>
      </c>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row>
    <row r="221" spans="2:76" x14ac:dyDescent="0.25">
      <c r="B221" s="313" t="str">
        <f t="shared" si="21"/>
        <v>Fossil Creek</v>
      </c>
      <c r="C221" s="35" t="str">
        <f t="shared" si="22"/>
        <v>AZ</v>
      </c>
      <c r="D221" s="35">
        <f t="shared" si="23"/>
        <v>2009</v>
      </c>
      <c r="E221" s="35" t="str">
        <f t="shared" si="24"/>
        <v>USFS</v>
      </c>
      <c r="F221" s="39">
        <f t="shared" si="25"/>
        <v>16.8</v>
      </c>
      <c r="G221" s="39" t="str">
        <f t="shared" si="26"/>
        <v/>
      </c>
      <c r="H221" s="68" t="str">
        <f t="shared" si="27"/>
        <v/>
      </c>
      <c r="J221"/>
      <c r="K221"/>
      <c r="R221" s="5">
        <v>49</v>
      </c>
      <c r="S221" s="28" t="s">
        <v>66</v>
      </c>
      <c r="T221" s="28" t="s">
        <v>32</v>
      </c>
      <c r="U221" s="28" t="s">
        <v>3</v>
      </c>
      <c r="V221" s="28">
        <v>2009</v>
      </c>
      <c r="W221" s="28">
        <v>16.8</v>
      </c>
      <c r="X221" s="28" t="s">
        <v>509</v>
      </c>
      <c r="Y221" s="28" t="s">
        <v>509</v>
      </c>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row>
    <row r="222" spans="2:76" x14ac:dyDescent="0.25">
      <c r="B222" s="59" t="str">
        <f t="shared" si="21"/>
        <v>Amargosa</v>
      </c>
      <c r="C222" s="31" t="str">
        <f t="shared" si="22"/>
        <v>CA</v>
      </c>
      <c r="D222" s="31">
        <f t="shared" si="23"/>
        <v>2009</v>
      </c>
      <c r="E222" s="31" t="str">
        <f t="shared" si="24"/>
        <v>BLM</v>
      </c>
      <c r="F222" s="33">
        <f t="shared" si="25"/>
        <v>26.3</v>
      </c>
      <c r="G222" s="33" t="str">
        <f t="shared" si="26"/>
        <v/>
      </c>
      <c r="H222" s="69" t="str">
        <f t="shared" si="27"/>
        <v/>
      </c>
      <c r="J222"/>
      <c r="K222"/>
      <c r="R222" s="5">
        <v>68</v>
      </c>
      <c r="S222" s="28" t="s">
        <v>460</v>
      </c>
      <c r="T222" s="28" t="s">
        <v>35</v>
      </c>
      <c r="U222" s="28" t="s">
        <v>1</v>
      </c>
      <c r="V222" s="28">
        <v>2009</v>
      </c>
      <c r="W222" s="28">
        <v>26.3</v>
      </c>
      <c r="X222" s="28" t="s">
        <v>509</v>
      </c>
      <c r="Y222" s="28" t="s">
        <v>509</v>
      </c>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row>
    <row r="223" spans="2:76" x14ac:dyDescent="0.25">
      <c r="B223" s="59" t="str">
        <f t="shared" si="21"/>
        <v>Bautista Creek</v>
      </c>
      <c r="C223" s="31" t="str">
        <f t="shared" si="22"/>
        <v>CA</v>
      </c>
      <c r="D223" s="31">
        <f t="shared" si="23"/>
        <v>2009</v>
      </c>
      <c r="E223" s="31" t="str">
        <f t="shared" si="24"/>
        <v>USFS</v>
      </c>
      <c r="F223" s="33">
        <f t="shared" si="25"/>
        <v>9.8000000000000007</v>
      </c>
      <c r="G223" s="33" t="str">
        <f t="shared" si="26"/>
        <v/>
      </c>
      <c r="H223" s="69" t="str">
        <f t="shared" si="27"/>
        <v/>
      </c>
      <c r="J223"/>
      <c r="K223"/>
      <c r="R223" s="5">
        <v>73</v>
      </c>
      <c r="S223" s="28" t="s">
        <v>81</v>
      </c>
      <c r="T223" s="28" t="s">
        <v>35</v>
      </c>
      <c r="U223" s="28" t="s">
        <v>3</v>
      </c>
      <c r="V223" s="28">
        <v>2009</v>
      </c>
      <c r="W223" s="28">
        <v>9.8000000000000007</v>
      </c>
      <c r="X223" s="28" t="s">
        <v>509</v>
      </c>
      <c r="Y223" s="28" t="s">
        <v>509</v>
      </c>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row>
    <row r="224" spans="2:76" x14ac:dyDescent="0.25">
      <c r="B224" s="59" t="str">
        <f t="shared" si="21"/>
        <v>Cottonwood Creek</v>
      </c>
      <c r="C224" s="31" t="str">
        <f t="shared" si="22"/>
        <v>CA</v>
      </c>
      <c r="D224" s="31">
        <f t="shared" si="23"/>
        <v>2009</v>
      </c>
      <c r="E224" s="31" t="str">
        <f t="shared" si="24"/>
        <v>BLM</v>
      </c>
      <c r="F224" s="33">
        <f t="shared" si="25"/>
        <v>4.0999999999999996</v>
      </c>
      <c r="G224" s="33" t="str">
        <f t="shared" si="26"/>
        <v/>
      </c>
      <c r="H224" s="69" t="str">
        <f t="shared" si="27"/>
        <v/>
      </c>
      <c r="J224"/>
      <c r="K224"/>
      <c r="R224" s="5">
        <v>76</v>
      </c>
      <c r="S224" s="28" t="s">
        <v>82</v>
      </c>
      <c r="T224" s="28" t="s">
        <v>35</v>
      </c>
      <c r="U224" s="28" t="s">
        <v>1</v>
      </c>
      <c r="V224" s="28">
        <v>2009</v>
      </c>
      <c r="W224" s="28">
        <v>4.0999999999999996</v>
      </c>
      <c r="X224" s="28" t="s">
        <v>509</v>
      </c>
      <c r="Y224" s="28" t="s">
        <v>509</v>
      </c>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row>
    <row r="225" spans="2:76" x14ac:dyDescent="0.25">
      <c r="B225" s="59" t="str">
        <f t="shared" si="21"/>
        <v>Cottonwood Creek</v>
      </c>
      <c r="C225" s="31" t="str">
        <f t="shared" si="22"/>
        <v>CA</v>
      </c>
      <c r="D225" s="31">
        <f t="shared" si="23"/>
        <v>2009</v>
      </c>
      <c r="E225" s="31" t="str">
        <f t="shared" si="24"/>
        <v>USFS</v>
      </c>
      <c r="F225" s="33">
        <f t="shared" si="25"/>
        <v>17.399999999999999</v>
      </c>
      <c r="G225" s="33" t="str">
        <f t="shared" si="26"/>
        <v/>
      </c>
      <c r="H225" s="69" t="str">
        <f t="shared" si="27"/>
        <v/>
      </c>
      <c r="J225"/>
      <c r="K225"/>
      <c r="R225" s="5">
        <v>77</v>
      </c>
      <c r="S225" s="28" t="s">
        <v>82</v>
      </c>
      <c r="T225" s="28" t="s">
        <v>35</v>
      </c>
      <c r="U225" s="28" t="s">
        <v>3</v>
      </c>
      <c r="V225" s="28">
        <v>2009</v>
      </c>
      <c r="W225" s="28">
        <v>17.399999999999999</v>
      </c>
      <c r="X225" s="28" t="s">
        <v>509</v>
      </c>
      <c r="Y225" s="28" t="s">
        <v>509</v>
      </c>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row>
    <row r="226" spans="2:76" x14ac:dyDescent="0.25">
      <c r="B226" s="59" t="str">
        <f t="shared" si="21"/>
        <v>Fuller Mill Creek</v>
      </c>
      <c r="C226" s="31" t="str">
        <f t="shared" si="22"/>
        <v>CA</v>
      </c>
      <c r="D226" s="31">
        <f t="shared" si="23"/>
        <v>2009</v>
      </c>
      <c r="E226" s="31" t="str">
        <f t="shared" si="24"/>
        <v>USFS</v>
      </c>
      <c r="F226" s="33">
        <f t="shared" si="25"/>
        <v>3.5</v>
      </c>
      <c r="G226" s="33" t="str">
        <f t="shared" si="26"/>
        <v/>
      </c>
      <c r="H226" s="69" t="str">
        <f t="shared" si="27"/>
        <v/>
      </c>
      <c r="J226"/>
      <c r="K226"/>
      <c r="R226" s="5">
        <v>85</v>
      </c>
      <c r="S226" s="28" t="s">
        <v>83</v>
      </c>
      <c r="T226" s="28" t="s">
        <v>35</v>
      </c>
      <c r="U226" s="28" t="s">
        <v>3</v>
      </c>
      <c r="V226" s="28">
        <v>2009</v>
      </c>
      <c r="W226" s="28">
        <v>3.5</v>
      </c>
      <c r="X226" s="28" t="s">
        <v>509</v>
      </c>
      <c r="Y226" s="28" t="s">
        <v>509</v>
      </c>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row>
    <row r="227" spans="2:76" x14ac:dyDescent="0.25">
      <c r="B227" s="59" t="str">
        <f t="shared" si="21"/>
        <v>Owens  Headwaters</v>
      </c>
      <c r="C227" s="31" t="str">
        <f t="shared" si="22"/>
        <v>CA</v>
      </c>
      <c r="D227" s="31">
        <f t="shared" si="23"/>
        <v>2009</v>
      </c>
      <c r="E227" s="31" t="str">
        <f t="shared" si="24"/>
        <v>USFS</v>
      </c>
      <c r="F227" s="33">
        <f t="shared" si="25"/>
        <v>19.099999999999998</v>
      </c>
      <c r="G227" s="33" t="str">
        <f t="shared" si="26"/>
        <v/>
      </c>
      <c r="H227" s="69" t="str">
        <f t="shared" si="27"/>
        <v/>
      </c>
      <c r="J227"/>
      <c r="K227"/>
      <c r="R227" s="5">
        <v>101</v>
      </c>
      <c r="S227" s="28" t="s">
        <v>665</v>
      </c>
      <c r="T227" s="28" t="s">
        <v>35</v>
      </c>
      <c r="U227" s="28" t="s">
        <v>3</v>
      </c>
      <c r="V227" s="28">
        <v>2009</v>
      </c>
      <c r="W227" s="28">
        <v>19.099999999999998</v>
      </c>
      <c r="X227" s="28" t="s">
        <v>509</v>
      </c>
      <c r="Y227" s="28" t="s">
        <v>509</v>
      </c>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row>
    <row r="228" spans="2:76" x14ac:dyDescent="0.25">
      <c r="B228" s="59" t="str">
        <f t="shared" si="21"/>
        <v>Palm Canyon Creek</v>
      </c>
      <c r="C228" s="31" t="str">
        <f t="shared" si="22"/>
        <v>CA</v>
      </c>
      <c r="D228" s="31">
        <f t="shared" si="23"/>
        <v>2009</v>
      </c>
      <c r="E228" s="31" t="str">
        <f t="shared" si="24"/>
        <v>USFS</v>
      </c>
      <c r="F228" s="33">
        <f t="shared" si="25"/>
        <v>8.1</v>
      </c>
      <c r="G228" s="33" t="str">
        <f t="shared" si="26"/>
        <v/>
      </c>
      <c r="H228" s="69" t="str">
        <f t="shared" si="27"/>
        <v/>
      </c>
      <c r="J228"/>
      <c r="K228"/>
      <c r="R228" s="5">
        <v>102</v>
      </c>
      <c r="S228" s="28" t="s">
        <v>84</v>
      </c>
      <c r="T228" s="28" t="s">
        <v>35</v>
      </c>
      <c r="U228" s="28" t="s">
        <v>3</v>
      </c>
      <c r="V228" s="28">
        <v>2009</v>
      </c>
      <c r="W228" s="28">
        <v>8.1</v>
      </c>
      <c r="X228" s="28" t="s">
        <v>509</v>
      </c>
      <c r="Y228" s="28" t="s">
        <v>509</v>
      </c>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row>
    <row r="229" spans="2:76" x14ac:dyDescent="0.25">
      <c r="B229" s="59" t="str">
        <f t="shared" si="21"/>
        <v>Piru Creek</v>
      </c>
      <c r="C229" s="31" t="str">
        <f t="shared" si="22"/>
        <v>CA</v>
      </c>
      <c r="D229" s="31">
        <f t="shared" si="23"/>
        <v>2009</v>
      </c>
      <c r="E229" s="31" t="str">
        <f t="shared" si="24"/>
        <v>USFS</v>
      </c>
      <c r="F229" s="33">
        <f t="shared" si="25"/>
        <v>7.3</v>
      </c>
      <c r="G229" s="33" t="str">
        <f t="shared" si="26"/>
        <v/>
      </c>
      <c r="H229" s="69" t="str">
        <f t="shared" si="27"/>
        <v/>
      </c>
      <c r="J229"/>
      <c r="K229"/>
      <c r="R229" s="5">
        <v>103</v>
      </c>
      <c r="S229" s="28" t="s">
        <v>85</v>
      </c>
      <c r="T229" s="28" t="s">
        <v>35</v>
      </c>
      <c r="U229" s="28" t="s">
        <v>3</v>
      </c>
      <c r="V229" s="28">
        <v>2009</v>
      </c>
      <c r="W229" s="28">
        <v>7.3</v>
      </c>
      <c r="X229" s="28" t="s">
        <v>509</v>
      </c>
      <c r="Y229" s="28" t="s">
        <v>509</v>
      </c>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row>
    <row r="230" spans="2:76" x14ac:dyDescent="0.25">
      <c r="B230" s="59" t="str">
        <f t="shared" si="21"/>
        <v>North Fork San Jacinto</v>
      </c>
      <c r="C230" s="31" t="str">
        <f t="shared" si="22"/>
        <v>CA</v>
      </c>
      <c r="D230" s="31">
        <f t="shared" si="23"/>
        <v>2009</v>
      </c>
      <c r="E230" s="31" t="str">
        <f t="shared" si="24"/>
        <v>USFS</v>
      </c>
      <c r="F230" s="33">
        <f t="shared" si="25"/>
        <v>10.199999999999999</v>
      </c>
      <c r="G230" s="33" t="str">
        <f t="shared" si="26"/>
        <v/>
      </c>
      <c r="H230" s="69" t="str">
        <f t="shared" si="27"/>
        <v/>
      </c>
      <c r="J230"/>
      <c r="K230"/>
      <c r="R230" s="5">
        <v>104</v>
      </c>
      <c r="S230" s="28" t="s">
        <v>462</v>
      </c>
      <c r="T230" s="28" t="s">
        <v>35</v>
      </c>
      <c r="U230" s="28" t="s">
        <v>3</v>
      </c>
      <c r="V230" s="28">
        <v>2009</v>
      </c>
      <c r="W230" s="28">
        <v>10.199999999999999</v>
      </c>
      <c r="X230" s="28" t="s">
        <v>509</v>
      </c>
      <c r="Y230" s="28" t="s">
        <v>509</v>
      </c>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row>
    <row r="231" spans="2:76" x14ac:dyDescent="0.25">
      <c r="B231" s="59" t="str">
        <f t="shared" si="21"/>
        <v>Battle Creek</v>
      </c>
      <c r="C231" s="31" t="str">
        <f t="shared" si="22"/>
        <v>ID</v>
      </c>
      <c r="D231" s="31">
        <f t="shared" si="23"/>
        <v>2009</v>
      </c>
      <c r="E231" s="31" t="str">
        <f t="shared" si="24"/>
        <v>BLM</v>
      </c>
      <c r="F231" s="33">
        <f t="shared" si="25"/>
        <v>23.4</v>
      </c>
      <c r="G231" s="33" t="str">
        <f t="shared" si="26"/>
        <v/>
      </c>
      <c r="H231" s="69" t="str">
        <f t="shared" si="27"/>
        <v/>
      </c>
      <c r="J231"/>
      <c r="K231"/>
      <c r="R231" s="5">
        <v>177</v>
      </c>
      <c r="S231" s="28" t="s">
        <v>99</v>
      </c>
      <c r="T231" s="28" t="s">
        <v>43</v>
      </c>
      <c r="U231" s="28" t="s">
        <v>1</v>
      </c>
      <c r="V231" s="28">
        <v>2009</v>
      </c>
      <c r="W231" s="28">
        <v>23.4</v>
      </c>
      <c r="X231" s="28" t="s">
        <v>509</v>
      </c>
      <c r="Y231" s="28" t="s">
        <v>509</v>
      </c>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row>
    <row r="232" spans="2:76" x14ac:dyDescent="0.25">
      <c r="B232" s="59" t="str">
        <f t="shared" si="21"/>
        <v xml:space="preserve">Big Jacks Creek </v>
      </c>
      <c r="C232" s="31" t="str">
        <f t="shared" si="22"/>
        <v>ID</v>
      </c>
      <c r="D232" s="31">
        <f t="shared" si="23"/>
        <v>2009</v>
      </c>
      <c r="E232" s="31" t="str">
        <f t="shared" si="24"/>
        <v>BLM</v>
      </c>
      <c r="F232" s="33">
        <f t="shared" si="25"/>
        <v>35</v>
      </c>
      <c r="G232" s="33" t="str">
        <f t="shared" si="26"/>
        <v/>
      </c>
      <c r="H232" s="69" t="str">
        <f t="shared" si="27"/>
        <v/>
      </c>
      <c r="J232"/>
      <c r="K232"/>
      <c r="R232" s="5">
        <v>178</v>
      </c>
      <c r="S232" s="28" t="s">
        <v>587</v>
      </c>
      <c r="T232" s="28" t="s">
        <v>43</v>
      </c>
      <c r="U232" s="28" t="s">
        <v>1</v>
      </c>
      <c r="V232" s="28">
        <v>2009</v>
      </c>
      <c r="W232" s="28">
        <v>35</v>
      </c>
      <c r="X232" s="28" t="s">
        <v>509</v>
      </c>
      <c r="Y232" s="28" t="s">
        <v>509</v>
      </c>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row>
    <row r="233" spans="2:76" x14ac:dyDescent="0.25">
      <c r="B233" s="59" t="str">
        <f t="shared" si="21"/>
        <v>Bruneau</v>
      </c>
      <c r="C233" s="31" t="str">
        <f t="shared" si="22"/>
        <v>ID</v>
      </c>
      <c r="D233" s="31">
        <f t="shared" si="23"/>
        <v>2009</v>
      </c>
      <c r="E233" s="31" t="str">
        <f t="shared" si="24"/>
        <v>BLM</v>
      </c>
      <c r="F233" s="33">
        <f t="shared" si="25"/>
        <v>39.300000000000004</v>
      </c>
      <c r="G233" s="33" t="str">
        <f t="shared" si="26"/>
        <v/>
      </c>
      <c r="H233" s="69" t="str">
        <f t="shared" si="27"/>
        <v/>
      </c>
      <c r="J233"/>
      <c r="K233"/>
      <c r="R233" s="5">
        <v>179</v>
      </c>
      <c r="S233" s="28" t="s">
        <v>169</v>
      </c>
      <c r="T233" s="28" t="s">
        <v>43</v>
      </c>
      <c r="U233" s="28" t="s">
        <v>1</v>
      </c>
      <c r="V233" s="28">
        <v>2009</v>
      </c>
      <c r="W233" s="28">
        <v>39.300000000000004</v>
      </c>
      <c r="X233" s="28" t="s">
        <v>509</v>
      </c>
      <c r="Y233" s="28" t="s">
        <v>509</v>
      </c>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row>
    <row r="234" spans="2:76" x14ac:dyDescent="0.25">
      <c r="B234" s="59" t="str">
        <f t="shared" si="21"/>
        <v>West Fork Bruneau</v>
      </c>
      <c r="C234" s="31" t="str">
        <f t="shared" si="22"/>
        <v>ID</v>
      </c>
      <c r="D234" s="31">
        <f t="shared" si="23"/>
        <v>2009</v>
      </c>
      <c r="E234" s="31" t="str">
        <f t="shared" si="24"/>
        <v>BLM</v>
      </c>
      <c r="F234" s="33">
        <f t="shared" si="25"/>
        <v>0.4</v>
      </c>
      <c r="G234" s="33" t="str">
        <f t="shared" si="26"/>
        <v/>
      </c>
      <c r="H234" s="69" t="str">
        <f t="shared" si="27"/>
        <v/>
      </c>
      <c r="J234"/>
      <c r="K234"/>
      <c r="R234" s="5">
        <v>180</v>
      </c>
      <c r="S234" s="28" t="s">
        <v>456</v>
      </c>
      <c r="T234" s="28" t="s">
        <v>43</v>
      </c>
      <c r="U234" s="28" t="s">
        <v>1</v>
      </c>
      <c r="V234" s="28">
        <v>2009</v>
      </c>
      <c r="W234" s="28">
        <v>0.4</v>
      </c>
      <c r="X234" s="28" t="s">
        <v>509</v>
      </c>
      <c r="Y234" s="28" t="s">
        <v>509</v>
      </c>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row>
    <row r="235" spans="2:76" x14ac:dyDescent="0.25">
      <c r="B235" s="59" t="str">
        <f t="shared" si="21"/>
        <v>Cottonwood Creek</v>
      </c>
      <c r="C235" s="31" t="str">
        <f t="shared" si="22"/>
        <v>ID</v>
      </c>
      <c r="D235" s="31">
        <f t="shared" si="23"/>
        <v>2009</v>
      </c>
      <c r="E235" s="31" t="str">
        <f t="shared" si="24"/>
        <v>BLM</v>
      </c>
      <c r="F235" s="33">
        <f t="shared" si="25"/>
        <v>2.6</v>
      </c>
      <c r="G235" s="33" t="str">
        <f t="shared" si="26"/>
        <v/>
      </c>
      <c r="H235" s="69" t="str">
        <f t="shared" si="27"/>
        <v/>
      </c>
      <c r="J235"/>
      <c r="K235"/>
      <c r="R235" s="5">
        <v>182</v>
      </c>
      <c r="S235" s="28" t="s">
        <v>82</v>
      </c>
      <c r="T235" s="28" t="s">
        <v>43</v>
      </c>
      <c r="U235" s="28" t="s">
        <v>1</v>
      </c>
      <c r="V235" s="28">
        <v>2009</v>
      </c>
      <c r="W235" s="28">
        <v>2.6</v>
      </c>
      <c r="X235" s="28" t="s">
        <v>509</v>
      </c>
      <c r="Y235" s="28" t="s">
        <v>509</v>
      </c>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row>
    <row r="236" spans="2:76" x14ac:dyDescent="0.25">
      <c r="B236" s="59" t="str">
        <f t="shared" si="21"/>
        <v>Deep Creek</v>
      </c>
      <c r="C236" s="31" t="str">
        <f t="shared" si="22"/>
        <v>ID</v>
      </c>
      <c r="D236" s="31">
        <f t="shared" si="23"/>
        <v>2009</v>
      </c>
      <c r="E236" s="31" t="str">
        <f t="shared" si="24"/>
        <v>BLM</v>
      </c>
      <c r="F236" s="33">
        <f t="shared" si="25"/>
        <v>13.1</v>
      </c>
      <c r="G236" s="33" t="str">
        <f t="shared" si="26"/>
        <v/>
      </c>
      <c r="H236" s="69" t="str">
        <f t="shared" si="27"/>
        <v/>
      </c>
      <c r="J236"/>
      <c r="K236"/>
      <c r="R236" s="5">
        <v>183</v>
      </c>
      <c r="S236" s="28" t="s">
        <v>100</v>
      </c>
      <c r="T236" s="28" t="s">
        <v>43</v>
      </c>
      <c r="U236" s="28" t="s">
        <v>1</v>
      </c>
      <c r="V236" s="28">
        <v>2009</v>
      </c>
      <c r="W236" s="28">
        <v>13.1</v>
      </c>
      <c r="X236" s="28" t="s">
        <v>509</v>
      </c>
      <c r="Y236" s="28" t="s">
        <v>509</v>
      </c>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row>
    <row r="237" spans="2:76" x14ac:dyDescent="0.25">
      <c r="B237" s="59" t="str">
        <f t="shared" si="21"/>
        <v>Dickshooter Creek</v>
      </c>
      <c r="C237" s="31" t="str">
        <f t="shared" si="22"/>
        <v>ID</v>
      </c>
      <c r="D237" s="31">
        <f t="shared" si="23"/>
        <v>2009</v>
      </c>
      <c r="E237" s="31" t="str">
        <f t="shared" si="24"/>
        <v>BLM</v>
      </c>
      <c r="F237" s="33">
        <f t="shared" si="25"/>
        <v>9.3000000000000007</v>
      </c>
      <c r="G237" s="33" t="str">
        <f t="shared" si="26"/>
        <v/>
      </c>
      <c r="H237" s="69" t="str">
        <f t="shared" si="27"/>
        <v/>
      </c>
      <c r="J237"/>
      <c r="K237"/>
      <c r="R237" s="5">
        <v>184</v>
      </c>
      <c r="S237" s="28" t="s">
        <v>101</v>
      </c>
      <c r="T237" s="28" t="s">
        <v>43</v>
      </c>
      <c r="U237" s="28" t="s">
        <v>1</v>
      </c>
      <c r="V237" s="28">
        <v>2009</v>
      </c>
      <c r="W237" s="28">
        <v>9.3000000000000007</v>
      </c>
      <c r="X237" s="28" t="s">
        <v>509</v>
      </c>
      <c r="Y237" s="28" t="s">
        <v>509</v>
      </c>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row>
    <row r="238" spans="2:76" x14ac:dyDescent="0.25">
      <c r="B238" s="59" t="str">
        <f t="shared" si="21"/>
        <v>Duncan Creek</v>
      </c>
      <c r="C238" s="31" t="str">
        <f t="shared" si="22"/>
        <v>ID</v>
      </c>
      <c r="D238" s="31">
        <f t="shared" si="23"/>
        <v>2009</v>
      </c>
      <c r="E238" s="31" t="str">
        <f t="shared" si="24"/>
        <v>BLM</v>
      </c>
      <c r="F238" s="33">
        <f t="shared" si="25"/>
        <v>0.9</v>
      </c>
      <c r="G238" s="33" t="str">
        <f t="shared" si="26"/>
        <v/>
      </c>
      <c r="H238" s="69" t="str">
        <f t="shared" si="27"/>
        <v/>
      </c>
      <c r="J238"/>
      <c r="K238"/>
      <c r="R238" s="5">
        <v>185</v>
      </c>
      <c r="S238" s="28" t="s">
        <v>102</v>
      </c>
      <c r="T238" s="28" t="s">
        <v>43</v>
      </c>
      <c r="U238" s="28" t="s">
        <v>1</v>
      </c>
      <c r="V238" s="28">
        <v>2009</v>
      </c>
      <c r="W238" s="28">
        <v>0.9</v>
      </c>
      <c r="X238" s="28" t="s">
        <v>509</v>
      </c>
      <c r="Y238" s="28" t="s">
        <v>509</v>
      </c>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row>
    <row r="239" spans="2:76" x14ac:dyDescent="0.25">
      <c r="B239" s="59" t="str">
        <f t="shared" si="21"/>
        <v>Jarbidge</v>
      </c>
      <c r="C239" s="31" t="str">
        <f t="shared" si="22"/>
        <v>ID</v>
      </c>
      <c r="D239" s="31">
        <f t="shared" si="23"/>
        <v>2009</v>
      </c>
      <c r="E239" s="31" t="str">
        <f t="shared" si="24"/>
        <v>BLM</v>
      </c>
      <c r="F239" s="33">
        <f t="shared" si="25"/>
        <v>28.8</v>
      </c>
      <c r="G239" s="33" t="str">
        <f t="shared" si="26"/>
        <v/>
      </c>
      <c r="H239" s="69" t="str">
        <f t="shared" si="27"/>
        <v/>
      </c>
      <c r="J239"/>
      <c r="K239"/>
      <c r="R239" s="5">
        <v>186</v>
      </c>
      <c r="S239" s="28" t="s">
        <v>457</v>
      </c>
      <c r="T239" s="28" t="s">
        <v>43</v>
      </c>
      <c r="U239" s="28" t="s">
        <v>1</v>
      </c>
      <c r="V239" s="28">
        <v>2009</v>
      </c>
      <c r="W239" s="28">
        <v>28.8</v>
      </c>
      <c r="X239" s="28" t="s">
        <v>509</v>
      </c>
      <c r="Y239" s="28" t="s">
        <v>509</v>
      </c>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row>
    <row r="240" spans="2:76" x14ac:dyDescent="0.25">
      <c r="B240" s="59" t="str">
        <f t="shared" si="21"/>
        <v>Little Jacks Creek</v>
      </c>
      <c r="C240" s="31" t="str">
        <f t="shared" si="22"/>
        <v>ID</v>
      </c>
      <c r="D240" s="31">
        <f t="shared" si="23"/>
        <v>2009</v>
      </c>
      <c r="E240" s="31" t="str">
        <f t="shared" si="24"/>
        <v>BLM</v>
      </c>
      <c r="F240" s="33">
        <f t="shared" si="25"/>
        <v>12.4</v>
      </c>
      <c r="G240" s="33" t="str">
        <f t="shared" si="26"/>
        <v/>
      </c>
      <c r="H240" s="69" t="str">
        <f t="shared" si="27"/>
        <v/>
      </c>
      <c r="J240"/>
      <c r="K240"/>
      <c r="R240" s="5">
        <v>187</v>
      </c>
      <c r="S240" s="28" t="s">
        <v>103</v>
      </c>
      <c r="T240" s="28" t="s">
        <v>43</v>
      </c>
      <c r="U240" s="28" t="s">
        <v>1</v>
      </c>
      <c r="V240" s="28">
        <v>2009</v>
      </c>
      <c r="W240" s="28">
        <v>12.4</v>
      </c>
      <c r="X240" s="28" t="s">
        <v>509</v>
      </c>
      <c r="Y240" s="28" t="s">
        <v>509</v>
      </c>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row>
    <row r="241" spans="2:76" x14ac:dyDescent="0.25">
      <c r="B241" s="59" t="str">
        <f t="shared" si="21"/>
        <v>Owyhee</v>
      </c>
      <c r="C241" s="31" t="str">
        <f t="shared" si="22"/>
        <v>ID</v>
      </c>
      <c r="D241" s="31">
        <f t="shared" si="23"/>
        <v>2009</v>
      </c>
      <c r="E241" s="31" t="str">
        <f t="shared" si="24"/>
        <v>BLM</v>
      </c>
      <c r="F241" s="33">
        <f t="shared" si="25"/>
        <v>67.3</v>
      </c>
      <c r="G241" s="33" t="str">
        <f t="shared" si="26"/>
        <v/>
      </c>
      <c r="H241" s="69" t="str">
        <f t="shared" si="27"/>
        <v/>
      </c>
      <c r="J241"/>
      <c r="K241"/>
      <c r="R241" s="5">
        <v>189</v>
      </c>
      <c r="S241" s="28" t="s">
        <v>208</v>
      </c>
      <c r="T241" s="28" t="s">
        <v>43</v>
      </c>
      <c r="U241" s="28" t="s">
        <v>1</v>
      </c>
      <c r="V241" s="28">
        <v>2009</v>
      </c>
      <c r="W241" s="28">
        <v>67.3</v>
      </c>
      <c r="X241" s="28" t="s">
        <v>509</v>
      </c>
      <c r="Y241" s="28" t="s">
        <v>509</v>
      </c>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row>
    <row r="242" spans="2:76" x14ac:dyDescent="0.25">
      <c r="B242" s="59" t="str">
        <f t="shared" si="21"/>
        <v>North Fork Owyhee</v>
      </c>
      <c r="C242" s="31" t="str">
        <f t="shared" si="22"/>
        <v>ID</v>
      </c>
      <c r="D242" s="31">
        <f t="shared" si="23"/>
        <v>2009</v>
      </c>
      <c r="E242" s="31" t="str">
        <f t="shared" si="24"/>
        <v>BLM</v>
      </c>
      <c r="F242" s="33">
        <f t="shared" si="25"/>
        <v>20.8</v>
      </c>
      <c r="G242" s="33" t="str">
        <f t="shared" si="26"/>
        <v/>
      </c>
      <c r="H242" s="69" t="str">
        <f t="shared" si="27"/>
        <v/>
      </c>
      <c r="J242"/>
      <c r="K242"/>
      <c r="R242" s="5">
        <v>190</v>
      </c>
      <c r="S242" s="28" t="s">
        <v>399</v>
      </c>
      <c r="T242" s="28" t="s">
        <v>43</v>
      </c>
      <c r="U242" s="28" t="s">
        <v>1</v>
      </c>
      <c r="V242" s="28">
        <v>2009</v>
      </c>
      <c r="W242" s="28">
        <v>20.8</v>
      </c>
      <c r="X242" s="28" t="s">
        <v>509</v>
      </c>
      <c r="Y242" s="28" t="s">
        <v>509</v>
      </c>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row>
    <row r="243" spans="2:76" x14ac:dyDescent="0.25">
      <c r="B243" s="59" t="str">
        <f t="shared" si="21"/>
        <v>South Fork Owyhee</v>
      </c>
      <c r="C243" s="31" t="str">
        <f t="shared" si="22"/>
        <v>ID</v>
      </c>
      <c r="D243" s="31">
        <f t="shared" si="23"/>
        <v>2009</v>
      </c>
      <c r="E243" s="31" t="str">
        <f t="shared" si="24"/>
        <v>BLM</v>
      </c>
      <c r="F243" s="33">
        <f t="shared" si="25"/>
        <v>31.4</v>
      </c>
      <c r="G243" s="33" t="str">
        <f t="shared" si="26"/>
        <v/>
      </c>
      <c r="H243" s="69" t="str">
        <f t="shared" si="27"/>
        <v/>
      </c>
      <c r="J243"/>
      <c r="K243"/>
      <c r="R243" s="5">
        <v>191</v>
      </c>
      <c r="S243" s="28" t="s">
        <v>459</v>
      </c>
      <c r="T243" s="28" t="s">
        <v>43</v>
      </c>
      <c r="U243" s="28" t="s">
        <v>1</v>
      </c>
      <c r="V243" s="28">
        <v>2009</v>
      </c>
      <c r="W243" s="28">
        <v>31.4</v>
      </c>
      <c r="X243" s="28" t="s">
        <v>509</v>
      </c>
      <c r="Y243" s="28" t="s">
        <v>509</v>
      </c>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row>
    <row r="244" spans="2:76" x14ac:dyDescent="0.25">
      <c r="B244" s="59" t="str">
        <f t="shared" si="21"/>
        <v>Red Canyon</v>
      </c>
      <c r="C244" s="31" t="str">
        <f t="shared" si="22"/>
        <v>ID</v>
      </c>
      <c r="D244" s="31">
        <f t="shared" si="23"/>
        <v>2009</v>
      </c>
      <c r="E244" s="31" t="str">
        <f t="shared" si="24"/>
        <v>BLM</v>
      </c>
      <c r="F244" s="33">
        <f t="shared" si="25"/>
        <v>4.5999999999999996</v>
      </c>
      <c r="G244" s="33" t="str">
        <f t="shared" si="26"/>
        <v/>
      </c>
      <c r="H244" s="69" t="str">
        <f t="shared" si="27"/>
        <v/>
      </c>
      <c r="J244"/>
      <c r="K244"/>
      <c r="R244" s="5">
        <v>194</v>
      </c>
      <c r="S244" s="28" t="s">
        <v>458</v>
      </c>
      <c r="T244" s="28" t="s">
        <v>43</v>
      </c>
      <c r="U244" s="28" t="s">
        <v>1</v>
      </c>
      <c r="V244" s="28">
        <v>2009</v>
      </c>
      <c r="W244" s="28">
        <v>4.5999999999999996</v>
      </c>
      <c r="X244" s="28" t="s">
        <v>509</v>
      </c>
      <c r="Y244" s="28" t="s">
        <v>509</v>
      </c>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row>
    <row r="245" spans="2:76" x14ac:dyDescent="0.25">
      <c r="B245" s="59" t="str">
        <f t="shared" si="21"/>
        <v>Sheep Creek</v>
      </c>
      <c r="C245" s="31" t="str">
        <f t="shared" si="22"/>
        <v>ID</v>
      </c>
      <c r="D245" s="31">
        <f t="shared" si="23"/>
        <v>2009</v>
      </c>
      <c r="E245" s="31" t="str">
        <f t="shared" si="24"/>
        <v>BLM</v>
      </c>
      <c r="F245" s="33">
        <f t="shared" si="25"/>
        <v>25.6</v>
      </c>
      <c r="G245" s="33" t="str">
        <f t="shared" si="26"/>
        <v/>
      </c>
      <c r="H245" s="69" t="str">
        <f t="shared" si="27"/>
        <v/>
      </c>
      <c r="J245"/>
      <c r="K245"/>
      <c r="R245" s="5">
        <v>198</v>
      </c>
      <c r="S245" s="28" t="s">
        <v>104</v>
      </c>
      <c r="T245" s="28" t="s">
        <v>43</v>
      </c>
      <c r="U245" s="28" t="s">
        <v>1</v>
      </c>
      <c r="V245" s="28">
        <v>2009</v>
      </c>
      <c r="W245" s="28">
        <v>25.6</v>
      </c>
      <c r="X245" s="28" t="s">
        <v>509</v>
      </c>
      <c r="Y245" s="28" t="s">
        <v>509</v>
      </c>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row>
    <row r="246" spans="2:76" x14ac:dyDescent="0.25">
      <c r="B246" s="59" t="str">
        <f t="shared" si="21"/>
        <v>Wickahoney Creek</v>
      </c>
      <c r="C246" s="31" t="str">
        <f t="shared" si="22"/>
        <v>ID</v>
      </c>
      <c r="D246" s="31">
        <f t="shared" si="23"/>
        <v>2009</v>
      </c>
      <c r="E246" s="31" t="str">
        <f t="shared" si="24"/>
        <v>BLM</v>
      </c>
      <c r="F246" s="33">
        <f t="shared" si="25"/>
        <v>1.5</v>
      </c>
      <c r="G246" s="33" t="str">
        <f t="shared" si="26"/>
        <v/>
      </c>
      <c r="H246" s="69" t="str">
        <f t="shared" si="27"/>
        <v/>
      </c>
      <c r="J246"/>
      <c r="K246"/>
      <c r="R246" s="5">
        <v>199</v>
      </c>
      <c r="S246" s="28" t="s">
        <v>105</v>
      </c>
      <c r="T246" s="28" t="s">
        <v>43</v>
      </c>
      <c r="U246" s="28" t="s">
        <v>1</v>
      </c>
      <c r="V246" s="28">
        <v>2009</v>
      </c>
      <c r="W246" s="28">
        <v>1.5</v>
      </c>
      <c r="X246" s="28" t="s">
        <v>509</v>
      </c>
      <c r="Y246" s="28" t="s">
        <v>509</v>
      </c>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row>
    <row r="247" spans="2:76" x14ac:dyDescent="0.25">
      <c r="B247" s="59" t="str">
        <f t="shared" si="21"/>
        <v>Taunton</v>
      </c>
      <c r="C247" s="31" t="str">
        <f t="shared" si="22"/>
        <v>MA</v>
      </c>
      <c r="D247" s="31">
        <f t="shared" si="23"/>
        <v>2009</v>
      </c>
      <c r="E247" s="31" t="str">
        <f t="shared" si="24"/>
        <v>NPS</v>
      </c>
      <c r="F247" s="33">
        <f t="shared" si="25"/>
        <v>40</v>
      </c>
      <c r="G247" s="33" t="str">
        <f t="shared" si="26"/>
        <v/>
      </c>
      <c r="H247" s="69" t="str">
        <f t="shared" si="27"/>
        <v/>
      </c>
      <c r="J247"/>
      <c r="K247"/>
      <c r="R247" s="5">
        <v>233</v>
      </c>
      <c r="S247" s="28" t="s">
        <v>313</v>
      </c>
      <c r="T247" s="28" t="s">
        <v>49</v>
      </c>
      <c r="U247" s="28" t="s">
        <v>2</v>
      </c>
      <c r="V247" s="28">
        <v>2009</v>
      </c>
      <c r="W247" s="28">
        <v>40</v>
      </c>
      <c r="X247" s="28" t="s">
        <v>509</v>
      </c>
      <c r="Y247" s="28" t="s">
        <v>509</v>
      </c>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row>
    <row r="248" spans="2:76" x14ac:dyDescent="0.25">
      <c r="B248" s="59" t="str">
        <f t="shared" si="21"/>
        <v>South Fork Clackamas</v>
      </c>
      <c r="C248" s="31" t="str">
        <f t="shared" si="22"/>
        <v>OR</v>
      </c>
      <c r="D248" s="31">
        <f t="shared" si="23"/>
        <v>2009</v>
      </c>
      <c r="E248" s="31" t="str">
        <f t="shared" si="24"/>
        <v>USFS</v>
      </c>
      <c r="F248" s="33">
        <f t="shared" si="25"/>
        <v>4.2</v>
      </c>
      <c r="G248" s="33" t="str">
        <f t="shared" si="26"/>
        <v/>
      </c>
      <c r="H248" s="69" t="str">
        <f t="shared" si="27"/>
        <v/>
      </c>
      <c r="J248"/>
      <c r="K248"/>
      <c r="R248" s="5">
        <v>361</v>
      </c>
      <c r="S248" s="28" t="s">
        <v>451</v>
      </c>
      <c r="T248" s="28" t="s">
        <v>65</v>
      </c>
      <c r="U248" s="28" t="s">
        <v>3</v>
      </c>
      <c r="V248" s="28">
        <v>2009</v>
      </c>
      <c r="W248" s="28">
        <v>4.2</v>
      </c>
      <c r="X248" s="28" t="s">
        <v>509</v>
      </c>
      <c r="Y248" s="28" t="s">
        <v>509</v>
      </c>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row>
    <row r="249" spans="2:76" x14ac:dyDescent="0.25">
      <c r="B249" s="59" t="str">
        <f t="shared" si="21"/>
        <v xml:space="preserve">Collawash </v>
      </c>
      <c r="C249" s="31" t="str">
        <f t="shared" si="22"/>
        <v>OR</v>
      </c>
      <c r="D249" s="31">
        <f t="shared" si="23"/>
        <v>2009</v>
      </c>
      <c r="E249" s="31" t="str">
        <f t="shared" si="24"/>
        <v>USFS</v>
      </c>
      <c r="F249" s="33">
        <f t="shared" si="25"/>
        <v>17.8</v>
      </c>
      <c r="G249" s="33" t="str">
        <f t="shared" si="26"/>
        <v/>
      </c>
      <c r="H249" s="69" t="str">
        <f t="shared" si="27"/>
        <v/>
      </c>
      <c r="J249"/>
      <c r="K249"/>
      <c r="R249" s="5">
        <v>362</v>
      </c>
      <c r="S249" s="28" t="s">
        <v>594</v>
      </c>
      <c r="T249" s="28" t="s">
        <v>65</v>
      </c>
      <c r="U249" s="28" t="s">
        <v>3</v>
      </c>
      <c r="V249" s="28">
        <v>2009</v>
      </c>
      <c r="W249" s="28">
        <v>17.8</v>
      </c>
      <c r="X249" s="28" t="s">
        <v>509</v>
      </c>
      <c r="Y249" s="28" t="s">
        <v>509</v>
      </c>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row>
    <row r="250" spans="2:76" x14ac:dyDescent="0.25">
      <c r="B250" s="59" t="str">
        <f t="shared" si="21"/>
        <v>Eagle Creek</v>
      </c>
      <c r="C250" s="31" t="str">
        <f t="shared" si="22"/>
        <v>OR</v>
      </c>
      <c r="D250" s="31">
        <f t="shared" si="23"/>
        <v>2009</v>
      </c>
      <c r="E250" s="31" t="str">
        <f t="shared" si="24"/>
        <v>USFS</v>
      </c>
      <c r="F250" s="33">
        <f t="shared" si="25"/>
        <v>8.3000000000000007</v>
      </c>
      <c r="G250" s="33" t="str">
        <f t="shared" si="26"/>
        <v/>
      </c>
      <c r="H250" s="69" t="str">
        <f t="shared" si="27"/>
        <v/>
      </c>
      <c r="J250"/>
      <c r="K250"/>
      <c r="R250" s="5">
        <v>374</v>
      </c>
      <c r="S250" s="28" t="s">
        <v>488</v>
      </c>
      <c r="T250" s="28" t="s">
        <v>65</v>
      </c>
      <c r="U250" s="28" t="s">
        <v>3</v>
      </c>
      <c r="V250" s="28">
        <v>2009</v>
      </c>
      <c r="W250" s="28">
        <v>8.3000000000000007</v>
      </c>
      <c r="X250" s="28" t="s">
        <v>509</v>
      </c>
      <c r="Y250" s="28" t="s">
        <v>509</v>
      </c>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row>
    <row r="251" spans="2:76" x14ac:dyDescent="0.25">
      <c r="B251" s="59" t="str">
        <f t="shared" si="21"/>
        <v>Elk</v>
      </c>
      <c r="C251" s="31" t="str">
        <f t="shared" si="22"/>
        <v>OR</v>
      </c>
      <c r="D251" s="31">
        <f t="shared" si="23"/>
        <v>2009</v>
      </c>
      <c r="E251" s="31" t="str">
        <f t="shared" si="24"/>
        <v>USFS</v>
      </c>
      <c r="F251" s="33">
        <f t="shared" si="25"/>
        <v>9.1999999999999993</v>
      </c>
      <c r="G251" s="33" t="str">
        <f t="shared" si="26"/>
        <v/>
      </c>
      <c r="H251" s="69" t="str">
        <f t="shared" si="27"/>
        <v/>
      </c>
      <c r="J251"/>
      <c r="K251"/>
      <c r="R251" s="5">
        <v>377</v>
      </c>
      <c r="S251" s="28" t="s">
        <v>201</v>
      </c>
      <c r="T251" s="28" t="s">
        <v>65</v>
      </c>
      <c r="U251" s="28" t="s">
        <v>3</v>
      </c>
      <c r="V251" s="28">
        <v>2009</v>
      </c>
      <c r="W251" s="28">
        <v>9.1999999999999993</v>
      </c>
      <c r="X251" s="28" t="s">
        <v>509</v>
      </c>
      <c r="Y251" s="28" t="s">
        <v>509</v>
      </c>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row>
    <row r="252" spans="2:76" x14ac:dyDescent="0.25">
      <c r="B252" s="59" t="str">
        <f t="shared" si="21"/>
        <v>Fifteenmile Creek</v>
      </c>
      <c r="C252" s="31" t="str">
        <f t="shared" si="22"/>
        <v>OR</v>
      </c>
      <c r="D252" s="31">
        <f t="shared" si="23"/>
        <v>2009</v>
      </c>
      <c r="E252" s="31" t="str">
        <f t="shared" si="24"/>
        <v>USFS</v>
      </c>
      <c r="F252" s="33">
        <f t="shared" si="25"/>
        <v>11.1</v>
      </c>
      <c r="G252" s="33" t="str">
        <f t="shared" si="26"/>
        <v/>
      </c>
      <c r="H252" s="69" t="str">
        <f t="shared" si="27"/>
        <v/>
      </c>
      <c r="J252"/>
      <c r="K252"/>
      <c r="R252" s="5">
        <v>382</v>
      </c>
      <c r="S252" s="28" t="s">
        <v>454</v>
      </c>
      <c r="T252" s="28" t="s">
        <v>65</v>
      </c>
      <c r="U252" s="28" t="s">
        <v>3</v>
      </c>
      <c r="V252" s="28">
        <v>2009</v>
      </c>
      <c r="W252" s="28">
        <v>11.1</v>
      </c>
      <c r="X252" s="28" t="s">
        <v>509</v>
      </c>
      <c r="Y252" s="28" t="s">
        <v>509</v>
      </c>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row>
    <row r="253" spans="2:76" x14ac:dyDescent="0.25">
      <c r="B253" s="59" t="str">
        <f t="shared" si="21"/>
        <v>Fish Creek</v>
      </c>
      <c r="C253" s="31" t="str">
        <f t="shared" si="22"/>
        <v>OR</v>
      </c>
      <c r="D253" s="31">
        <f t="shared" si="23"/>
        <v>2009</v>
      </c>
      <c r="E253" s="31" t="str">
        <f t="shared" si="24"/>
        <v>USFS</v>
      </c>
      <c r="F253" s="33">
        <f t="shared" si="25"/>
        <v>13.5</v>
      </c>
      <c r="G253" s="33" t="str">
        <f t="shared" si="26"/>
        <v/>
      </c>
      <c r="H253" s="69" t="str">
        <f t="shared" si="27"/>
        <v/>
      </c>
      <c r="J253"/>
      <c r="K253"/>
      <c r="R253" s="5">
        <v>383</v>
      </c>
      <c r="S253" s="28" t="s">
        <v>144</v>
      </c>
      <c r="T253" s="28" t="s">
        <v>65</v>
      </c>
      <c r="U253" s="28" t="s">
        <v>3</v>
      </c>
      <c r="V253" s="28">
        <v>2009</v>
      </c>
      <c r="W253" s="28">
        <v>13.5</v>
      </c>
      <c r="X253" s="28" t="s">
        <v>509</v>
      </c>
      <c r="Y253" s="28" t="s">
        <v>509</v>
      </c>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row>
    <row r="254" spans="2:76" x14ac:dyDescent="0.25">
      <c r="B254" s="59" t="str">
        <f t="shared" si="21"/>
        <v>East Fork Hood</v>
      </c>
      <c r="C254" s="31" t="str">
        <f t="shared" si="22"/>
        <v>OR</v>
      </c>
      <c r="D254" s="31">
        <f t="shared" si="23"/>
        <v>2009</v>
      </c>
      <c r="E254" s="31" t="str">
        <f t="shared" si="24"/>
        <v>USFS</v>
      </c>
      <c r="F254" s="33">
        <f t="shared" si="25"/>
        <v>13.5</v>
      </c>
      <c r="G254" s="33" t="str">
        <f t="shared" si="26"/>
        <v/>
      </c>
      <c r="H254" s="69" t="str">
        <f t="shared" si="27"/>
        <v/>
      </c>
      <c r="J254"/>
      <c r="K254"/>
      <c r="R254" s="5">
        <v>387</v>
      </c>
      <c r="S254" s="28" t="s">
        <v>455</v>
      </c>
      <c r="T254" s="28" t="s">
        <v>65</v>
      </c>
      <c r="U254" s="28" t="s">
        <v>3</v>
      </c>
      <c r="V254" s="28">
        <v>2009</v>
      </c>
      <c r="W254" s="28">
        <v>13.5</v>
      </c>
      <c r="X254" s="28" t="s">
        <v>509</v>
      </c>
      <c r="Y254" s="28" t="s">
        <v>509</v>
      </c>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row>
    <row r="255" spans="2:76" x14ac:dyDescent="0.25">
      <c r="B255" s="59" t="str">
        <f t="shared" si="21"/>
        <v>Middle Fork Hood</v>
      </c>
      <c r="C255" s="31" t="str">
        <f t="shared" si="22"/>
        <v>OR</v>
      </c>
      <c r="D255" s="31">
        <f t="shared" si="23"/>
        <v>2009</v>
      </c>
      <c r="E255" s="31" t="str">
        <f t="shared" si="24"/>
        <v>USFS</v>
      </c>
      <c r="F255" s="33">
        <f t="shared" si="25"/>
        <v>3.7</v>
      </c>
      <c r="G255" s="33" t="str">
        <f t="shared" si="26"/>
        <v/>
      </c>
      <c r="H255" s="69" t="str">
        <f t="shared" si="27"/>
        <v/>
      </c>
      <c r="J255"/>
      <c r="K255"/>
      <c r="R255" s="5">
        <v>388</v>
      </c>
      <c r="S255" s="28" t="s">
        <v>452</v>
      </c>
      <c r="T255" s="28" t="s">
        <v>65</v>
      </c>
      <c r="U255" s="28" t="s">
        <v>3</v>
      </c>
      <c r="V255" s="28">
        <v>2009</v>
      </c>
      <c r="W255" s="28">
        <v>3.7</v>
      </c>
      <c r="X255" s="28" t="s">
        <v>509</v>
      </c>
      <c r="Y255" s="28" t="s">
        <v>509</v>
      </c>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row>
    <row r="256" spans="2:76" x14ac:dyDescent="0.25">
      <c r="B256" s="59" t="str">
        <f t="shared" si="21"/>
        <v>South Fork Roaring</v>
      </c>
      <c r="C256" s="31" t="str">
        <f t="shared" si="22"/>
        <v>OR</v>
      </c>
      <c r="D256" s="31">
        <f t="shared" si="23"/>
        <v>2009</v>
      </c>
      <c r="E256" s="31" t="str">
        <f t="shared" si="24"/>
        <v>USFS</v>
      </c>
      <c r="F256" s="33">
        <f t="shared" si="25"/>
        <v>4.5999999999999996</v>
      </c>
      <c r="G256" s="33" t="str">
        <f t="shared" si="26"/>
        <v/>
      </c>
      <c r="H256" s="69" t="str">
        <f t="shared" si="27"/>
        <v/>
      </c>
      <c r="J256"/>
      <c r="K256"/>
      <c r="R256" s="5">
        <v>414</v>
      </c>
      <c r="S256" s="28" t="s">
        <v>453</v>
      </c>
      <c r="T256" s="28" t="s">
        <v>65</v>
      </c>
      <c r="U256" s="28" t="s">
        <v>3</v>
      </c>
      <c r="V256" s="28">
        <v>2009</v>
      </c>
      <c r="W256" s="28">
        <v>4.5999999999999996</v>
      </c>
      <c r="X256" s="28" t="s">
        <v>509</v>
      </c>
      <c r="Y256" s="28" t="s">
        <v>509</v>
      </c>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row>
    <row r="257" spans="2:76" x14ac:dyDescent="0.25">
      <c r="B257" s="59" t="str">
        <f t="shared" si="21"/>
        <v>Zig Zag</v>
      </c>
      <c r="C257" s="31" t="str">
        <f t="shared" si="22"/>
        <v>OR</v>
      </c>
      <c r="D257" s="31">
        <f t="shared" si="23"/>
        <v>2009</v>
      </c>
      <c r="E257" s="31" t="str">
        <f t="shared" si="24"/>
        <v>USFS</v>
      </c>
      <c r="F257" s="33">
        <f t="shared" si="25"/>
        <v>4.3</v>
      </c>
      <c r="G257" s="33" t="str">
        <f t="shared" si="26"/>
        <v/>
      </c>
      <c r="H257" s="69" t="str">
        <f t="shared" si="27"/>
        <v/>
      </c>
      <c r="J257"/>
      <c r="K257"/>
      <c r="R257" s="5">
        <v>438</v>
      </c>
      <c r="S257" s="28" t="s">
        <v>599</v>
      </c>
      <c r="T257" s="28" t="s">
        <v>65</v>
      </c>
      <c r="U257" s="28" t="s">
        <v>3</v>
      </c>
      <c r="V257" s="28">
        <v>2009</v>
      </c>
      <c r="W257" s="28">
        <v>4.3</v>
      </c>
      <c r="X257" s="28" t="s">
        <v>509</v>
      </c>
      <c r="Y257" s="28" t="s">
        <v>509</v>
      </c>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row>
    <row r="258" spans="2:76" x14ac:dyDescent="0.25">
      <c r="B258" s="59" t="str">
        <f t="shared" si="21"/>
        <v>Virgin</v>
      </c>
      <c r="C258" s="31" t="str">
        <f t="shared" si="22"/>
        <v>UT</v>
      </c>
      <c r="D258" s="31">
        <f t="shared" si="23"/>
        <v>2009</v>
      </c>
      <c r="E258" s="31" t="str">
        <f t="shared" si="24"/>
        <v>BLM</v>
      </c>
      <c r="F258" s="33">
        <f t="shared" si="25"/>
        <v>21.8</v>
      </c>
      <c r="G258" s="33" t="str">
        <f t="shared" si="26"/>
        <v/>
      </c>
      <c r="H258" s="69" t="str">
        <f t="shared" si="27"/>
        <v/>
      </c>
      <c r="J258"/>
      <c r="K258"/>
      <c r="R258" s="5">
        <v>458</v>
      </c>
      <c r="S258" s="28" t="s">
        <v>463</v>
      </c>
      <c r="T258" s="28" t="s">
        <v>70</v>
      </c>
      <c r="U258" s="28" t="s">
        <v>1</v>
      </c>
      <c r="V258" s="28">
        <v>2009</v>
      </c>
      <c r="W258" s="28">
        <v>21.8</v>
      </c>
      <c r="X258" s="28" t="s">
        <v>509</v>
      </c>
      <c r="Y258" s="28" t="s">
        <v>509</v>
      </c>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row>
    <row r="259" spans="2:76" x14ac:dyDescent="0.25">
      <c r="B259" s="59" t="str">
        <f t="shared" ref="B259:C266" si="28">IF(ISBLANK(S259),"",(S259))</f>
        <v>Virgin</v>
      </c>
      <c r="C259" s="31" t="str">
        <f t="shared" si="28"/>
        <v>UT</v>
      </c>
      <c r="D259" s="31">
        <f t="shared" ref="D259:D267" si="29">IF(ISBLANK(V259),"",(V259))</f>
        <v>2009</v>
      </c>
      <c r="E259" s="31" t="str">
        <f t="shared" si="24"/>
        <v>NPS</v>
      </c>
      <c r="F259" s="33">
        <f t="shared" ref="F259:F267" si="30">IF(ISBLANK(W259),"",(W259))</f>
        <v>147.5</v>
      </c>
      <c r="G259" s="33" t="str">
        <f t="shared" ref="G259:G267" si="31">IF(ISBLANK(X259),"",(X259))</f>
        <v/>
      </c>
      <c r="H259" s="69" t="str">
        <f t="shared" ref="H259:H267" si="32">IF(ISBLANK(Y259),"",(Y259))</f>
        <v/>
      </c>
      <c r="J259"/>
      <c r="K259"/>
      <c r="R259" s="5">
        <v>459</v>
      </c>
      <c r="S259" s="28" t="s">
        <v>463</v>
      </c>
      <c r="T259" s="28" t="s">
        <v>70</v>
      </c>
      <c r="U259" s="28" t="s">
        <v>2</v>
      </c>
      <c r="V259" s="28">
        <v>2009</v>
      </c>
      <c r="W259" s="28">
        <v>147.5</v>
      </c>
      <c r="X259" s="28" t="s">
        <v>509</v>
      </c>
      <c r="Y259" s="28" t="s">
        <v>509</v>
      </c>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row>
    <row r="260" spans="2:76" x14ac:dyDescent="0.25">
      <c r="B260" s="59" t="str">
        <f t="shared" si="28"/>
        <v>Snake  Headwaters</v>
      </c>
      <c r="C260" s="31" t="str">
        <f t="shared" si="28"/>
        <v>WY</v>
      </c>
      <c r="D260" s="31">
        <f t="shared" si="29"/>
        <v>2009</v>
      </c>
      <c r="E260" s="31" t="str">
        <f t="shared" si="24"/>
        <v>USFS</v>
      </c>
      <c r="F260" s="33">
        <f t="shared" si="30"/>
        <v>315.40000000000003</v>
      </c>
      <c r="G260" s="33" t="str">
        <f t="shared" si="31"/>
        <v/>
      </c>
      <c r="H260" s="69" t="str">
        <f t="shared" si="32"/>
        <v/>
      </c>
      <c r="J260"/>
      <c r="K260"/>
      <c r="R260" s="5">
        <v>491</v>
      </c>
      <c r="S260" s="28" t="s">
        <v>655</v>
      </c>
      <c r="T260" s="28" t="s">
        <v>76</v>
      </c>
      <c r="U260" s="28" t="s">
        <v>3</v>
      </c>
      <c r="V260" s="28">
        <v>2009</v>
      </c>
      <c r="W260" s="28">
        <v>315.40000000000003</v>
      </c>
      <c r="X260" s="28" t="s">
        <v>509</v>
      </c>
      <c r="Y260" s="28" t="s">
        <v>509</v>
      </c>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row>
    <row r="261" spans="2:76" ht="15.75" thickBot="1" x14ac:dyDescent="0.3">
      <c r="B261" s="61" t="str">
        <f t="shared" si="28"/>
        <v>Snake Headwaters</v>
      </c>
      <c r="C261" s="62" t="str">
        <f t="shared" si="28"/>
        <v>WY</v>
      </c>
      <c r="D261" s="62">
        <f t="shared" si="29"/>
        <v>2009</v>
      </c>
      <c r="E261" s="62" t="str">
        <f t="shared" ref="E261:E267" si="33">IF(ISBLANK(U261),"",(U261))</f>
        <v>NPS</v>
      </c>
      <c r="F261" s="67">
        <f t="shared" si="30"/>
        <v>96.800000000000011</v>
      </c>
      <c r="G261" s="67">
        <f t="shared" si="31"/>
        <v>1150.7</v>
      </c>
      <c r="H261" s="70">
        <f t="shared" si="32"/>
        <v>12626.800000000001</v>
      </c>
      <c r="J261"/>
      <c r="K261"/>
      <c r="R261" s="5">
        <v>492</v>
      </c>
      <c r="S261" s="28" t="s">
        <v>681</v>
      </c>
      <c r="T261" s="28" t="s">
        <v>76</v>
      </c>
      <c r="U261" s="28" t="s">
        <v>2</v>
      </c>
      <c r="V261" s="28">
        <v>2009</v>
      </c>
      <c r="W261" s="28">
        <v>96.800000000000011</v>
      </c>
      <c r="X261" s="28">
        <v>1150.7</v>
      </c>
      <c r="Y261" s="28">
        <v>12626.800000000001</v>
      </c>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row>
    <row r="262" spans="2:76" x14ac:dyDescent="0.25">
      <c r="B262" s="313" t="str">
        <f t="shared" si="28"/>
        <v>White Clay Creek</v>
      </c>
      <c r="C262" s="35" t="str">
        <f t="shared" si="28"/>
        <v>DE/PA</v>
      </c>
      <c r="D262" s="35">
        <f t="shared" si="29"/>
        <v>2014</v>
      </c>
      <c r="E262" s="35" t="str">
        <f t="shared" si="33"/>
        <v>NPS</v>
      </c>
      <c r="F262" s="39">
        <f t="shared" si="30"/>
        <v>9</v>
      </c>
      <c r="G262" s="39" t="str">
        <f t="shared" si="31"/>
        <v/>
      </c>
      <c r="H262" s="68" t="str">
        <f t="shared" si="32"/>
        <v/>
      </c>
      <c r="J262"/>
      <c r="K262"/>
      <c r="R262" s="5">
        <v>158</v>
      </c>
      <c r="S262" s="28" t="s">
        <v>93</v>
      </c>
      <c r="T262" s="28" t="s">
        <v>39</v>
      </c>
      <c r="U262" s="28" t="s">
        <v>2</v>
      </c>
      <c r="V262" s="28">
        <v>2014</v>
      </c>
      <c r="W262" s="28">
        <v>9</v>
      </c>
      <c r="X262" s="28" t="s">
        <v>509</v>
      </c>
      <c r="Y262" s="28" t="s">
        <v>509</v>
      </c>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row>
    <row r="263" spans="2:76" x14ac:dyDescent="0.25">
      <c r="B263" s="59" t="str">
        <f t="shared" si="28"/>
        <v>Styx</v>
      </c>
      <c r="C263" s="31" t="str">
        <f t="shared" si="28"/>
        <v>OR</v>
      </c>
      <c r="D263" s="31">
        <f t="shared" si="29"/>
        <v>2014</v>
      </c>
      <c r="E263" s="31" t="str">
        <f t="shared" si="33"/>
        <v>USFS</v>
      </c>
      <c r="F263" s="33">
        <f t="shared" si="30"/>
        <v>0.4</v>
      </c>
      <c r="G263" s="33" t="str">
        <f t="shared" si="31"/>
        <v/>
      </c>
      <c r="H263" s="69" t="str">
        <f t="shared" si="32"/>
        <v/>
      </c>
      <c r="J263"/>
      <c r="K263"/>
      <c r="R263" s="5">
        <v>412</v>
      </c>
      <c r="S263" s="28" t="s">
        <v>685</v>
      </c>
      <c r="T263" s="28" t="s">
        <v>65</v>
      </c>
      <c r="U263" s="28" t="s">
        <v>3</v>
      </c>
      <c r="V263" s="28">
        <v>2014</v>
      </c>
      <c r="W263" s="28">
        <v>0.4</v>
      </c>
      <c r="X263" s="28" t="s">
        <v>509</v>
      </c>
      <c r="Y263" s="28" t="s">
        <v>509</v>
      </c>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row>
    <row r="264" spans="2:76" x14ac:dyDescent="0.25">
      <c r="B264" s="59" t="str">
        <f t="shared" si="28"/>
        <v>Missisquoi and Trout</v>
      </c>
      <c r="C264" s="31" t="str">
        <f t="shared" si="28"/>
        <v>VT</v>
      </c>
      <c r="D264" s="31">
        <f t="shared" si="29"/>
        <v>2014</v>
      </c>
      <c r="E264" s="31" t="str">
        <f t="shared" si="33"/>
        <v>NPS</v>
      </c>
      <c r="F264" s="33">
        <f t="shared" si="30"/>
        <v>46.1</v>
      </c>
      <c r="G264" s="33" t="str">
        <f t="shared" si="31"/>
        <v/>
      </c>
      <c r="H264" s="69" t="str">
        <f t="shared" si="32"/>
        <v/>
      </c>
      <c r="J264"/>
      <c r="K264"/>
      <c r="R264" s="5">
        <v>466</v>
      </c>
      <c r="S264" s="28" t="s">
        <v>317</v>
      </c>
      <c r="T264" s="28" t="s">
        <v>71</v>
      </c>
      <c r="U264" s="28" t="s">
        <v>2</v>
      </c>
      <c r="V264" s="28">
        <v>2014</v>
      </c>
      <c r="W264" s="28">
        <v>46.1</v>
      </c>
      <c r="X264" s="28" t="s">
        <v>509</v>
      </c>
      <c r="Y264" s="28" t="s">
        <v>509</v>
      </c>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row>
    <row r="265" spans="2:76" x14ac:dyDescent="0.25">
      <c r="B265" s="59" t="str">
        <f t="shared" si="28"/>
        <v>Illabot Creek</v>
      </c>
      <c r="C265" s="31" t="str">
        <f t="shared" si="28"/>
        <v>WA</v>
      </c>
      <c r="D265" s="31">
        <f t="shared" si="29"/>
        <v>2014</v>
      </c>
      <c r="E265" s="31" t="str">
        <f t="shared" si="33"/>
        <v>USFS</v>
      </c>
      <c r="F265" s="33">
        <f t="shared" si="30"/>
        <v>14.3</v>
      </c>
      <c r="G265" s="33" t="str">
        <f t="shared" si="31"/>
        <v/>
      </c>
      <c r="H265" s="69" t="str">
        <f t="shared" si="32"/>
        <v/>
      </c>
      <c r="J265"/>
      <c r="K265"/>
      <c r="R265" s="5">
        <v>469</v>
      </c>
      <c r="S265" s="28" t="s">
        <v>466</v>
      </c>
      <c r="T265" s="28" t="s">
        <v>73</v>
      </c>
      <c r="U265" s="28" t="s">
        <v>3</v>
      </c>
      <c r="V265" s="28">
        <v>2014</v>
      </c>
      <c r="W265" s="28">
        <v>14.3</v>
      </c>
      <c r="X265" s="28" t="s">
        <v>509</v>
      </c>
      <c r="Y265" s="28" t="s">
        <v>509</v>
      </c>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row>
    <row r="266" spans="2:76" ht="15.75" thickBot="1" x14ac:dyDescent="0.3">
      <c r="B266" s="59" t="str">
        <f t="shared" si="28"/>
        <v>Pratt</v>
      </c>
      <c r="C266" s="31" t="str">
        <f t="shared" si="28"/>
        <v>WA</v>
      </c>
      <c r="D266" s="31">
        <f t="shared" si="29"/>
        <v>2014</v>
      </c>
      <c r="E266" s="31" t="str">
        <f t="shared" si="33"/>
        <v>USFS</v>
      </c>
      <c r="F266" s="33">
        <f t="shared" si="30"/>
        <v>9.5</v>
      </c>
      <c r="G266" s="33" t="str">
        <f t="shared" si="31"/>
        <v/>
      </c>
      <c r="H266" s="423" t="str">
        <f t="shared" si="32"/>
        <v/>
      </c>
      <c r="J266"/>
      <c r="K266"/>
      <c r="R266" s="5">
        <v>471</v>
      </c>
      <c r="S266" s="28" t="s">
        <v>465</v>
      </c>
      <c r="T266" s="28" t="s">
        <v>73</v>
      </c>
      <c r="U266" s="28" t="s">
        <v>3</v>
      </c>
      <c r="V266" s="28">
        <v>2014</v>
      </c>
      <c r="W266" s="28">
        <v>9.5</v>
      </c>
      <c r="X266" s="28" t="s">
        <v>509</v>
      </c>
      <c r="Y266" s="28" t="s">
        <v>509</v>
      </c>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row>
    <row r="267" spans="2:76" ht="15.75" thickBot="1" x14ac:dyDescent="0.3">
      <c r="B267" s="61" t="str">
        <f t="shared" ref="B267:C267" si="34">IF(ISBLANK(S267),"",(S267))</f>
        <v>Middle Fork Snoqualmie</v>
      </c>
      <c r="C267" s="62" t="str">
        <f t="shared" si="34"/>
        <v>WA</v>
      </c>
      <c r="D267" s="62">
        <f t="shared" si="29"/>
        <v>2014</v>
      </c>
      <c r="E267" s="62" t="str">
        <f t="shared" si="33"/>
        <v>USFS</v>
      </c>
      <c r="F267" s="67">
        <f t="shared" si="30"/>
        <v>27.4</v>
      </c>
      <c r="G267" s="430">
        <f t="shared" si="31"/>
        <v>106.69999999999999</v>
      </c>
      <c r="H267" s="447">
        <f t="shared" si="32"/>
        <v>12733.500000000002</v>
      </c>
      <c r="J267"/>
      <c r="K267"/>
      <c r="R267" s="5">
        <v>473</v>
      </c>
      <c r="S267" s="28" t="s">
        <v>464</v>
      </c>
      <c r="T267" s="28" t="s">
        <v>73</v>
      </c>
      <c r="U267" s="28" t="s">
        <v>3</v>
      </c>
      <c r="V267" s="28">
        <v>2014</v>
      </c>
      <c r="W267" s="28">
        <v>27.4</v>
      </c>
      <c r="X267" s="28">
        <v>106.69999999999999</v>
      </c>
      <c r="Y267" s="28">
        <v>12733.500000000002</v>
      </c>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row>
    <row r="268" spans="2:76" x14ac:dyDescent="0.25">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row>
    <row r="269" spans="2:76" x14ac:dyDescent="0.25">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row>
    <row r="270" spans="2:76" x14ac:dyDescent="0.25">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row>
    <row r="271" spans="2:76" x14ac:dyDescent="0.25">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row>
    <row r="272" spans="2:76" x14ac:dyDescent="0.25">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row>
    <row r="273" spans="10:76" x14ac:dyDescent="0.25">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row>
    <row r="274" spans="10:76" x14ac:dyDescent="0.25">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row>
    <row r="275" spans="10:76" x14ac:dyDescent="0.2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row>
    <row r="276" spans="10:76" x14ac:dyDescent="0.25">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row>
    <row r="277" spans="10:76" x14ac:dyDescent="0.25">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row>
    <row r="278" spans="10:76" x14ac:dyDescent="0.25">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row>
    <row r="279" spans="10:76" x14ac:dyDescent="0.25">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row>
    <row r="280" spans="10:76" x14ac:dyDescent="0.25">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row>
    <row r="281" spans="10:76" x14ac:dyDescent="0.25">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row>
    <row r="282" spans="10:76" x14ac:dyDescent="0.25">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row>
    <row r="283" spans="10:76" x14ac:dyDescent="0.25">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row>
    <row r="284" spans="10:76" x14ac:dyDescent="0.25">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row>
    <row r="285" spans="10:76" x14ac:dyDescent="0.2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row>
    <row r="286" spans="10:76" x14ac:dyDescent="0.25">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row>
    <row r="287" spans="10:76" x14ac:dyDescent="0.25">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row>
    <row r="288" spans="10:76" x14ac:dyDescent="0.25">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row>
    <row r="289" spans="10:76" x14ac:dyDescent="0.25">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row>
    <row r="290" spans="10:76" x14ac:dyDescent="0.25">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row>
    <row r="291" spans="10:76" x14ac:dyDescent="0.25">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row>
    <row r="292" spans="10:76" x14ac:dyDescent="0.25">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row>
    <row r="293" spans="10:76" x14ac:dyDescent="0.25">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row>
    <row r="294" spans="10:76" x14ac:dyDescent="0.25">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row>
    <row r="295" spans="10:76" x14ac:dyDescent="0.2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row>
    <row r="296" spans="10:76" x14ac:dyDescent="0.25">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row>
    <row r="297" spans="10:76" x14ac:dyDescent="0.25">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row>
    <row r="298" spans="10:76" x14ac:dyDescent="0.25">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row>
    <row r="299" spans="10:76" x14ac:dyDescent="0.25">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row>
    <row r="300" spans="10:76" x14ac:dyDescent="0.25">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row>
    <row r="301" spans="10:76" x14ac:dyDescent="0.25">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row>
    <row r="302" spans="10:76" x14ac:dyDescent="0.25">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row>
    <row r="303" spans="10:76" x14ac:dyDescent="0.25">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row>
    <row r="304" spans="10:76" x14ac:dyDescent="0.25">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row>
    <row r="305" spans="10:76" x14ac:dyDescent="0.2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row>
    <row r="306" spans="10:76" x14ac:dyDescent="0.25">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row>
    <row r="307" spans="10:76" x14ac:dyDescent="0.25">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row>
    <row r="308" spans="10:76" x14ac:dyDescent="0.25">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row>
    <row r="309" spans="10:76" x14ac:dyDescent="0.25">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row>
    <row r="310" spans="10:76" x14ac:dyDescent="0.25">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row>
    <row r="311" spans="10:76" x14ac:dyDescent="0.25">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row>
    <row r="312" spans="10:76" x14ac:dyDescent="0.25">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row>
    <row r="313" spans="10:76" x14ac:dyDescent="0.25">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row>
    <row r="314" spans="10:76" x14ac:dyDescent="0.25">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row>
    <row r="315" spans="10:76" x14ac:dyDescent="0.2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row>
    <row r="316" spans="10:76" x14ac:dyDescent="0.25">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row>
    <row r="317" spans="10:76" x14ac:dyDescent="0.25">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row>
    <row r="318" spans="10:76" x14ac:dyDescent="0.25">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row>
    <row r="319" spans="10:76" x14ac:dyDescent="0.25">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row>
    <row r="320" spans="10:76" x14ac:dyDescent="0.25">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row>
    <row r="321" spans="10:76" x14ac:dyDescent="0.25">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row>
    <row r="322" spans="10:76" x14ac:dyDescent="0.25">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row>
    <row r="323" spans="10:76" x14ac:dyDescent="0.25">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row>
    <row r="324" spans="10:76" x14ac:dyDescent="0.25">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row>
    <row r="325" spans="10:76" x14ac:dyDescent="0.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row>
    <row r="326" spans="10:76" x14ac:dyDescent="0.25">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row>
    <row r="327" spans="10:76" x14ac:dyDescent="0.25">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row>
    <row r="328" spans="10:76" x14ac:dyDescent="0.25">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row>
    <row r="329" spans="10:76" x14ac:dyDescent="0.25">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row>
    <row r="330" spans="10:76" x14ac:dyDescent="0.25">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row>
    <row r="331" spans="10:76" x14ac:dyDescent="0.25">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row>
    <row r="332" spans="10:76" x14ac:dyDescent="0.25">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row>
    <row r="333" spans="10:76" x14ac:dyDescent="0.25">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row>
    <row r="334" spans="10:76" x14ac:dyDescent="0.25">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row>
    <row r="335" spans="10:76" x14ac:dyDescent="0.2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row>
    <row r="336" spans="10:76" x14ac:dyDescent="0.25">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row>
    <row r="337" spans="10:76" x14ac:dyDescent="0.25">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row>
    <row r="338" spans="10:76" x14ac:dyDescent="0.25">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row>
    <row r="339" spans="10:76" x14ac:dyDescent="0.25">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row>
    <row r="340" spans="10:76" x14ac:dyDescent="0.25">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row>
    <row r="341" spans="10:76" x14ac:dyDescent="0.25">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row>
    <row r="342" spans="10:76" x14ac:dyDescent="0.25">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row>
    <row r="343" spans="10:76" x14ac:dyDescent="0.25">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row>
    <row r="344" spans="10:76" x14ac:dyDescent="0.25">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row>
    <row r="345" spans="10:76" x14ac:dyDescent="0.2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row>
    <row r="346" spans="10:76" x14ac:dyDescent="0.25">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row>
    <row r="347" spans="10:76" x14ac:dyDescent="0.25">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row>
    <row r="348" spans="10:76" x14ac:dyDescent="0.25">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row>
    <row r="349" spans="10:76" x14ac:dyDescent="0.25">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row>
    <row r="350" spans="10:76" x14ac:dyDescent="0.25">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row>
    <row r="351" spans="10:76" x14ac:dyDescent="0.25">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row>
    <row r="352" spans="10:76" x14ac:dyDescent="0.25">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row>
    <row r="353" spans="10:76" x14ac:dyDescent="0.25">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row>
    <row r="354" spans="10:76" x14ac:dyDescent="0.25">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row>
    <row r="355" spans="10:76" x14ac:dyDescent="0.2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row>
    <row r="356" spans="10:76" x14ac:dyDescent="0.25">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row>
    <row r="357" spans="10:76" x14ac:dyDescent="0.25">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row>
    <row r="358" spans="10:76" x14ac:dyDescent="0.25">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row>
    <row r="359" spans="10:76" x14ac:dyDescent="0.25">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row>
    <row r="360" spans="10:76" x14ac:dyDescent="0.25">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row>
    <row r="361" spans="10:76" x14ac:dyDescent="0.25">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row>
    <row r="362" spans="10:76" x14ac:dyDescent="0.25">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row>
    <row r="363" spans="10:76" x14ac:dyDescent="0.25">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row>
    <row r="364" spans="10:76" x14ac:dyDescent="0.25">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row>
    <row r="365" spans="10:76" x14ac:dyDescent="0.2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row>
    <row r="366" spans="10:76" x14ac:dyDescent="0.25">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row>
    <row r="367" spans="10:76" x14ac:dyDescent="0.25">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row>
    <row r="368" spans="10:76" x14ac:dyDescent="0.25">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row>
    <row r="369" spans="10:76" x14ac:dyDescent="0.25">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row>
    <row r="370" spans="10:76" x14ac:dyDescent="0.25">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row>
    <row r="371" spans="10:76" x14ac:dyDescent="0.25">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row>
    <row r="372" spans="10:76" x14ac:dyDescent="0.25">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row>
    <row r="373" spans="10:76" x14ac:dyDescent="0.25">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row>
    <row r="374" spans="10:76" x14ac:dyDescent="0.25">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row>
    <row r="375" spans="10:76" x14ac:dyDescent="0.2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row>
    <row r="376" spans="10:76" x14ac:dyDescent="0.25">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row>
    <row r="377" spans="10:76" x14ac:dyDescent="0.25">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row>
    <row r="378" spans="10:76" x14ac:dyDescent="0.25">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row>
    <row r="379" spans="10:76" x14ac:dyDescent="0.25">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row>
    <row r="380" spans="10:76" x14ac:dyDescent="0.25">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row>
    <row r="381" spans="10:76" x14ac:dyDescent="0.25">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row>
    <row r="382" spans="10:76" x14ac:dyDescent="0.25">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row>
    <row r="383" spans="10:76" x14ac:dyDescent="0.25">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row>
    <row r="384" spans="10:76" x14ac:dyDescent="0.25">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row>
    <row r="385" spans="10:76" x14ac:dyDescent="0.2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row>
    <row r="386" spans="10:76" x14ac:dyDescent="0.25">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row>
    <row r="387" spans="10:76" x14ac:dyDescent="0.25">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row>
    <row r="388" spans="10:76" x14ac:dyDescent="0.25">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row>
    <row r="389" spans="10:76" x14ac:dyDescent="0.25">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row>
    <row r="390" spans="10:76" x14ac:dyDescent="0.25">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row>
    <row r="391" spans="10:76" x14ac:dyDescent="0.25">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row>
    <row r="392" spans="10:76" x14ac:dyDescent="0.25">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row>
    <row r="393" spans="10:76" x14ac:dyDescent="0.25">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row>
    <row r="394" spans="10:76" x14ac:dyDescent="0.25">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row>
    <row r="395" spans="10:76" x14ac:dyDescent="0.2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row>
    <row r="396" spans="10:76" x14ac:dyDescent="0.25">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row>
    <row r="397" spans="10:76" x14ac:dyDescent="0.25">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row>
    <row r="398" spans="10:76" x14ac:dyDescent="0.25">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row>
    <row r="399" spans="10:76" x14ac:dyDescent="0.25">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row>
    <row r="400" spans="10:76" x14ac:dyDescent="0.25">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row>
    <row r="401" spans="10:76" x14ac:dyDescent="0.25">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row>
    <row r="402" spans="10:76" x14ac:dyDescent="0.25">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row>
    <row r="403" spans="10:76" x14ac:dyDescent="0.25">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row>
    <row r="404" spans="10:76" x14ac:dyDescent="0.25">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row>
    <row r="405" spans="10:76" x14ac:dyDescent="0.2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row>
    <row r="406" spans="10:76" x14ac:dyDescent="0.25">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row>
    <row r="407" spans="10:76" x14ac:dyDescent="0.25">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row>
    <row r="408" spans="10:76" x14ac:dyDescent="0.25">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row>
    <row r="409" spans="10:76" x14ac:dyDescent="0.25">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row>
    <row r="410" spans="10:76" x14ac:dyDescent="0.25">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row>
    <row r="411" spans="10:76" x14ac:dyDescent="0.25">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row>
    <row r="412" spans="10:76" x14ac:dyDescent="0.25">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row>
    <row r="413" spans="10:76" x14ac:dyDescent="0.25">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row>
    <row r="414" spans="10:76" x14ac:dyDescent="0.25">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row>
    <row r="415" spans="10:76" x14ac:dyDescent="0.2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row>
    <row r="416" spans="10:76" x14ac:dyDescent="0.25">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row>
    <row r="417" spans="10:76" x14ac:dyDescent="0.25">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row>
    <row r="418" spans="10:76" x14ac:dyDescent="0.25">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row>
    <row r="419" spans="10:76" x14ac:dyDescent="0.25">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row>
    <row r="420" spans="10:76" x14ac:dyDescent="0.25">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row>
    <row r="421" spans="10:76" x14ac:dyDescent="0.25">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row>
    <row r="422" spans="10:76" x14ac:dyDescent="0.25">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row>
    <row r="423" spans="10:76" x14ac:dyDescent="0.25">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row>
    <row r="424" spans="10:76" x14ac:dyDescent="0.25">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row>
    <row r="425" spans="10:76" x14ac:dyDescent="0.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row>
    <row r="426" spans="10:76" x14ac:dyDescent="0.25">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row>
    <row r="427" spans="10:76" x14ac:dyDescent="0.25">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row>
    <row r="428" spans="10:76" x14ac:dyDescent="0.25">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row>
    <row r="429" spans="10:76" x14ac:dyDescent="0.25">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row>
    <row r="430" spans="10:76" x14ac:dyDescent="0.25">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row>
    <row r="431" spans="10:76" x14ac:dyDescent="0.25">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row>
    <row r="432" spans="10:76" x14ac:dyDescent="0.25">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row>
    <row r="433" spans="10:76" x14ac:dyDescent="0.25">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row>
    <row r="434" spans="10:76" x14ac:dyDescent="0.25">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row>
    <row r="435" spans="10:76" x14ac:dyDescent="0.2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row>
    <row r="436" spans="10:76" x14ac:dyDescent="0.25">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row>
    <row r="437" spans="10:76" x14ac:dyDescent="0.25">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row>
    <row r="438" spans="10:76" x14ac:dyDescent="0.25">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row>
    <row r="439" spans="10:76" x14ac:dyDescent="0.25">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row>
    <row r="440" spans="10:76" x14ac:dyDescent="0.25">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row>
    <row r="441" spans="10:76" x14ac:dyDescent="0.25">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row>
    <row r="442" spans="10:76" x14ac:dyDescent="0.25">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row>
    <row r="443" spans="10:76" x14ac:dyDescent="0.25">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row>
    <row r="444" spans="10:76" x14ac:dyDescent="0.25">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row>
    <row r="445" spans="10:76" x14ac:dyDescent="0.2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row>
    <row r="446" spans="10:76" x14ac:dyDescent="0.25">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row>
    <row r="447" spans="10:76" x14ac:dyDescent="0.25">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row>
    <row r="448" spans="10:76" x14ac:dyDescent="0.25">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row>
    <row r="449" spans="10:76" x14ac:dyDescent="0.25">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row>
    <row r="450" spans="10:76" x14ac:dyDescent="0.25">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row>
    <row r="451" spans="10:76" x14ac:dyDescent="0.25">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row>
    <row r="452" spans="10:76" x14ac:dyDescent="0.25">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row>
    <row r="453" spans="10:76" x14ac:dyDescent="0.25">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row>
    <row r="454" spans="10:76" x14ac:dyDescent="0.25">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row>
    <row r="455" spans="10:76" x14ac:dyDescent="0.2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row>
    <row r="456" spans="10:76" x14ac:dyDescent="0.25">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row>
    <row r="457" spans="10:76" x14ac:dyDescent="0.25">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row>
    <row r="458" spans="10:76" x14ac:dyDescent="0.25">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row>
    <row r="459" spans="10:76" x14ac:dyDescent="0.25">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row>
    <row r="460" spans="10:76" x14ac:dyDescent="0.25">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row>
    <row r="461" spans="10:76" x14ac:dyDescent="0.25">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row>
    <row r="462" spans="10:76" x14ac:dyDescent="0.25">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row>
    <row r="463" spans="10:76" x14ac:dyDescent="0.25">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row>
    <row r="464" spans="10:76" x14ac:dyDescent="0.25">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row>
    <row r="465" spans="10:76" x14ac:dyDescent="0.2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row>
    <row r="466" spans="10:76" x14ac:dyDescent="0.25">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row>
    <row r="467" spans="10:76" x14ac:dyDescent="0.25">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row>
    <row r="468" spans="10:76" x14ac:dyDescent="0.25">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row>
    <row r="469" spans="10:76" x14ac:dyDescent="0.25">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row>
    <row r="470" spans="10:76" x14ac:dyDescent="0.25">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row>
    <row r="471" spans="10:76" x14ac:dyDescent="0.25">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row>
    <row r="472" spans="10:76" x14ac:dyDescent="0.25">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row>
    <row r="473" spans="10:76" x14ac:dyDescent="0.25">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row>
    <row r="474" spans="10:76" x14ac:dyDescent="0.25">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row>
    <row r="475" spans="10:76" x14ac:dyDescent="0.2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row>
    <row r="476" spans="10:76" x14ac:dyDescent="0.25">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row>
    <row r="477" spans="10:76" x14ac:dyDescent="0.25">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row>
    <row r="478" spans="10:76" x14ac:dyDescent="0.25">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row>
    <row r="479" spans="10:76" x14ac:dyDescent="0.25">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row>
    <row r="480" spans="10:76" x14ac:dyDescent="0.25">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row>
    <row r="481" spans="10:76" x14ac:dyDescent="0.25">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row>
    <row r="482" spans="10:76" x14ac:dyDescent="0.25">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row>
    <row r="483" spans="10:76" x14ac:dyDescent="0.25">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row>
    <row r="484" spans="10:76" x14ac:dyDescent="0.25">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row>
    <row r="485" spans="10:76" x14ac:dyDescent="0.2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row>
    <row r="486" spans="10:76" x14ac:dyDescent="0.25">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row>
    <row r="487" spans="10:76" x14ac:dyDescent="0.25">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row>
    <row r="488" spans="10:76" x14ac:dyDescent="0.25">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row>
    <row r="489" spans="10:76" x14ac:dyDescent="0.25">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row>
    <row r="490" spans="10:76" x14ac:dyDescent="0.25">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row>
    <row r="491" spans="10:76" x14ac:dyDescent="0.25">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row>
    <row r="492" spans="10:76" x14ac:dyDescent="0.25">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row>
    <row r="493" spans="10:76" x14ac:dyDescent="0.25">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row>
    <row r="494" spans="10:76" x14ac:dyDescent="0.25">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row>
    <row r="495" spans="10:76" x14ac:dyDescent="0.25">
      <c r="J495"/>
      <c r="K495"/>
      <c r="L495"/>
      <c r="M495"/>
      <c r="N495"/>
      <c r="O495"/>
      <c r="P495"/>
      <c r="Q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row>
    <row r="496" spans="10:76" x14ac:dyDescent="0.25">
      <c r="J496"/>
      <c r="K496"/>
      <c r="L496"/>
      <c r="M496"/>
      <c r="N496"/>
      <c r="O496"/>
      <c r="P496"/>
      <c r="Q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row>
    <row r="497" spans="10:76" x14ac:dyDescent="0.25">
      <c r="J497"/>
      <c r="K497"/>
      <c r="L497"/>
      <c r="M497"/>
      <c r="N497"/>
      <c r="O497"/>
      <c r="P497"/>
      <c r="Q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row>
  </sheetData>
  <conditionalFormatting sqref="B5:H267">
    <cfRule type="expression" dxfId="51" priority="1">
      <formula>$E5=IF(ISNUMBER(SEARCH("Reservation",$E5)),$E5,"")</formula>
    </cfRule>
    <cfRule type="expression" dxfId="50" priority="2">
      <formula>$E5=IF(ISNUMBER(SEARCH("and",$E5)),$E5,"")</formula>
    </cfRule>
    <cfRule type="expression" dxfId="49" priority="3">
      <formula>$E5="USACE"</formula>
    </cfRule>
    <cfRule type="expression" dxfId="48" priority="5">
      <formula>$E5="State"</formula>
    </cfRule>
    <cfRule type="expression" dxfId="47" priority="6">
      <formula>$E5="BLM"</formula>
    </cfRule>
    <cfRule type="expression" dxfId="46" priority="7">
      <formula>$E5="FWS"</formula>
    </cfRule>
    <cfRule type="expression" dxfId="45" priority="8">
      <formula>$E5="NPS"</formula>
    </cfRule>
    <cfRule type="expression" dxfId="44" priority="9">
      <formula>$E5="USFS"</formula>
    </cfRule>
  </conditionalFormatting>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80" zoomScaleNormal="80" workbookViewId="0"/>
  </sheetViews>
  <sheetFormatPr defaultRowHeight="15" x14ac:dyDescent="0.25"/>
  <cols>
    <col min="1" max="1" width="1.7109375" style="5" customWidth="1"/>
    <col min="2" max="2" width="31" bestFit="1" customWidth="1"/>
    <col min="3" max="3" width="16.140625" bestFit="1" customWidth="1"/>
    <col min="4" max="4" width="18" bestFit="1" customWidth="1"/>
    <col min="5" max="12" width="6.7109375" style="4" customWidth="1"/>
    <col min="13" max="13" width="1.7109375" customWidth="1"/>
    <col min="14" max="14" width="12.140625" bestFit="1" customWidth="1"/>
    <col min="16" max="16" width="31" hidden="1" customWidth="1"/>
    <col min="17" max="17" width="16.7109375" hidden="1" customWidth="1"/>
    <col min="18" max="18" width="18.7109375" hidden="1" customWidth="1"/>
    <col min="19" max="19" width="9.5703125" hidden="1" customWidth="1"/>
    <col min="20" max="20" width="8.7109375" hidden="1" customWidth="1"/>
    <col min="21" max="21" width="8.85546875" hidden="1" customWidth="1"/>
    <col min="22" max="22" width="8.7109375" hidden="1" customWidth="1"/>
    <col min="23" max="25" width="13" hidden="1" customWidth="1"/>
    <col min="26" max="26" width="10.28515625" hidden="1" customWidth="1"/>
    <col min="32" max="32" width="6.28515625" customWidth="1"/>
  </cols>
  <sheetData>
    <row r="1" spans="2:26" s="5" customFormat="1" ht="9.9499999999999993" customHeight="1" x14ac:dyDescent="0.25">
      <c r="E1" s="4"/>
      <c r="F1" s="4"/>
      <c r="G1" s="4"/>
      <c r="H1" s="4"/>
      <c r="I1" s="4"/>
      <c r="J1" s="4"/>
      <c r="K1" s="4"/>
      <c r="L1" s="4"/>
    </row>
    <row r="2" spans="2:26" s="5" customFormat="1" ht="33" customHeight="1" x14ac:dyDescent="0.25">
      <c r="B2" s="311" t="s">
        <v>913</v>
      </c>
      <c r="E2" s="4"/>
      <c r="F2" s="4"/>
      <c r="G2" s="4"/>
      <c r="H2" s="4"/>
      <c r="I2" s="4"/>
      <c r="J2" s="4"/>
      <c r="K2" s="4"/>
      <c r="L2" s="4"/>
    </row>
    <row r="3" spans="2:26" s="5" customFormat="1" ht="15" customHeight="1" x14ac:dyDescent="0.4">
      <c r="B3" s="15"/>
      <c r="E3" s="4"/>
      <c r="F3" s="4"/>
      <c r="G3" s="4"/>
      <c r="H3" s="4"/>
      <c r="I3" s="4"/>
      <c r="J3" s="4"/>
      <c r="K3" s="4"/>
      <c r="L3" s="4"/>
    </row>
    <row r="4" spans="2:26" s="5" customFormat="1" ht="33" customHeight="1" x14ac:dyDescent="0.4">
      <c r="B4" s="15"/>
      <c r="E4" s="4"/>
      <c r="F4" s="4"/>
      <c r="G4" s="4"/>
      <c r="H4" s="4"/>
      <c r="I4" s="4"/>
      <c r="J4" s="4"/>
      <c r="K4" s="4"/>
      <c r="L4" s="4"/>
    </row>
    <row r="5" spans="2:26" s="5" customFormat="1" ht="33" customHeight="1" x14ac:dyDescent="0.25">
      <c r="D5" s="4"/>
      <c r="E5" s="4"/>
      <c r="F5" s="4"/>
      <c r="G5" s="4"/>
      <c r="H5" s="4"/>
      <c r="I5" s="4"/>
      <c r="J5" s="4"/>
      <c r="K5" s="4"/>
      <c r="L5" s="4"/>
    </row>
    <row r="6" spans="2:26" s="5" customFormat="1" ht="33" customHeight="1" x14ac:dyDescent="0.25">
      <c r="D6" s="4"/>
      <c r="E6" s="4"/>
      <c r="F6" s="4"/>
      <c r="G6" s="4"/>
      <c r="H6" s="4"/>
      <c r="I6" s="4"/>
      <c r="J6" s="4"/>
      <c r="K6" s="4"/>
      <c r="L6" s="4"/>
    </row>
    <row r="7" spans="2:26" s="5" customFormat="1" ht="33" customHeight="1" x14ac:dyDescent="0.25">
      <c r="D7" s="4"/>
      <c r="E7" s="4"/>
      <c r="F7" s="4"/>
      <c r="G7" s="4"/>
      <c r="H7" s="4"/>
      <c r="I7" s="4"/>
      <c r="J7" s="4"/>
      <c r="K7" s="4"/>
      <c r="L7" s="4"/>
    </row>
    <row r="8" spans="2:26" s="5" customFormat="1" ht="33" customHeight="1" x14ac:dyDescent="0.25">
      <c r="D8" s="4"/>
      <c r="E8" s="4"/>
      <c r="F8" s="4"/>
      <c r="G8" s="4"/>
      <c r="H8" s="4"/>
      <c r="I8" s="4"/>
      <c r="J8" s="4"/>
      <c r="K8" s="4"/>
      <c r="L8" s="4"/>
    </row>
    <row r="9" spans="2:26" s="5" customFormat="1" ht="33" customHeight="1" x14ac:dyDescent="0.25">
      <c r="D9" s="4"/>
      <c r="E9" s="4"/>
      <c r="F9" s="4"/>
      <c r="G9" s="4"/>
      <c r="H9" s="4"/>
      <c r="I9" s="4"/>
      <c r="J9" s="4"/>
      <c r="K9" s="4"/>
      <c r="L9" s="4"/>
    </row>
    <row r="10" spans="2:26" s="5" customFormat="1" ht="33" customHeight="1" x14ac:dyDescent="0.25">
      <c r="E10" s="4"/>
      <c r="F10" s="4"/>
      <c r="G10" s="4"/>
      <c r="H10" s="4"/>
      <c r="I10" s="4"/>
      <c r="J10" s="4"/>
      <c r="K10" s="4"/>
      <c r="L10" s="4"/>
    </row>
    <row r="11" spans="2:26" s="5" customFormat="1" ht="15" customHeight="1" thickBot="1" x14ac:dyDescent="0.45">
      <c r="B11" s="15"/>
      <c r="E11" s="4"/>
      <c r="F11" s="4"/>
      <c r="G11" s="4"/>
      <c r="H11" s="4"/>
      <c r="I11" s="4"/>
      <c r="J11" s="4"/>
      <c r="K11" s="4"/>
      <c r="L11" s="4"/>
    </row>
    <row r="12" spans="2:26" ht="15.75" thickBot="1" x14ac:dyDescent="0.3">
      <c r="B12" s="9" t="s">
        <v>7</v>
      </c>
      <c r="C12" s="9" t="s">
        <v>27</v>
      </c>
      <c r="D12" s="7" t="s">
        <v>903</v>
      </c>
      <c r="E12" s="12" t="s">
        <v>8</v>
      </c>
      <c r="F12" s="13" t="s">
        <v>9</v>
      </c>
      <c r="G12" s="13" t="s">
        <v>10</v>
      </c>
      <c r="H12" s="14" t="s">
        <v>11</v>
      </c>
      <c r="I12" s="77" t="s">
        <v>575</v>
      </c>
      <c r="J12" s="13" t="s">
        <v>576</v>
      </c>
      <c r="K12" s="13" t="s">
        <v>914</v>
      </c>
      <c r="L12" s="14" t="s">
        <v>577</v>
      </c>
      <c r="P12" s="28" t="s">
        <v>835</v>
      </c>
      <c r="Q12" s="28" t="s">
        <v>839</v>
      </c>
      <c r="R12" s="28" t="s">
        <v>898</v>
      </c>
      <c r="S12" s="28" t="s">
        <v>562</v>
      </c>
      <c r="T12" s="28" t="s">
        <v>563</v>
      </c>
      <c r="U12" s="28" t="s">
        <v>564</v>
      </c>
      <c r="V12" s="28" t="s">
        <v>565</v>
      </c>
      <c r="W12" s="28" t="s">
        <v>571</v>
      </c>
      <c r="X12" s="28" t="s">
        <v>572</v>
      </c>
      <c r="Y12" s="28" t="s">
        <v>573</v>
      </c>
      <c r="Z12" s="28" t="s">
        <v>574</v>
      </c>
    </row>
    <row r="13" spans="2:26" x14ac:dyDescent="0.25">
      <c r="B13" s="71" t="str">
        <f>IF(ISBLANK(P13),"",(P13))</f>
        <v>Delaware (Lower)</v>
      </c>
      <c r="C13" s="71" t="str">
        <f t="shared" ref="C13:I24" si="0">IF(ISBLANK(Q13),"",(Q13))</f>
        <v>NJ/PA</v>
      </c>
      <c r="D13" s="74" t="str">
        <f t="shared" si="0"/>
        <v>NPS</v>
      </c>
      <c r="E13" s="81" t="str">
        <f t="shared" si="0"/>
        <v/>
      </c>
      <c r="F13" s="39">
        <f t="shared" si="0"/>
        <v>25.4</v>
      </c>
      <c r="G13" s="39">
        <f t="shared" si="0"/>
        <v>41.9</v>
      </c>
      <c r="H13" s="68">
        <f t="shared" si="0"/>
        <v>67.3</v>
      </c>
      <c r="I13" s="78" t="str">
        <f t="shared" si="0"/>
        <v/>
      </c>
      <c r="J13" s="39">
        <f>IF(ISBLANK(X13),"",(X13))</f>
        <v>37.74145616641902</v>
      </c>
      <c r="K13" s="39">
        <f t="shared" ref="K13:L24" si="1">IF(ISBLANK(Y13),"",(Y13))</f>
        <v>62.25854383358098</v>
      </c>
      <c r="L13" s="68">
        <f>IF(ISBLANK(Z13),"",(Z13))</f>
        <v>100</v>
      </c>
      <c r="P13" s="28" t="s">
        <v>340</v>
      </c>
      <c r="Q13" s="28" t="s">
        <v>486</v>
      </c>
      <c r="R13" s="28" t="s">
        <v>2</v>
      </c>
      <c r="S13" s="28"/>
      <c r="T13" s="28">
        <v>25.4</v>
      </c>
      <c r="U13" s="28">
        <v>41.9</v>
      </c>
      <c r="V13" s="28">
        <v>67.3</v>
      </c>
      <c r="W13" s="28"/>
      <c r="X13" s="28">
        <v>37.74145616641902</v>
      </c>
      <c r="Y13" s="28">
        <v>62.25854383358098</v>
      </c>
      <c r="Z13" s="28">
        <v>100</v>
      </c>
    </row>
    <row r="14" spans="2:26" x14ac:dyDescent="0.25">
      <c r="B14" s="72" t="str">
        <f t="shared" ref="B14:B24" si="2">IF(ISBLANK(P14),"",(P14))</f>
        <v>Eightmile</v>
      </c>
      <c r="C14" s="72" t="str">
        <f t="shared" si="0"/>
        <v>CT</v>
      </c>
      <c r="D14" s="75" t="str">
        <f t="shared" si="0"/>
        <v>NPS</v>
      </c>
      <c r="E14" s="82" t="str">
        <f t="shared" si="0"/>
        <v/>
      </c>
      <c r="F14" s="33">
        <f t="shared" si="0"/>
        <v>25.3</v>
      </c>
      <c r="G14" s="33" t="str">
        <f t="shared" si="0"/>
        <v/>
      </c>
      <c r="H14" s="69">
        <f t="shared" si="0"/>
        <v>25.3</v>
      </c>
      <c r="I14" s="79" t="str">
        <f t="shared" si="0"/>
        <v/>
      </c>
      <c r="J14" s="33">
        <f t="shared" ref="J14:J24" si="3">IF(ISBLANK(X14),"",(X14))</f>
        <v>100</v>
      </c>
      <c r="K14" s="33" t="str">
        <f t="shared" si="1"/>
        <v/>
      </c>
      <c r="L14" s="69">
        <f t="shared" si="1"/>
        <v>100</v>
      </c>
      <c r="P14" s="28" t="s">
        <v>450</v>
      </c>
      <c r="Q14" s="28" t="s">
        <v>38</v>
      </c>
      <c r="R14" s="28" t="s">
        <v>2</v>
      </c>
      <c r="S14" s="28"/>
      <c r="T14" s="28">
        <v>25.3</v>
      </c>
      <c r="U14" s="28"/>
      <c r="V14" s="28">
        <v>25.3</v>
      </c>
      <c r="W14" s="28"/>
      <c r="X14" s="28">
        <v>100</v>
      </c>
      <c r="Y14" s="28"/>
      <c r="Z14" s="28">
        <v>100</v>
      </c>
    </row>
    <row r="15" spans="2:26" x14ac:dyDescent="0.25">
      <c r="B15" s="72" t="str">
        <f t="shared" si="2"/>
        <v>Great Egg Harbor</v>
      </c>
      <c r="C15" s="72" t="str">
        <f t="shared" si="0"/>
        <v xml:space="preserve">NJ </v>
      </c>
      <c r="D15" s="75" t="str">
        <f t="shared" si="0"/>
        <v>NPS</v>
      </c>
      <c r="E15" s="82" t="str">
        <f t="shared" si="0"/>
        <v/>
      </c>
      <c r="F15" s="33">
        <f t="shared" si="0"/>
        <v>30.6</v>
      </c>
      <c r="G15" s="33">
        <f t="shared" si="0"/>
        <v>98.4</v>
      </c>
      <c r="H15" s="69">
        <f t="shared" si="0"/>
        <v>129</v>
      </c>
      <c r="I15" s="79" t="str">
        <f t="shared" si="0"/>
        <v/>
      </c>
      <c r="J15" s="33">
        <f t="shared" si="3"/>
        <v>23.720930232558139</v>
      </c>
      <c r="K15" s="33">
        <f t="shared" si="1"/>
        <v>76.279069767441868</v>
      </c>
      <c r="L15" s="69">
        <f t="shared" si="1"/>
        <v>100</v>
      </c>
      <c r="P15" s="28" t="s">
        <v>246</v>
      </c>
      <c r="Q15" s="28" t="s">
        <v>429</v>
      </c>
      <c r="R15" s="28" t="s">
        <v>2</v>
      </c>
      <c r="S15" s="28"/>
      <c r="T15" s="28">
        <v>30.6</v>
      </c>
      <c r="U15" s="28">
        <v>98.4</v>
      </c>
      <c r="V15" s="28">
        <v>129</v>
      </c>
      <c r="W15" s="28"/>
      <c r="X15" s="28">
        <v>23.720930232558139</v>
      </c>
      <c r="Y15" s="28">
        <v>76.279069767441868</v>
      </c>
      <c r="Z15" s="28">
        <v>100</v>
      </c>
    </row>
    <row r="16" spans="2:26" x14ac:dyDescent="0.25">
      <c r="B16" s="72" t="str">
        <f t="shared" si="2"/>
        <v>Lamprey</v>
      </c>
      <c r="C16" s="72" t="str">
        <f t="shared" si="0"/>
        <v>NH</v>
      </c>
      <c r="D16" s="75" t="str">
        <f t="shared" si="0"/>
        <v>NPS</v>
      </c>
      <c r="E16" s="82" t="str">
        <f t="shared" si="0"/>
        <v/>
      </c>
      <c r="F16" s="33" t="str">
        <f t="shared" si="0"/>
        <v/>
      </c>
      <c r="G16" s="33">
        <f t="shared" si="0"/>
        <v>23.5</v>
      </c>
      <c r="H16" s="69">
        <f t="shared" si="0"/>
        <v>23.5</v>
      </c>
      <c r="I16" s="79" t="str">
        <f t="shared" si="0"/>
        <v/>
      </c>
      <c r="J16" s="33" t="str">
        <f t="shared" si="3"/>
        <v/>
      </c>
      <c r="K16" s="33">
        <f t="shared" si="1"/>
        <v>100</v>
      </c>
      <c r="L16" s="69">
        <f t="shared" si="1"/>
        <v>100</v>
      </c>
      <c r="P16" s="28" t="s">
        <v>283</v>
      </c>
      <c r="Q16" s="28" t="s">
        <v>57</v>
      </c>
      <c r="R16" s="28" t="s">
        <v>2</v>
      </c>
      <c r="S16" s="28"/>
      <c r="T16" s="28"/>
      <c r="U16" s="28">
        <v>23.5</v>
      </c>
      <c r="V16" s="28">
        <v>23.5</v>
      </c>
      <c r="W16" s="28"/>
      <c r="X16" s="28"/>
      <c r="Y16" s="28">
        <v>100</v>
      </c>
      <c r="Z16" s="28">
        <v>100</v>
      </c>
    </row>
    <row r="17" spans="2:26" x14ac:dyDescent="0.25">
      <c r="B17" s="72" t="str">
        <f t="shared" si="2"/>
        <v>Maurice</v>
      </c>
      <c r="C17" s="72" t="str">
        <f t="shared" si="0"/>
        <v>NJ</v>
      </c>
      <c r="D17" s="75" t="str">
        <f t="shared" si="0"/>
        <v>NPS</v>
      </c>
      <c r="E17" s="82" t="str">
        <f t="shared" si="0"/>
        <v/>
      </c>
      <c r="F17" s="33">
        <f t="shared" si="0"/>
        <v>28.9</v>
      </c>
      <c r="G17" s="33">
        <f t="shared" si="0"/>
        <v>6.5</v>
      </c>
      <c r="H17" s="69">
        <f t="shared" si="0"/>
        <v>35.4</v>
      </c>
      <c r="I17" s="79" t="str">
        <f t="shared" si="0"/>
        <v/>
      </c>
      <c r="J17" s="33">
        <f t="shared" si="3"/>
        <v>81.638418079096041</v>
      </c>
      <c r="K17" s="33">
        <f t="shared" si="1"/>
        <v>18.361581920903955</v>
      </c>
      <c r="L17" s="69">
        <f t="shared" si="1"/>
        <v>100</v>
      </c>
      <c r="P17" s="28" t="s">
        <v>255</v>
      </c>
      <c r="Q17" s="28" t="s">
        <v>58</v>
      </c>
      <c r="R17" s="28" t="s">
        <v>2</v>
      </c>
      <c r="S17" s="28"/>
      <c r="T17" s="28">
        <v>28.9</v>
      </c>
      <c r="U17" s="28">
        <v>6.5</v>
      </c>
      <c r="V17" s="28">
        <v>35.4</v>
      </c>
      <c r="W17" s="28"/>
      <c r="X17" s="28">
        <v>81.638418079096041</v>
      </c>
      <c r="Y17" s="28">
        <v>18.361581920903955</v>
      </c>
      <c r="Z17" s="28">
        <v>100</v>
      </c>
    </row>
    <row r="18" spans="2:26" x14ac:dyDescent="0.25">
      <c r="B18" s="72" t="str">
        <f t="shared" si="2"/>
        <v>Missisquoi and Trout</v>
      </c>
      <c r="C18" s="72" t="str">
        <f t="shared" si="0"/>
        <v>VT</v>
      </c>
      <c r="D18" s="75" t="str">
        <f t="shared" si="0"/>
        <v>NPS</v>
      </c>
      <c r="E18" s="82" t="str">
        <f t="shared" si="0"/>
        <v/>
      </c>
      <c r="F18" s="33" t="str">
        <f t="shared" si="0"/>
        <v/>
      </c>
      <c r="G18" s="33">
        <f t="shared" si="0"/>
        <v>46.1</v>
      </c>
      <c r="H18" s="69">
        <f t="shared" si="0"/>
        <v>46.1</v>
      </c>
      <c r="I18" s="79" t="str">
        <f t="shared" si="0"/>
        <v/>
      </c>
      <c r="J18" s="33" t="str">
        <f t="shared" si="3"/>
        <v/>
      </c>
      <c r="K18" s="33">
        <f t="shared" si="1"/>
        <v>100</v>
      </c>
      <c r="L18" s="69">
        <f t="shared" si="1"/>
        <v>100</v>
      </c>
      <c r="P18" s="28" t="s">
        <v>317</v>
      </c>
      <c r="Q18" s="28" t="s">
        <v>71</v>
      </c>
      <c r="R18" s="28" t="s">
        <v>2</v>
      </c>
      <c r="S18" s="28"/>
      <c r="T18" s="28"/>
      <c r="U18" s="28">
        <v>46.1</v>
      </c>
      <c r="V18" s="28">
        <v>46.1</v>
      </c>
      <c r="W18" s="28"/>
      <c r="X18" s="28"/>
      <c r="Y18" s="28">
        <v>100</v>
      </c>
      <c r="Z18" s="28">
        <v>100</v>
      </c>
    </row>
    <row r="19" spans="2:26" x14ac:dyDescent="0.25">
      <c r="B19" s="72" t="str">
        <f t="shared" si="2"/>
        <v>Musconetcong</v>
      </c>
      <c r="C19" s="72" t="str">
        <f t="shared" si="0"/>
        <v>NJ</v>
      </c>
      <c r="D19" s="75" t="str">
        <f t="shared" si="0"/>
        <v>NPS</v>
      </c>
      <c r="E19" s="82" t="str">
        <f t="shared" si="0"/>
        <v/>
      </c>
      <c r="F19" s="33">
        <f t="shared" si="0"/>
        <v>3.5</v>
      </c>
      <c r="G19" s="33">
        <f t="shared" si="0"/>
        <v>20.7</v>
      </c>
      <c r="H19" s="69">
        <f t="shared" si="0"/>
        <v>24.2</v>
      </c>
      <c r="I19" s="79" t="str">
        <f t="shared" si="0"/>
        <v/>
      </c>
      <c r="J19" s="33">
        <f t="shared" si="3"/>
        <v>14.462809917355374</v>
      </c>
      <c r="K19" s="33">
        <f t="shared" si="1"/>
        <v>85.537190082644628</v>
      </c>
      <c r="L19" s="69">
        <f t="shared" si="1"/>
        <v>100</v>
      </c>
      <c r="P19" s="28" t="s">
        <v>448</v>
      </c>
      <c r="Q19" s="28" t="s">
        <v>58</v>
      </c>
      <c r="R19" s="28" t="s">
        <v>2</v>
      </c>
      <c r="S19" s="28"/>
      <c r="T19" s="28">
        <v>3.5</v>
      </c>
      <c r="U19" s="28">
        <v>20.7</v>
      </c>
      <c r="V19" s="28">
        <v>24.2</v>
      </c>
      <c r="W19" s="28"/>
      <c r="X19" s="28">
        <v>14.462809917355374</v>
      </c>
      <c r="Y19" s="28">
        <v>85.537190082644628</v>
      </c>
      <c r="Z19" s="28">
        <v>100</v>
      </c>
    </row>
    <row r="20" spans="2:26" x14ac:dyDescent="0.25">
      <c r="B20" s="72" t="str">
        <f t="shared" si="2"/>
        <v>Sudbury, Assabet and Concord</v>
      </c>
      <c r="C20" s="72" t="str">
        <f t="shared" si="0"/>
        <v>MA</v>
      </c>
      <c r="D20" s="75" t="str">
        <f t="shared" si="0"/>
        <v>NPS</v>
      </c>
      <c r="E20" s="82" t="str">
        <f t="shared" si="0"/>
        <v/>
      </c>
      <c r="F20" s="33">
        <f t="shared" si="0"/>
        <v>14.9</v>
      </c>
      <c r="G20" s="33">
        <f t="shared" si="0"/>
        <v>14.1</v>
      </c>
      <c r="H20" s="69">
        <f t="shared" si="0"/>
        <v>29</v>
      </c>
      <c r="I20" s="79" t="str">
        <f t="shared" si="0"/>
        <v/>
      </c>
      <c r="J20" s="33">
        <f t="shared" si="3"/>
        <v>51.379310344827587</v>
      </c>
      <c r="K20" s="33">
        <f t="shared" si="1"/>
        <v>48.620689655172413</v>
      </c>
      <c r="L20" s="69">
        <f t="shared" si="1"/>
        <v>100</v>
      </c>
      <c r="P20" s="28" t="s">
        <v>905</v>
      </c>
      <c r="Q20" s="28" t="s">
        <v>49</v>
      </c>
      <c r="R20" s="28" t="s">
        <v>2</v>
      </c>
      <c r="S20" s="28"/>
      <c r="T20" s="28">
        <v>14.9</v>
      </c>
      <c r="U20" s="28">
        <v>14.1</v>
      </c>
      <c r="V20" s="28">
        <v>29</v>
      </c>
      <c r="W20" s="28"/>
      <c r="X20" s="28">
        <v>51.379310344827587</v>
      </c>
      <c r="Y20" s="28">
        <v>48.620689655172413</v>
      </c>
      <c r="Z20" s="28">
        <v>100</v>
      </c>
    </row>
    <row r="21" spans="2:26" x14ac:dyDescent="0.25">
      <c r="B21" s="72" t="str">
        <f t="shared" si="2"/>
        <v>Taunton</v>
      </c>
      <c r="C21" s="72" t="str">
        <f t="shared" si="0"/>
        <v>MA</v>
      </c>
      <c r="D21" s="75" t="str">
        <f t="shared" si="0"/>
        <v>NPS</v>
      </c>
      <c r="E21" s="82" t="str">
        <f t="shared" si="0"/>
        <v/>
      </c>
      <c r="F21" s="33">
        <f t="shared" si="0"/>
        <v>26</v>
      </c>
      <c r="G21" s="33">
        <f t="shared" si="0"/>
        <v>14</v>
      </c>
      <c r="H21" s="69">
        <f t="shared" si="0"/>
        <v>40</v>
      </c>
      <c r="I21" s="79" t="str">
        <f t="shared" si="0"/>
        <v/>
      </c>
      <c r="J21" s="33">
        <f t="shared" si="3"/>
        <v>65</v>
      </c>
      <c r="K21" s="33">
        <f t="shared" si="1"/>
        <v>35</v>
      </c>
      <c r="L21" s="69">
        <f t="shared" si="1"/>
        <v>100</v>
      </c>
      <c r="P21" s="28" t="s">
        <v>313</v>
      </c>
      <c r="Q21" s="28" t="s">
        <v>49</v>
      </c>
      <c r="R21" s="28" t="s">
        <v>2</v>
      </c>
      <c r="S21" s="28"/>
      <c r="T21" s="28">
        <v>26</v>
      </c>
      <c r="U21" s="28">
        <v>14</v>
      </c>
      <c r="V21" s="28">
        <v>40</v>
      </c>
      <c r="W21" s="28"/>
      <c r="X21" s="28">
        <v>65</v>
      </c>
      <c r="Y21" s="28">
        <v>35</v>
      </c>
      <c r="Z21" s="28">
        <v>100</v>
      </c>
    </row>
    <row r="22" spans="2:26" x14ac:dyDescent="0.25">
      <c r="B22" s="72" t="str">
        <f t="shared" si="2"/>
        <v>Wekiva</v>
      </c>
      <c r="C22" s="72" t="str">
        <f t="shared" si="0"/>
        <v>FL</v>
      </c>
      <c r="D22" s="75" t="str">
        <f t="shared" si="0"/>
        <v>NPS</v>
      </c>
      <c r="E22" s="82">
        <f t="shared" si="0"/>
        <v>31.4</v>
      </c>
      <c r="F22" s="33">
        <f t="shared" si="0"/>
        <v>2.1</v>
      </c>
      <c r="G22" s="33">
        <f t="shared" si="0"/>
        <v>8.1</v>
      </c>
      <c r="H22" s="69">
        <f t="shared" si="0"/>
        <v>41.6</v>
      </c>
      <c r="I22" s="79">
        <f t="shared" si="0"/>
        <v>75.480769230769226</v>
      </c>
      <c r="J22" s="33">
        <f t="shared" si="3"/>
        <v>5.0480769230769234</v>
      </c>
      <c r="K22" s="33">
        <f t="shared" si="1"/>
        <v>19.471153846153843</v>
      </c>
      <c r="L22" s="69">
        <f t="shared" si="1"/>
        <v>99.999999999999986</v>
      </c>
      <c r="P22" s="28" t="s">
        <v>440</v>
      </c>
      <c r="Q22" s="28" t="s">
        <v>41</v>
      </c>
      <c r="R22" s="28" t="s">
        <v>2</v>
      </c>
      <c r="S22" s="28">
        <v>31.4</v>
      </c>
      <c r="T22" s="28">
        <v>2.1</v>
      </c>
      <c r="U22" s="28">
        <v>8.1</v>
      </c>
      <c r="V22" s="28">
        <v>41.6</v>
      </c>
      <c r="W22" s="28">
        <v>75.480769230769226</v>
      </c>
      <c r="X22" s="28">
        <v>5.0480769230769234</v>
      </c>
      <c r="Y22" s="28">
        <v>19.471153846153843</v>
      </c>
      <c r="Z22" s="28">
        <v>99.999999999999986</v>
      </c>
    </row>
    <row r="23" spans="2:26" x14ac:dyDescent="0.25">
      <c r="B23" s="72" t="str">
        <f t="shared" si="2"/>
        <v>West Branch Farmington</v>
      </c>
      <c r="C23" s="72" t="str">
        <f t="shared" si="0"/>
        <v>CT</v>
      </c>
      <c r="D23" s="75" t="str">
        <f t="shared" si="0"/>
        <v>NPS</v>
      </c>
      <c r="E23" s="82" t="str">
        <f t="shared" si="0"/>
        <v/>
      </c>
      <c r="F23" s="33" t="str">
        <f t="shared" si="0"/>
        <v/>
      </c>
      <c r="G23" s="33">
        <f t="shared" si="0"/>
        <v>14</v>
      </c>
      <c r="H23" s="69">
        <f t="shared" si="0"/>
        <v>14</v>
      </c>
      <c r="I23" s="79" t="str">
        <f t="shared" si="0"/>
        <v/>
      </c>
      <c r="J23" s="33" t="str">
        <f t="shared" si="3"/>
        <v/>
      </c>
      <c r="K23" s="33">
        <f t="shared" si="1"/>
        <v>100</v>
      </c>
      <c r="L23" s="69">
        <f t="shared" si="1"/>
        <v>100</v>
      </c>
      <c r="P23" s="28" t="s">
        <v>432</v>
      </c>
      <c r="Q23" s="28" t="s">
        <v>38</v>
      </c>
      <c r="R23" s="28" t="s">
        <v>2</v>
      </c>
      <c r="S23" s="28"/>
      <c r="T23" s="28"/>
      <c r="U23" s="28">
        <v>14</v>
      </c>
      <c r="V23" s="28">
        <v>14</v>
      </c>
      <c r="W23" s="28"/>
      <c r="X23" s="28"/>
      <c r="Y23" s="28">
        <v>100</v>
      </c>
      <c r="Z23" s="28">
        <v>100</v>
      </c>
    </row>
    <row r="24" spans="2:26" x14ac:dyDescent="0.25">
      <c r="B24" s="72" t="str">
        <f t="shared" si="2"/>
        <v>Westfield</v>
      </c>
      <c r="C24" s="72" t="str">
        <f t="shared" si="0"/>
        <v>MA</v>
      </c>
      <c r="D24" s="75" t="str">
        <f t="shared" si="0"/>
        <v>State</v>
      </c>
      <c r="E24" s="82">
        <f t="shared" si="0"/>
        <v>2.6</v>
      </c>
      <c r="F24" s="33">
        <f t="shared" si="0"/>
        <v>42.9</v>
      </c>
      <c r="G24" s="33">
        <f t="shared" si="0"/>
        <v>32.6</v>
      </c>
      <c r="H24" s="69">
        <f t="shared" si="0"/>
        <v>78.099999999999994</v>
      </c>
      <c r="I24" s="79">
        <f t="shared" si="0"/>
        <v>3.3290653008962869</v>
      </c>
      <c r="J24" s="33">
        <f t="shared" si="3"/>
        <v>54.929577464788736</v>
      </c>
      <c r="K24" s="33">
        <f t="shared" si="1"/>
        <v>41.741357234314982</v>
      </c>
      <c r="L24" s="69">
        <f t="shared" si="1"/>
        <v>100</v>
      </c>
      <c r="N24" t="s">
        <v>991</v>
      </c>
      <c r="P24" s="28" t="s">
        <v>430</v>
      </c>
      <c r="Q24" s="28" t="s">
        <v>49</v>
      </c>
      <c r="R24" s="28" t="s">
        <v>4</v>
      </c>
      <c r="S24" s="28">
        <v>2.6</v>
      </c>
      <c r="T24" s="28">
        <v>42.9</v>
      </c>
      <c r="U24" s="28">
        <v>32.6</v>
      </c>
      <c r="V24" s="28">
        <v>78.099999999999994</v>
      </c>
      <c r="W24" s="28">
        <v>3.3290653008962869</v>
      </c>
      <c r="X24" s="28">
        <v>54.929577464788736</v>
      </c>
      <c r="Y24" s="28">
        <v>41.741357234314982</v>
      </c>
      <c r="Z24" s="28">
        <v>100</v>
      </c>
    </row>
    <row r="25" spans="2:26" ht="15.75" thickBot="1" x14ac:dyDescent="0.3">
      <c r="B25" s="73" t="str">
        <f t="shared" ref="B25:L25" si="4">IF(ISBLANK(P25),"",(P25))</f>
        <v>White Clay Creek</v>
      </c>
      <c r="C25" s="73" t="str">
        <f t="shared" si="4"/>
        <v>DE/PA</v>
      </c>
      <c r="D25" s="76" t="str">
        <f t="shared" si="4"/>
        <v>NPS</v>
      </c>
      <c r="E25" s="83" t="str">
        <f t="shared" si="4"/>
        <v/>
      </c>
      <c r="F25" s="67">
        <f t="shared" si="4"/>
        <v>31.4</v>
      </c>
      <c r="G25" s="67">
        <f t="shared" si="4"/>
        <v>167.6</v>
      </c>
      <c r="H25" s="70">
        <f t="shared" si="4"/>
        <v>199</v>
      </c>
      <c r="I25" s="80" t="str">
        <f t="shared" si="4"/>
        <v/>
      </c>
      <c r="J25" s="67">
        <f t="shared" si="4"/>
        <v>15.778894472361809</v>
      </c>
      <c r="K25" s="67">
        <f t="shared" si="4"/>
        <v>84.221105527638187</v>
      </c>
      <c r="L25" s="70">
        <f t="shared" si="4"/>
        <v>100</v>
      </c>
      <c r="P25" s="28" t="s">
        <v>93</v>
      </c>
      <c r="Q25" s="28" t="s">
        <v>39</v>
      </c>
      <c r="R25" s="28" t="s">
        <v>2</v>
      </c>
      <c r="S25" s="28"/>
      <c r="T25" s="28">
        <v>31.4</v>
      </c>
      <c r="U25" s="28">
        <v>167.6</v>
      </c>
      <c r="V25" s="28">
        <v>199</v>
      </c>
      <c r="W25" s="28"/>
      <c r="X25" s="28">
        <v>15.778894472361809</v>
      </c>
      <c r="Y25" s="28">
        <v>84.221105527638187</v>
      </c>
      <c r="Z25" s="28">
        <v>100</v>
      </c>
    </row>
    <row r="26" spans="2:26" ht="15.75" thickBot="1" x14ac:dyDescent="0.3">
      <c r="B26" s="319"/>
      <c r="C26" s="65"/>
      <c r="D26" s="483" t="s">
        <v>5</v>
      </c>
      <c r="E26" s="162">
        <f>SUM(E13:E25)</f>
        <v>34</v>
      </c>
      <c r="F26" s="163">
        <f t="shared" ref="F26:H26" si="5">SUM(F13:F25)</f>
        <v>231.00000000000003</v>
      </c>
      <c r="G26" s="163">
        <f t="shared" si="5"/>
        <v>487.5</v>
      </c>
      <c r="H26" s="164">
        <f t="shared" si="5"/>
        <v>752.5</v>
      </c>
      <c r="I26" s="162">
        <f>(E26/$H26)*100</f>
        <v>4.5182724252491697</v>
      </c>
      <c r="J26" s="163">
        <f t="shared" ref="J26:L26" si="6">(F26/$H26)*100</f>
        <v>30.697674418604652</v>
      </c>
      <c r="K26" s="163">
        <f t="shared" si="6"/>
        <v>64.784053156146186</v>
      </c>
      <c r="L26" s="164">
        <f t="shared" si="6"/>
        <v>100</v>
      </c>
    </row>
    <row r="28" spans="2:26" x14ac:dyDescent="0.25">
      <c r="B28" s="5" t="s">
        <v>504</v>
      </c>
      <c r="C28" s="5"/>
    </row>
  </sheetData>
  <printOptions horizontalCentered="1"/>
  <pageMargins left="0.25" right="0.25" top="0.75" bottom="0.75" header="0.3" footer="0.3"/>
  <pageSetup scale="67" fitToHeight="0"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E6FA"/>
    <pageSetUpPr fitToPage="1"/>
  </sheetPr>
  <dimension ref="A1:BN41"/>
  <sheetViews>
    <sheetView zoomScale="80" zoomScaleNormal="80" workbookViewId="0">
      <pane ySplit="12" topLeftCell="A13" activePane="bottomLeft" state="frozen"/>
      <selection activeCell="B1" sqref="B1"/>
      <selection pane="bottomLeft"/>
    </sheetView>
  </sheetViews>
  <sheetFormatPr defaultRowHeight="15" x14ac:dyDescent="0.25"/>
  <cols>
    <col min="1" max="1" width="1.7109375" style="5" customWidth="1"/>
    <col min="2" max="2" width="25.28515625" bestFit="1" customWidth="1"/>
    <col min="3" max="3" width="12.140625" bestFit="1" customWidth="1"/>
    <col min="4" max="4" width="11.7109375" bestFit="1" customWidth="1"/>
    <col min="5" max="5" width="6" bestFit="1" customWidth="1"/>
    <col min="6" max="9" width="8.7109375" style="4" customWidth="1"/>
    <col min="10" max="10" width="8.7109375" style="464" customWidth="1"/>
    <col min="11" max="29" width="8.7109375" style="4" customWidth="1"/>
    <col min="30" max="30" width="15.28515625" style="1" bestFit="1" customWidth="1"/>
    <col min="31" max="31" width="50.7109375" style="1" customWidth="1"/>
    <col min="32" max="32" width="9.7109375" style="5" bestFit="1" customWidth="1"/>
    <col min="33" max="33" width="10.85546875" style="5" bestFit="1" customWidth="1"/>
    <col min="34" max="34" width="9.85546875" style="5" bestFit="1" customWidth="1"/>
    <col min="35" max="35" width="10" style="5" bestFit="1" customWidth="1"/>
    <col min="36" max="36" width="9.85546875" style="5" customWidth="1"/>
    <col min="37" max="37" width="28.42578125" style="5" hidden="1" customWidth="1"/>
    <col min="38" max="38" width="16.7109375" style="5" hidden="1" customWidth="1"/>
    <col min="39" max="39" width="18.7109375" style="5" hidden="1" customWidth="1"/>
    <col min="40" max="40" width="8" style="5" hidden="1" customWidth="1"/>
    <col min="41" max="41" width="11" style="5" hidden="1" customWidth="1"/>
    <col min="42" max="42" width="10.140625" style="5" hidden="1" customWidth="1"/>
    <col min="43" max="43" width="10.28515625" hidden="1" customWidth="1"/>
    <col min="44" max="44" width="10.140625" hidden="1" customWidth="1"/>
    <col min="45" max="45" width="11.28515625" hidden="1" customWidth="1"/>
    <col min="46" max="46" width="10.28515625" hidden="1" customWidth="1"/>
    <col min="47" max="47" width="10.5703125" hidden="1" customWidth="1"/>
    <col min="48" max="48" width="10.28515625" hidden="1" customWidth="1"/>
    <col min="49" max="49" width="10.7109375" hidden="1" customWidth="1"/>
    <col min="50" max="50" width="9.85546875" hidden="1" customWidth="1"/>
    <col min="51" max="51" width="10" hidden="1" customWidth="1"/>
    <col min="52" max="52" width="9.85546875" hidden="1" customWidth="1"/>
    <col min="53" max="53" width="11.7109375" hidden="1" customWidth="1"/>
    <col min="54" max="54" width="10.85546875" hidden="1" customWidth="1"/>
    <col min="55" max="55" width="11" hidden="1" customWidth="1"/>
    <col min="56" max="56" width="10.85546875" hidden="1" customWidth="1"/>
    <col min="57" max="57" width="11.7109375" hidden="1" customWidth="1"/>
    <col min="58" max="58" width="10.85546875" hidden="1" customWidth="1"/>
    <col min="59" max="59" width="11" hidden="1" customWidth="1"/>
    <col min="60" max="60" width="10.85546875" hidden="1" customWidth="1"/>
    <col min="61" max="61" width="10.7109375" hidden="1" customWidth="1"/>
    <col min="62" max="62" width="9.85546875" hidden="1" customWidth="1"/>
    <col min="63" max="63" width="10" hidden="1" customWidth="1"/>
    <col min="64" max="64" width="9.85546875" hidden="1" customWidth="1"/>
    <col min="65" max="65" width="19.85546875" hidden="1" customWidth="1"/>
    <col min="66" max="66" width="81.140625" hidden="1" customWidth="1"/>
    <col min="67" max="67" width="0" hidden="1" customWidth="1"/>
  </cols>
  <sheetData>
    <row r="1" spans="2:66" s="5" customFormat="1" ht="9.9499999999999993" customHeight="1" x14ac:dyDescent="0.25">
      <c r="F1" s="4"/>
      <c r="G1" s="4"/>
      <c r="H1" s="4"/>
      <c r="I1" s="4"/>
      <c r="J1" s="464"/>
      <c r="K1" s="4"/>
      <c r="L1" s="4"/>
      <c r="M1" s="4"/>
      <c r="N1" s="4"/>
      <c r="O1" s="4"/>
      <c r="P1" s="4"/>
      <c r="Q1" s="4"/>
      <c r="R1" s="4"/>
      <c r="S1" s="4"/>
      <c r="T1" s="4"/>
      <c r="U1" s="4"/>
      <c r="V1" s="4"/>
      <c r="W1" s="4"/>
      <c r="X1" s="4"/>
      <c r="Y1" s="4"/>
      <c r="Z1" s="4"/>
      <c r="AA1" s="4"/>
      <c r="AB1" s="4"/>
      <c r="AC1" s="4"/>
      <c r="AD1" s="1"/>
      <c r="AE1" s="1"/>
    </row>
    <row r="2" spans="2:66" s="5" customFormat="1" ht="37.5" customHeight="1" x14ac:dyDescent="0.25">
      <c r="B2" s="311" t="s">
        <v>916</v>
      </c>
      <c r="F2" s="4"/>
      <c r="G2" s="4"/>
      <c r="H2" s="4"/>
      <c r="I2" s="4"/>
      <c r="J2" s="464"/>
      <c r="K2" s="4"/>
      <c r="L2" s="4"/>
      <c r="M2" s="4"/>
      <c r="N2" s="4"/>
      <c r="O2" s="4"/>
      <c r="P2" s="4"/>
      <c r="Q2" s="4"/>
      <c r="R2" s="4"/>
      <c r="S2" s="4"/>
      <c r="T2" s="4"/>
      <c r="U2" s="4"/>
      <c r="V2" s="4"/>
      <c r="W2" s="4"/>
      <c r="X2" s="4"/>
      <c r="Y2" s="4"/>
      <c r="Z2" s="4"/>
      <c r="AA2" s="4"/>
      <c r="AB2" s="4"/>
      <c r="AC2" s="4"/>
      <c r="AD2" s="1"/>
      <c r="AE2" s="1"/>
    </row>
    <row r="3" spans="2:66" s="5" customFormat="1" ht="15" customHeight="1" x14ac:dyDescent="0.4">
      <c r="B3" s="15"/>
      <c r="F3" s="4"/>
      <c r="G3" s="4"/>
      <c r="H3" s="4"/>
      <c r="I3" s="4"/>
      <c r="J3" s="464"/>
      <c r="K3" s="4"/>
      <c r="L3" s="4"/>
      <c r="M3" s="4"/>
      <c r="N3" s="4"/>
      <c r="O3" s="4"/>
      <c r="P3" s="4"/>
      <c r="Q3" s="4"/>
      <c r="R3" s="4"/>
      <c r="S3" s="4"/>
      <c r="T3" s="4"/>
      <c r="U3" s="4"/>
      <c r="V3" s="4"/>
      <c r="W3" s="4"/>
      <c r="X3" s="4"/>
      <c r="Y3" s="4"/>
      <c r="Z3" s="4"/>
      <c r="AA3" s="4"/>
      <c r="AB3" s="4"/>
      <c r="AC3" s="4"/>
      <c r="AD3" s="1"/>
      <c r="AE3" s="1"/>
    </row>
    <row r="4" spans="2:66" s="5" customFormat="1" ht="37.5" customHeight="1" x14ac:dyDescent="0.4">
      <c r="B4" s="15"/>
      <c r="F4" s="4"/>
      <c r="G4" s="4"/>
      <c r="H4" s="4"/>
      <c r="I4" s="4"/>
      <c r="J4" s="464"/>
      <c r="K4" s="4"/>
      <c r="L4" s="4"/>
      <c r="M4" s="4"/>
      <c r="N4" s="4"/>
      <c r="O4" s="4"/>
      <c r="P4" s="4"/>
      <c r="Q4" s="4"/>
      <c r="R4" s="4"/>
      <c r="S4" s="4"/>
      <c r="T4" s="4"/>
      <c r="U4" s="4"/>
      <c r="V4" s="4"/>
      <c r="W4" s="4"/>
      <c r="X4" s="4"/>
      <c r="Y4" s="4"/>
      <c r="Z4" s="4"/>
      <c r="AA4" s="4"/>
      <c r="AB4" s="4"/>
      <c r="AC4" s="4"/>
      <c r="AE4" s="1"/>
    </row>
    <row r="5" spans="2:66" s="5" customFormat="1" ht="37.5" customHeight="1" x14ac:dyDescent="0.25">
      <c r="F5" s="4"/>
      <c r="G5" s="4"/>
      <c r="H5" s="4"/>
      <c r="I5" s="464"/>
      <c r="J5" s="4"/>
      <c r="K5" s="4"/>
      <c r="L5" s="4"/>
      <c r="M5" s="4"/>
      <c r="N5" s="4"/>
      <c r="O5" s="4"/>
      <c r="P5" s="4"/>
      <c r="Q5" s="4"/>
      <c r="R5" s="4"/>
      <c r="S5" s="4"/>
      <c r="T5" s="4"/>
      <c r="U5" s="4"/>
      <c r="V5" s="4"/>
      <c r="W5" s="4"/>
      <c r="X5" s="4"/>
      <c r="Y5" s="4"/>
      <c r="Z5" s="4"/>
      <c r="AA5" s="4"/>
      <c r="AB5" s="4"/>
      <c r="AC5" s="4"/>
      <c r="AD5" s="1"/>
    </row>
    <row r="6" spans="2:66" s="5" customFormat="1" ht="37.5" customHeight="1" x14ac:dyDescent="0.25">
      <c r="F6" s="4"/>
      <c r="G6" s="4"/>
      <c r="H6" s="4"/>
      <c r="I6" s="464"/>
      <c r="J6" s="4"/>
      <c r="K6" s="4"/>
      <c r="L6" s="4"/>
      <c r="M6" s="4"/>
      <c r="N6" s="4"/>
      <c r="O6" s="4"/>
      <c r="P6" s="4"/>
      <c r="Q6" s="4"/>
      <c r="R6" s="4"/>
      <c r="S6" s="4"/>
      <c r="T6" s="4"/>
      <c r="U6" s="4"/>
      <c r="V6" s="4"/>
      <c r="W6" s="4"/>
      <c r="X6" s="4"/>
      <c r="Y6" s="4"/>
      <c r="Z6" s="4"/>
      <c r="AA6" s="4"/>
      <c r="AB6" s="4"/>
      <c r="AC6" s="4"/>
      <c r="AD6" s="1"/>
    </row>
    <row r="7" spans="2:66" s="5" customFormat="1" ht="37.5" customHeight="1" x14ac:dyDescent="0.25">
      <c r="F7" s="4"/>
      <c r="G7" s="4"/>
      <c r="H7" s="4"/>
      <c r="I7" s="464"/>
      <c r="J7" s="4"/>
      <c r="K7" s="4"/>
      <c r="L7" s="4"/>
      <c r="M7" s="4"/>
      <c r="N7" s="4"/>
      <c r="O7" s="4"/>
      <c r="P7" s="4"/>
      <c r="Q7" s="4"/>
      <c r="R7" s="4"/>
      <c r="S7" s="4"/>
      <c r="T7" s="4"/>
      <c r="U7" s="4"/>
      <c r="V7" s="4"/>
      <c r="W7" s="4"/>
      <c r="X7" s="4"/>
      <c r="Y7" s="4"/>
      <c r="Z7" s="4"/>
      <c r="AA7" s="4"/>
      <c r="AB7" s="4"/>
      <c r="AC7" s="4"/>
      <c r="AD7" s="1"/>
    </row>
    <row r="8" spans="2:66" s="5" customFormat="1" ht="37.5" customHeight="1" x14ac:dyDescent="0.25">
      <c r="F8" s="4"/>
      <c r="G8" s="4"/>
      <c r="H8" s="4"/>
      <c r="I8" s="464"/>
      <c r="J8" s="4"/>
      <c r="K8" s="4"/>
      <c r="L8" s="4"/>
      <c r="M8" s="4"/>
      <c r="N8" s="4"/>
      <c r="O8" s="4"/>
      <c r="P8" s="4"/>
      <c r="Q8" s="4"/>
      <c r="R8" s="4"/>
      <c r="S8" s="4"/>
      <c r="T8" s="4"/>
      <c r="U8" s="4"/>
      <c r="V8" s="4"/>
      <c r="W8" s="4"/>
      <c r="X8" s="4"/>
      <c r="Y8" s="4"/>
      <c r="Z8" s="4"/>
      <c r="AA8" s="4"/>
      <c r="AB8" s="4"/>
      <c r="AC8" s="4"/>
      <c r="AD8" s="1"/>
    </row>
    <row r="9" spans="2:66" s="5" customFormat="1" ht="37.5" customHeight="1" x14ac:dyDescent="0.25">
      <c r="F9" s="4"/>
      <c r="G9" s="4"/>
      <c r="H9" s="4"/>
      <c r="I9" s="464"/>
      <c r="J9" s="4"/>
      <c r="K9" s="4"/>
      <c r="L9" s="4"/>
      <c r="M9" s="4"/>
      <c r="N9" s="4"/>
      <c r="O9" s="4"/>
      <c r="P9" s="4"/>
      <c r="Q9" s="4"/>
      <c r="R9" s="4"/>
      <c r="S9" s="4"/>
      <c r="T9" s="4"/>
      <c r="U9" s="4"/>
      <c r="V9" s="4"/>
      <c r="W9" s="4"/>
      <c r="X9" s="4"/>
      <c r="Y9" s="4"/>
      <c r="Z9" s="4"/>
      <c r="AA9" s="4"/>
      <c r="AB9" s="4"/>
      <c r="AC9" s="4"/>
      <c r="AD9" s="1"/>
    </row>
    <row r="10" spans="2:66" s="5" customFormat="1" ht="15" customHeight="1" thickBot="1" x14ac:dyDescent="0.3">
      <c r="F10" s="4"/>
      <c r="G10" s="4"/>
      <c r="H10" s="4"/>
      <c r="I10" s="464"/>
      <c r="J10" s="4"/>
      <c r="K10" s="4"/>
      <c r="L10" s="4"/>
      <c r="M10" s="4"/>
      <c r="N10" s="4"/>
      <c r="O10" s="4"/>
      <c r="P10" s="4"/>
      <c r="Q10" s="4"/>
      <c r="R10" s="4"/>
      <c r="S10" s="4"/>
      <c r="T10" s="4"/>
      <c r="U10" s="4"/>
      <c r="V10" s="4"/>
      <c r="W10" s="4"/>
      <c r="X10" s="4"/>
      <c r="Y10" s="4"/>
      <c r="Z10" s="4"/>
      <c r="AA10" s="4"/>
      <c r="AB10" s="4"/>
      <c r="AC10" s="464"/>
      <c r="AD10" s="1"/>
    </row>
    <row r="11" spans="2:66" s="5" customFormat="1" ht="19.5" customHeight="1" thickBot="1" x14ac:dyDescent="0.45">
      <c r="B11" s="15"/>
      <c r="F11" s="548" t="s">
        <v>1</v>
      </c>
      <c r="G11" s="548"/>
      <c r="H11" s="548"/>
      <c r="I11" s="548"/>
      <c r="J11" s="562" t="s">
        <v>910</v>
      </c>
      <c r="K11" s="562"/>
      <c r="L11" s="562"/>
      <c r="M11" s="562"/>
      <c r="N11" s="555" t="s">
        <v>2</v>
      </c>
      <c r="O11" s="555"/>
      <c r="P11" s="555"/>
      <c r="Q11" s="555"/>
      <c r="R11" s="563" t="s">
        <v>3</v>
      </c>
      <c r="S11" s="563"/>
      <c r="T11" s="563"/>
      <c r="U11" s="563"/>
      <c r="V11" s="551" t="s">
        <v>4</v>
      </c>
      <c r="W11" s="551"/>
      <c r="X11" s="551"/>
      <c r="Y11" s="551"/>
      <c r="Z11" s="559" t="s">
        <v>158</v>
      </c>
      <c r="AA11" s="560"/>
      <c r="AB11" s="560"/>
      <c r="AC11" s="561"/>
      <c r="AD11" s="1"/>
      <c r="AE11" s="1"/>
    </row>
    <row r="12" spans="2:66" ht="30" x14ac:dyDescent="0.25">
      <c r="B12" s="95" t="s">
        <v>7</v>
      </c>
      <c r="C12" s="96" t="s">
        <v>27</v>
      </c>
      <c r="D12" s="96" t="s">
        <v>160</v>
      </c>
      <c r="E12" s="99" t="s">
        <v>483</v>
      </c>
      <c r="F12" s="465" t="s">
        <v>8</v>
      </c>
      <c r="G12" s="466" t="s">
        <v>9</v>
      </c>
      <c r="H12" s="466" t="s">
        <v>10</v>
      </c>
      <c r="I12" s="467" t="s">
        <v>11</v>
      </c>
      <c r="J12" s="468" t="s">
        <v>8</v>
      </c>
      <c r="K12" s="469" t="s">
        <v>9</v>
      </c>
      <c r="L12" s="469" t="s">
        <v>10</v>
      </c>
      <c r="M12" s="470" t="s">
        <v>11</v>
      </c>
      <c r="N12" s="471" t="s">
        <v>8</v>
      </c>
      <c r="O12" s="472" t="s">
        <v>9</v>
      </c>
      <c r="P12" s="472" t="s">
        <v>10</v>
      </c>
      <c r="Q12" s="473" t="s">
        <v>11</v>
      </c>
      <c r="R12" s="474" t="s">
        <v>8</v>
      </c>
      <c r="S12" s="475" t="s">
        <v>9</v>
      </c>
      <c r="T12" s="475" t="s">
        <v>10</v>
      </c>
      <c r="U12" s="476" t="s">
        <v>11</v>
      </c>
      <c r="V12" s="477" t="s">
        <v>8</v>
      </c>
      <c r="W12" s="478" t="s">
        <v>9</v>
      </c>
      <c r="X12" s="478" t="s">
        <v>10</v>
      </c>
      <c r="Y12" s="479" t="s">
        <v>11</v>
      </c>
      <c r="Z12" s="480" t="s">
        <v>8</v>
      </c>
      <c r="AA12" s="481" t="s">
        <v>9</v>
      </c>
      <c r="AB12" s="481" t="s">
        <v>10</v>
      </c>
      <c r="AC12" s="482" t="s">
        <v>11</v>
      </c>
      <c r="AD12" s="301" t="s">
        <v>924</v>
      </c>
      <c r="AE12" s="302" t="s">
        <v>26</v>
      </c>
      <c r="AK12" s="28" t="s">
        <v>835</v>
      </c>
      <c r="AL12" s="28" t="s">
        <v>839</v>
      </c>
      <c r="AM12" s="28" t="s">
        <v>898</v>
      </c>
      <c r="AN12" s="5" t="s">
        <v>483</v>
      </c>
      <c r="AO12" s="5" t="s">
        <v>546</v>
      </c>
      <c r="AP12" s="5" t="s">
        <v>547</v>
      </c>
      <c r="AQ12" s="5" t="s">
        <v>548</v>
      </c>
      <c r="AR12" s="5" t="s">
        <v>549</v>
      </c>
      <c r="AS12" s="5" t="s">
        <v>856</v>
      </c>
      <c r="AT12" s="5" t="s">
        <v>857</v>
      </c>
      <c r="AU12" s="5" t="s">
        <v>858</v>
      </c>
      <c r="AV12" s="5" t="s">
        <v>859</v>
      </c>
      <c r="AW12" s="5" t="s">
        <v>550</v>
      </c>
      <c r="AX12" s="5" t="s">
        <v>551</v>
      </c>
      <c r="AY12" s="5" t="s">
        <v>552</v>
      </c>
      <c r="AZ12" s="5" t="s">
        <v>553</v>
      </c>
      <c r="BA12" s="5" t="s">
        <v>765</v>
      </c>
      <c r="BB12" s="5" t="s">
        <v>766</v>
      </c>
      <c r="BC12" s="5" t="s">
        <v>767</v>
      </c>
      <c r="BD12" s="5" t="s">
        <v>768</v>
      </c>
      <c r="BE12" s="5" t="s">
        <v>554</v>
      </c>
      <c r="BF12" s="5" t="s">
        <v>555</v>
      </c>
      <c r="BG12" s="5" t="s">
        <v>556</v>
      </c>
      <c r="BH12" s="5" t="s">
        <v>557</v>
      </c>
      <c r="BI12" s="5" t="s">
        <v>558</v>
      </c>
      <c r="BJ12" s="5" t="s">
        <v>559</v>
      </c>
      <c r="BK12" s="5" t="s">
        <v>560</v>
      </c>
      <c r="BL12" s="5" t="s">
        <v>561</v>
      </c>
      <c r="BM12" s="28" t="s">
        <v>841</v>
      </c>
      <c r="BN12" s="28" t="s">
        <v>838</v>
      </c>
    </row>
    <row r="13" spans="2:66" ht="30" x14ac:dyDescent="0.25">
      <c r="B13" s="59" t="str">
        <f t="shared" ref="B13:B28" si="0">IF(ISBLANK(AK13),"",(AK13))</f>
        <v>St. Croix</v>
      </c>
      <c r="C13" s="31" t="str">
        <f t="shared" ref="C13:C28" si="1">IF(ISBLANK(AL13),"",(AL13))</f>
        <v>MN/WI</v>
      </c>
      <c r="D13" s="31" t="str">
        <f t="shared" ref="D13:D28" si="2">IF(ISBLANK(AM13),"",(AM13))</f>
        <v>NPS/State</v>
      </c>
      <c r="E13" s="100">
        <f t="shared" ref="E13:E28" si="3">IF(ISBLANK(AN13),"",(AN13))</f>
        <v>1968</v>
      </c>
      <c r="F13" s="82" t="str">
        <f t="shared" ref="F13:F28" si="4">IF(ISBLANK(AO13),"",(AO13))</f>
        <v/>
      </c>
      <c r="G13" s="33" t="str">
        <f t="shared" ref="G13:G28" si="5">IF(ISBLANK(AP13),"",(AP13))</f>
        <v/>
      </c>
      <c r="H13" s="33" t="str">
        <f t="shared" ref="H13:H28" si="6">IF(ISBLANK(AQ13),"",(AQ13))</f>
        <v/>
      </c>
      <c r="I13" s="69" t="str">
        <f t="shared" ref="I13:I28" si="7">IF(ISBLANK(AR13),"",(AR13))</f>
        <v/>
      </c>
      <c r="J13" s="82" t="str">
        <f t="shared" ref="J13:J28" si="8">IF(ISBLANK(AS13),"",(AS13))</f>
        <v/>
      </c>
      <c r="K13" s="33" t="str">
        <f t="shared" ref="K13:K28" si="9">IF(ISBLANK(AT13),"",(AT13))</f>
        <v/>
      </c>
      <c r="L13" s="33" t="str">
        <f t="shared" ref="L13:L28" si="10">IF(ISBLANK(AU13),"",(AU13))</f>
        <v/>
      </c>
      <c r="M13" s="69" t="str">
        <f t="shared" ref="M13:M28" si="11">IF(ISBLANK(AV13),"",(AV13))</f>
        <v/>
      </c>
      <c r="N13" s="82" t="str">
        <f t="shared" ref="N13:N28" si="12">IF(ISBLANK(AW13),"",(AW13))</f>
        <v/>
      </c>
      <c r="O13" s="33">
        <f t="shared" ref="O13:O28" si="13">IF(ISBLANK(AX13),"",(AX13))</f>
        <v>193</v>
      </c>
      <c r="P13" s="33">
        <f t="shared" ref="P13:P28" si="14">IF(ISBLANK(AY13),"",(AY13))</f>
        <v>34</v>
      </c>
      <c r="Q13" s="69">
        <f t="shared" ref="Q13:Q28" si="15">IF(ISBLANK(AZ13),"",(AZ13))</f>
        <v>227</v>
      </c>
      <c r="R13" s="82" t="str">
        <f t="shared" ref="R13:R28" si="16">IF(ISBLANK(BA13),"",(BA13))</f>
        <v/>
      </c>
      <c r="S13" s="33" t="str">
        <f t="shared" ref="S13:S28" si="17">IF(ISBLANK(BB13),"",(BB13))</f>
        <v/>
      </c>
      <c r="T13" s="33" t="str">
        <f t="shared" ref="T13:T28" si="18">IF(ISBLANK(BC13),"",(BC13))</f>
        <v/>
      </c>
      <c r="U13" s="69" t="str">
        <f t="shared" ref="U13:U28" si="19">IF(ISBLANK(BD13),"",(BD13))</f>
        <v/>
      </c>
      <c r="V13" s="82" t="str">
        <f t="shared" ref="V13:V28" si="20">IF(ISBLANK(BE13),"",(BE13))</f>
        <v/>
      </c>
      <c r="W13" s="33" t="str">
        <f t="shared" ref="W13:W28" si="21">IF(ISBLANK(BF13),"",(BF13))</f>
        <v/>
      </c>
      <c r="X13" s="33">
        <f t="shared" ref="X13:X28" si="22">IF(ISBLANK(BG13),"",(BG13))</f>
        <v>25</v>
      </c>
      <c r="Y13" s="69">
        <f t="shared" ref="Y13:Y28" si="23">IF(ISBLANK(BH13),"",(BH13))</f>
        <v>25</v>
      </c>
      <c r="Z13" s="82" t="str">
        <f t="shared" ref="Z13:Z28" si="24">IF(ISBLANK(BI13),"",(BI13))</f>
        <v/>
      </c>
      <c r="AA13" s="33">
        <f t="shared" ref="AA13:AA28" si="25">IF(ISBLANK(BJ13),"",(BJ13))</f>
        <v>193</v>
      </c>
      <c r="AB13" s="33">
        <f t="shared" ref="AB13:AB28" si="26">IF(ISBLANK(BK13),"",(BK13))</f>
        <v>59</v>
      </c>
      <c r="AC13" s="69">
        <f t="shared" ref="AC13:AE13" si="27">IF(ISBLANK(BL13),"",(BL13))</f>
        <v>252</v>
      </c>
      <c r="AD13" s="104" t="str">
        <f t="shared" si="27"/>
        <v>None</v>
      </c>
      <c r="AE13" s="86" t="str">
        <f t="shared" si="27"/>
        <v>See endnote 1, 3. State administered segment designated in 1976.</v>
      </c>
      <c r="AK13" s="28" t="s">
        <v>329</v>
      </c>
      <c r="AL13" s="28" t="s">
        <v>51</v>
      </c>
      <c r="AM13" s="28" t="s">
        <v>25</v>
      </c>
      <c r="AN13" s="5">
        <v>1968</v>
      </c>
      <c r="AQ13" s="5"/>
      <c r="AR13" s="5"/>
      <c r="AS13" s="5"/>
      <c r="AT13" s="5"/>
      <c r="AU13" s="5"/>
      <c r="AV13" s="5"/>
      <c r="AW13" s="5"/>
      <c r="AX13" s="5">
        <v>193</v>
      </c>
      <c r="AY13" s="5">
        <v>34</v>
      </c>
      <c r="AZ13" s="5">
        <v>227</v>
      </c>
      <c r="BA13" s="5"/>
      <c r="BB13" s="5"/>
      <c r="BC13" s="5"/>
      <c r="BD13" s="5"/>
      <c r="BE13" s="5"/>
      <c r="BF13" s="5"/>
      <c r="BG13" s="5">
        <v>25</v>
      </c>
      <c r="BH13" s="5">
        <v>25</v>
      </c>
      <c r="BI13" s="5"/>
      <c r="BJ13" s="5">
        <v>193</v>
      </c>
      <c r="BK13" s="5">
        <v>59</v>
      </c>
      <c r="BL13" s="5">
        <v>252</v>
      </c>
      <c r="BM13" s="28" t="s">
        <v>496</v>
      </c>
      <c r="BN13" s="28" t="s">
        <v>971</v>
      </c>
    </row>
    <row r="14" spans="2:66" x14ac:dyDescent="0.25">
      <c r="B14" s="59" t="str">
        <f t="shared" si="0"/>
        <v xml:space="preserve">Allagash </v>
      </c>
      <c r="C14" s="31" t="str">
        <f t="shared" si="1"/>
        <v>ME</v>
      </c>
      <c r="D14" s="31" t="str">
        <f t="shared" si="2"/>
        <v>State</v>
      </c>
      <c r="E14" s="100">
        <f t="shared" si="3"/>
        <v>1970</v>
      </c>
      <c r="F14" s="82" t="str">
        <f t="shared" si="4"/>
        <v/>
      </c>
      <c r="G14" s="33" t="str">
        <f t="shared" si="5"/>
        <v/>
      </c>
      <c r="H14" s="33" t="str">
        <f t="shared" si="6"/>
        <v/>
      </c>
      <c r="I14" s="69" t="str">
        <f t="shared" si="7"/>
        <v/>
      </c>
      <c r="J14" s="82" t="str">
        <f t="shared" si="8"/>
        <v/>
      </c>
      <c r="K14" s="33" t="str">
        <f t="shared" si="9"/>
        <v/>
      </c>
      <c r="L14" s="33" t="str">
        <f t="shared" si="10"/>
        <v/>
      </c>
      <c r="M14" s="69" t="str">
        <f t="shared" si="11"/>
        <v/>
      </c>
      <c r="N14" s="82" t="str">
        <f t="shared" si="12"/>
        <v/>
      </c>
      <c r="O14" s="33" t="str">
        <f t="shared" si="13"/>
        <v/>
      </c>
      <c r="P14" s="33" t="str">
        <f t="shared" si="14"/>
        <v/>
      </c>
      <c r="Q14" s="69" t="str">
        <f t="shared" si="15"/>
        <v/>
      </c>
      <c r="R14" s="82" t="str">
        <f t="shared" si="16"/>
        <v/>
      </c>
      <c r="S14" s="33" t="str">
        <f t="shared" si="17"/>
        <v/>
      </c>
      <c r="T14" s="33" t="str">
        <f t="shared" si="18"/>
        <v/>
      </c>
      <c r="U14" s="69" t="str">
        <f t="shared" si="19"/>
        <v/>
      </c>
      <c r="V14" s="82">
        <f t="shared" si="20"/>
        <v>92.5</v>
      </c>
      <c r="W14" s="33" t="str">
        <f t="shared" si="21"/>
        <v/>
      </c>
      <c r="X14" s="33" t="str">
        <f t="shared" si="22"/>
        <v/>
      </c>
      <c r="Y14" s="69">
        <f t="shared" si="23"/>
        <v>92.5</v>
      </c>
      <c r="Z14" s="82">
        <f t="shared" si="24"/>
        <v>92.5</v>
      </c>
      <c r="AA14" s="33" t="str">
        <f t="shared" si="25"/>
        <v/>
      </c>
      <c r="AB14" s="33" t="str">
        <f t="shared" si="26"/>
        <v/>
      </c>
      <c r="AC14" s="69">
        <f t="shared" ref="AC14:AC28" si="28">IF(ISBLANK(BL14),"",(BL14))</f>
        <v>92.5</v>
      </c>
      <c r="AD14" s="104" t="str">
        <f t="shared" ref="AD14:AD28" si="29">IF(ISBLANK(BM14),"",(BM14))</f>
        <v>None</v>
      </c>
      <c r="AE14" s="86" t="str">
        <f t="shared" ref="AE14:AE28" si="30">IF(ISBLANK(BN14),"",(BN14))</f>
        <v/>
      </c>
      <c r="AK14" s="28" t="s">
        <v>588</v>
      </c>
      <c r="AL14" s="28" t="s">
        <v>48</v>
      </c>
      <c r="AM14" s="28" t="s">
        <v>4</v>
      </c>
      <c r="AN14" s="5">
        <v>1970</v>
      </c>
      <c r="AQ14" s="5"/>
      <c r="AR14" s="5"/>
      <c r="AS14" s="5"/>
      <c r="AT14" s="5"/>
      <c r="AU14" s="5"/>
      <c r="AV14" s="5"/>
      <c r="AW14" s="5"/>
      <c r="AX14" s="5"/>
      <c r="AY14" s="5"/>
      <c r="AZ14" s="5"/>
      <c r="BA14" s="5"/>
      <c r="BB14" s="5"/>
      <c r="BC14" s="5"/>
      <c r="BD14" s="5"/>
      <c r="BE14" s="5">
        <v>92.5</v>
      </c>
      <c r="BF14" s="5"/>
      <c r="BG14" s="5"/>
      <c r="BH14" s="5">
        <v>92.5</v>
      </c>
      <c r="BI14" s="5">
        <v>92.5</v>
      </c>
      <c r="BJ14" s="5"/>
      <c r="BK14" s="5"/>
      <c r="BL14" s="5">
        <v>92.5</v>
      </c>
      <c r="BM14" s="28" t="s">
        <v>496</v>
      </c>
      <c r="BN14" s="28"/>
    </row>
    <row r="15" spans="2:66" x14ac:dyDescent="0.25">
      <c r="B15" s="59" t="str">
        <f t="shared" si="0"/>
        <v>Little Miami</v>
      </c>
      <c r="C15" s="31" t="str">
        <f t="shared" si="1"/>
        <v>OH</v>
      </c>
      <c r="D15" s="31" t="str">
        <f t="shared" si="2"/>
        <v>State</v>
      </c>
      <c r="E15" s="100">
        <f t="shared" si="3"/>
        <v>1973</v>
      </c>
      <c r="F15" s="82" t="str">
        <f t="shared" si="4"/>
        <v/>
      </c>
      <c r="G15" s="33" t="str">
        <f t="shared" si="5"/>
        <v/>
      </c>
      <c r="H15" s="33" t="str">
        <f t="shared" si="6"/>
        <v/>
      </c>
      <c r="I15" s="69" t="str">
        <f t="shared" si="7"/>
        <v/>
      </c>
      <c r="J15" s="82" t="str">
        <f t="shared" si="8"/>
        <v/>
      </c>
      <c r="K15" s="33" t="str">
        <f t="shared" si="9"/>
        <v/>
      </c>
      <c r="L15" s="33" t="str">
        <f t="shared" si="10"/>
        <v/>
      </c>
      <c r="M15" s="69" t="str">
        <f t="shared" si="11"/>
        <v/>
      </c>
      <c r="N15" s="82" t="str">
        <f t="shared" si="12"/>
        <v/>
      </c>
      <c r="O15" s="33" t="str">
        <f t="shared" si="13"/>
        <v/>
      </c>
      <c r="P15" s="33" t="str">
        <f t="shared" si="14"/>
        <v/>
      </c>
      <c r="Q15" s="69" t="str">
        <f t="shared" si="15"/>
        <v/>
      </c>
      <c r="R15" s="82" t="str">
        <f t="shared" si="16"/>
        <v/>
      </c>
      <c r="S15" s="33" t="str">
        <f t="shared" si="17"/>
        <v/>
      </c>
      <c r="T15" s="33" t="str">
        <f t="shared" si="18"/>
        <v/>
      </c>
      <c r="U15" s="69" t="str">
        <f t="shared" si="19"/>
        <v/>
      </c>
      <c r="V15" s="82" t="str">
        <f t="shared" si="20"/>
        <v/>
      </c>
      <c r="W15" s="33">
        <f t="shared" si="21"/>
        <v>18</v>
      </c>
      <c r="X15" s="33">
        <f t="shared" si="22"/>
        <v>76</v>
      </c>
      <c r="Y15" s="69">
        <f t="shared" si="23"/>
        <v>94</v>
      </c>
      <c r="Z15" s="82" t="str">
        <f t="shared" si="24"/>
        <v/>
      </c>
      <c r="AA15" s="33">
        <f t="shared" si="25"/>
        <v>18</v>
      </c>
      <c r="AB15" s="33">
        <f t="shared" si="26"/>
        <v>76</v>
      </c>
      <c r="AC15" s="69">
        <f t="shared" si="28"/>
        <v>94</v>
      </c>
      <c r="AD15" s="104" t="str">
        <f t="shared" si="29"/>
        <v>None</v>
      </c>
      <c r="AE15" s="86" t="str">
        <f t="shared" si="30"/>
        <v/>
      </c>
      <c r="AK15" s="28" t="s">
        <v>180</v>
      </c>
      <c r="AL15" s="28" t="s">
        <v>63</v>
      </c>
      <c r="AM15" s="28" t="s">
        <v>4</v>
      </c>
      <c r="AN15" s="5">
        <v>1973</v>
      </c>
      <c r="AQ15" s="5"/>
      <c r="AR15" s="5"/>
      <c r="AS15" s="5"/>
      <c r="AT15" s="5"/>
      <c r="AU15" s="5"/>
      <c r="AV15" s="5"/>
      <c r="AW15" s="5"/>
      <c r="AX15" s="5"/>
      <c r="AY15" s="5"/>
      <c r="AZ15" s="5"/>
      <c r="BA15" s="5"/>
      <c r="BB15" s="5"/>
      <c r="BC15" s="5"/>
      <c r="BD15" s="5"/>
      <c r="BE15" s="5"/>
      <c r="BF15" s="5">
        <v>18</v>
      </c>
      <c r="BG15" s="5">
        <v>76</v>
      </c>
      <c r="BH15" s="5">
        <v>94</v>
      </c>
      <c r="BI15" s="5"/>
      <c r="BJ15" s="5">
        <v>18</v>
      </c>
      <c r="BK15" s="5">
        <v>76</v>
      </c>
      <c r="BL15" s="5">
        <v>94</v>
      </c>
      <c r="BM15" s="28" t="s">
        <v>496</v>
      </c>
      <c r="BN15" s="28"/>
    </row>
    <row r="16" spans="2:66" x14ac:dyDescent="0.25">
      <c r="B16" s="59" t="str">
        <f t="shared" si="0"/>
        <v>Little Beaver Creek</v>
      </c>
      <c r="C16" s="31" t="str">
        <f t="shared" si="1"/>
        <v>OH</v>
      </c>
      <c r="D16" s="31" t="str">
        <f t="shared" si="2"/>
        <v>State</v>
      </c>
      <c r="E16" s="100">
        <f t="shared" si="3"/>
        <v>1975</v>
      </c>
      <c r="F16" s="82" t="str">
        <f t="shared" si="4"/>
        <v/>
      </c>
      <c r="G16" s="33" t="str">
        <f t="shared" si="5"/>
        <v/>
      </c>
      <c r="H16" s="33" t="str">
        <f t="shared" si="6"/>
        <v/>
      </c>
      <c r="I16" s="69" t="str">
        <f t="shared" si="7"/>
        <v/>
      </c>
      <c r="J16" s="82" t="str">
        <f t="shared" si="8"/>
        <v/>
      </c>
      <c r="K16" s="33" t="str">
        <f t="shared" si="9"/>
        <v/>
      </c>
      <c r="L16" s="33" t="str">
        <f t="shared" si="10"/>
        <v/>
      </c>
      <c r="M16" s="69" t="str">
        <f t="shared" si="11"/>
        <v/>
      </c>
      <c r="N16" s="82" t="str">
        <f t="shared" si="12"/>
        <v/>
      </c>
      <c r="O16" s="33" t="str">
        <f t="shared" si="13"/>
        <v/>
      </c>
      <c r="P16" s="33" t="str">
        <f t="shared" si="14"/>
        <v/>
      </c>
      <c r="Q16" s="69" t="str">
        <f t="shared" si="15"/>
        <v/>
      </c>
      <c r="R16" s="82" t="str">
        <f t="shared" si="16"/>
        <v/>
      </c>
      <c r="S16" s="33" t="str">
        <f t="shared" si="17"/>
        <v/>
      </c>
      <c r="T16" s="33" t="str">
        <f t="shared" si="18"/>
        <v/>
      </c>
      <c r="U16" s="69" t="str">
        <f t="shared" si="19"/>
        <v/>
      </c>
      <c r="V16" s="82" t="str">
        <f t="shared" si="20"/>
        <v/>
      </c>
      <c r="W16" s="33">
        <f t="shared" si="21"/>
        <v>33</v>
      </c>
      <c r="X16" s="33" t="str">
        <f t="shared" si="22"/>
        <v/>
      </c>
      <c r="Y16" s="69">
        <f t="shared" si="23"/>
        <v>33</v>
      </c>
      <c r="Z16" s="82" t="str">
        <f t="shared" si="24"/>
        <v/>
      </c>
      <c r="AA16" s="33">
        <f t="shared" si="25"/>
        <v>33</v>
      </c>
      <c r="AB16" s="33" t="str">
        <f t="shared" si="26"/>
        <v/>
      </c>
      <c r="AC16" s="69">
        <f t="shared" si="28"/>
        <v>33</v>
      </c>
      <c r="AD16" s="104" t="str">
        <f t="shared" si="29"/>
        <v>None</v>
      </c>
      <c r="AE16" s="86" t="str">
        <f t="shared" si="30"/>
        <v/>
      </c>
      <c r="AK16" s="28" t="s">
        <v>592</v>
      </c>
      <c r="AL16" s="28" t="s">
        <v>63</v>
      </c>
      <c r="AM16" s="28" t="s">
        <v>4</v>
      </c>
      <c r="AN16" s="5">
        <v>1975</v>
      </c>
      <c r="AQ16" s="5"/>
      <c r="AR16" s="5"/>
      <c r="AS16" s="5"/>
      <c r="AT16" s="5"/>
      <c r="AU16" s="5"/>
      <c r="AV16" s="5"/>
      <c r="AW16" s="5"/>
      <c r="AX16" s="5"/>
      <c r="AY16" s="5"/>
      <c r="AZ16" s="5"/>
      <c r="BA16" s="5"/>
      <c r="BB16" s="5"/>
      <c r="BC16" s="5"/>
      <c r="BD16" s="5"/>
      <c r="BE16" s="5"/>
      <c r="BF16" s="5">
        <v>33</v>
      </c>
      <c r="BG16" s="5"/>
      <c r="BH16" s="5">
        <v>33</v>
      </c>
      <c r="BI16" s="5"/>
      <c r="BJ16" s="5">
        <v>33</v>
      </c>
      <c r="BK16" s="5"/>
      <c r="BL16" s="5">
        <v>33</v>
      </c>
      <c r="BM16" s="28" t="s">
        <v>496</v>
      </c>
      <c r="BN16" s="28"/>
    </row>
    <row r="17" spans="2:66" x14ac:dyDescent="0.25">
      <c r="B17" s="59" t="str">
        <f t="shared" si="0"/>
        <v>New</v>
      </c>
      <c r="C17" s="31" t="str">
        <f t="shared" si="1"/>
        <v>NC</v>
      </c>
      <c r="D17" s="31" t="str">
        <f t="shared" si="2"/>
        <v>State</v>
      </c>
      <c r="E17" s="100">
        <f t="shared" si="3"/>
        <v>1976</v>
      </c>
      <c r="F17" s="82" t="str">
        <f t="shared" si="4"/>
        <v/>
      </c>
      <c r="G17" s="33" t="str">
        <f t="shared" si="5"/>
        <v/>
      </c>
      <c r="H17" s="33" t="str">
        <f t="shared" si="6"/>
        <v/>
      </c>
      <c r="I17" s="69" t="str">
        <f t="shared" si="7"/>
        <v/>
      </c>
      <c r="J17" s="82" t="str">
        <f t="shared" si="8"/>
        <v/>
      </c>
      <c r="K17" s="33" t="str">
        <f t="shared" si="9"/>
        <v/>
      </c>
      <c r="L17" s="33" t="str">
        <f t="shared" si="10"/>
        <v/>
      </c>
      <c r="M17" s="69" t="str">
        <f t="shared" si="11"/>
        <v/>
      </c>
      <c r="N17" s="82" t="str">
        <f t="shared" si="12"/>
        <v/>
      </c>
      <c r="O17" s="33" t="str">
        <f t="shared" si="13"/>
        <v/>
      </c>
      <c r="P17" s="33" t="str">
        <f t="shared" si="14"/>
        <v/>
      </c>
      <c r="Q17" s="69" t="str">
        <f t="shared" si="15"/>
        <v/>
      </c>
      <c r="R17" s="82" t="str">
        <f t="shared" si="16"/>
        <v/>
      </c>
      <c r="S17" s="33" t="str">
        <f t="shared" si="17"/>
        <v/>
      </c>
      <c r="T17" s="33" t="str">
        <f t="shared" si="18"/>
        <v/>
      </c>
      <c r="U17" s="69" t="str">
        <f t="shared" si="19"/>
        <v/>
      </c>
      <c r="V17" s="82" t="str">
        <f t="shared" si="20"/>
        <v/>
      </c>
      <c r="W17" s="33">
        <f t="shared" si="21"/>
        <v>26.5</v>
      </c>
      <c r="X17" s="33" t="str">
        <f t="shared" si="22"/>
        <v/>
      </c>
      <c r="Y17" s="69">
        <f t="shared" si="23"/>
        <v>26.5</v>
      </c>
      <c r="Z17" s="82" t="str">
        <f t="shared" si="24"/>
        <v/>
      </c>
      <c r="AA17" s="33">
        <f t="shared" si="25"/>
        <v>26.5</v>
      </c>
      <c r="AB17" s="33" t="str">
        <f t="shared" si="26"/>
        <v/>
      </c>
      <c r="AC17" s="69">
        <f t="shared" si="28"/>
        <v>26.5</v>
      </c>
      <c r="AD17" s="104" t="str">
        <f t="shared" si="29"/>
        <v>None</v>
      </c>
      <c r="AE17" s="86" t="str">
        <f t="shared" si="30"/>
        <v/>
      </c>
      <c r="AK17" s="28" t="s">
        <v>307</v>
      </c>
      <c r="AL17" s="28" t="s">
        <v>62</v>
      </c>
      <c r="AM17" s="28" t="s">
        <v>4</v>
      </c>
      <c r="AN17" s="5">
        <v>1976</v>
      </c>
      <c r="AQ17" s="5"/>
      <c r="AR17" s="5"/>
      <c r="AS17" s="5"/>
      <c r="AT17" s="5"/>
      <c r="AU17" s="5"/>
      <c r="AV17" s="5"/>
      <c r="AW17" s="5"/>
      <c r="AX17" s="5"/>
      <c r="AY17" s="5"/>
      <c r="AZ17" s="5"/>
      <c r="BA17" s="5"/>
      <c r="BB17" s="5"/>
      <c r="BC17" s="5"/>
      <c r="BD17" s="5"/>
      <c r="BE17" s="5"/>
      <c r="BF17" s="5">
        <v>26.5</v>
      </c>
      <c r="BG17" s="5"/>
      <c r="BH17" s="5">
        <v>26.5</v>
      </c>
      <c r="BI17" s="5"/>
      <c r="BJ17" s="5">
        <v>26.5</v>
      </c>
      <c r="BK17" s="5"/>
      <c r="BL17" s="5">
        <v>26.5</v>
      </c>
      <c r="BM17" s="28" t="s">
        <v>496</v>
      </c>
      <c r="BN17" s="28"/>
    </row>
    <row r="18" spans="2:66" x14ac:dyDescent="0.25">
      <c r="B18" s="59" t="str">
        <f t="shared" si="0"/>
        <v>Klamath</v>
      </c>
      <c r="C18" s="31" t="str">
        <f t="shared" si="1"/>
        <v>CA</v>
      </c>
      <c r="D18" s="31" t="str">
        <f t="shared" si="2"/>
        <v>State</v>
      </c>
      <c r="E18" s="100">
        <f t="shared" si="3"/>
        <v>1981</v>
      </c>
      <c r="F18" s="82" t="str">
        <f t="shared" si="4"/>
        <v/>
      </c>
      <c r="G18" s="33">
        <f t="shared" si="5"/>
        <v>11</v>
      </c>
      <c r="H18" s="33">
        <f t="shared" si="6"/>
        <v>1.5</v>
      </c>
      <c r="I18" s="69">
        <f t="shared" si="7"/>
        <v>12.5</v>
      </c>
      <c r="J18" s="82" t="str">
        <f t="shared" si="8"/>
        <v/>
      </c>
      <c r="K18" s="33" t="str">
        <f t="shared" si="9"/>
        <v/>
      </c>
      <c r="L18" s="33" t="str">
        <f t="shared" si="10"/>
        <v/>
      </c>
      <c r="M18" s="69" t="str">
        <f t="shared" si="11"/>
        <v/>
      </c>
      <c r="N18" s="82" t="str">
        <f t="shared" si="12"/>
        <v/>
      </c>
      <c r="O18" s="33" t="str">
        <f t="shared" si="13"/>
        <v/>
      </c>
      <c r="P18" s="33">
        <f t="shared" si="14"/>
        <v>1</v>
      </c>
      <c r="Q18" s="69">
        <f t="shared" si="15"/>
        <v>1</v>
      </c>
      <c r="R18" s="82">
        <f t="shared" si="16"/>
        <v>11.7</v>
      </c>
      <c r="S18" s="33">
        <f t="shared" si="17"/>
        <v>20.5</v>
      </c>
      <c r="T18" s="33">
        <f t="shared" si="18"/>
        <v>190.1</v>
      </c>
      <c r="U18" s="69">
        <f t="shared" si="19"/>
        <v>222.3</v>
      </c>
      <c r="V18" s="82" t="str">
        <f t="shared" si="20"/>
        <v/>
      </c>
      <c r="W18" s="33">
        <f t="shared" si="21"/>
        <v>3</v>
      </c>
      <c r="X18" s="33">
        <f t="shared" si="22"/>
        <v>58.2</v>
      </c>
      <c r="Y18" s="69">
        <f t="shared" si="23"/>
        <v>61.2</v>
      </c>
      <c r="Z18" s="82">
        <f t="shared" si="24"/>
        <v>11.7</v>
      </c>
      <c r="AA18" s="33">
        <f t="shared" si="25"/>
        <v>34.5</v>
      </c>
      <c r="AB18" s="33">
        <f t="shared" si="26"/>
        <v>250.8</v>
      </c>
      <c r="AC18" s="69">
        <f t="shared" si="28"/>
        <v>297</v>
      </c>
      <c r="AD18" s="104" t="str">
        <f t="shared" si="29"/>
        <v>BLM/NPS/USFS</v>
      </c>
      <c r="AE18" s="86" t="str">
        <f t="shared" si="30"/>
        <v>See endnote 4</v>
      </c>
      <c r="AK18" s="28" t="s">
        <v>369</v>
      </c>
      <c r="AL18" s="28" t="s">
        <v>35</v>
      </c>
      <c r="AM18" s="28" t="s">
        <v>4</v>
      </c>
      <c r="AN18" s="5">
        <v>1981</v>
      </c>
      <c r="AP18" s="5">
        <v>11</v>
      </c>
      <c r="AQ18" s="5">
        <v>1.5</v>
      </c>
      <c r="AR18" s="5">
        <v>12.5</v>
      </c>
      <c r="AS18" s="5"/>
      <c r="AT18" s="5"/>
      <c r="AU18" s="5"/>
      <c r="AV18" s="5"/>
      <c r="AW18" s="5"/>
      <c r="AX18" s="5"/>
      <c r="AY18" s="5">
        <v>1</v>
      </c>
      <c r="AZ18" s="5">
        <v>1</v>
      </c>
      <c r="BA18" s="5">
        <v>11.7</v>
      </c>
      <c r="BB18" s="5">
        <v>20.5</v>
      </c>
      <c r="BC18" s="5">
        <v>190.1</v>
      </c>
      <c r="BD18" s="5">
        <v>222.3</v>
      </c>
      <c r="BE18" s="5"/>
      <c r="BF18" s="5">
        <v>3</v>
      </c>
      <c r="BG18" s="5">
        <v>58.2</v>
      </c>
      <c r="BH18" s="5">
        <v>61.2</v>
      </c>
      <c r="BI18" s="5">
        <v>11.7</v>
      </c>
      <c r="BJ18" s="5">
        <v>34.5</v>
      </c>
      <c r="BK18" s="5">
        <v>250.8</v>
      </c>
      <c r="BL18" s="5">
        <v>297</v>
      </c>
      <c r="BM18" s="28" t="s">
        <v>20</v>
      </c>
      <c r="BN18" s="28" t="s">
        <v>774</v>
      </c>
    </row>
    <row r="19" spans="2:66" ht="75" x14ac:dyDescent="0.25">
      <c r="B19" s="59" t="str">
        <f t="shared" si="0"/>
        <v>Smith</v>
      </c>
      <c r="C19" s="31" t="str">
        <f t="shared" si="1"/>
        <v>CA</v>
      </c>
      <c r="D19" s="31" t="str">
        <f t="shared" si="2"/>
        <v>USFS/State</v>
      </c>
      <c r="E19" s="100">
        <f t="shared" si="3"/>
        <v>1981</v>
      </c>
      <c r="F19" s="82" t="str">
        <f t="shared" si="4"/>
        <v/>
      </c>
      <c r="G19" s="33" t="str">
        <f t="shared" si="5"/>
        <v/>
      </c>
      <c r="H19" s="33" t="str">
        <f t="shared" si="6"/>
        <v/>
      </c>
      <c r="I19" s="69" t="str">
        <f t="shared" si="7"/>
        <v/>
      </c>
      <c r="J19" s="82" t="str">
        <f t="shared" si="8"/>
        <v/>
      </c>
      <c r="K19" s="33" t="str">
        <f t="shared" si="9"/>
        <v/>
      </c>
      <c r="L19" s="33" t="str">
        <f t="shared" si="10"/>
        <v/>
      </c>
      <c r="M19" s="69" t="str">
        <f t="shared" si="11"/>
        <v/>
      </c>
      <c r="N19" s="82" t="str">
        <f t="shared" si="12"/>
        <v/>
      </c>
      <c r="O19" s="33" t="str">
        <f t="shared" si="13"/>
        <v/>
      </c>
      <c r="P19" s="33" t="str">
        <f t="shared" si="14"/>
        <v/>
      </c>
      <c r="Q19" s="69" t="str">
        <f t="shared" si="15"/>
        <v/>
      </c>
      <c r="R19" s="82">
        <f t="shared" si="16"/>
        <v>78</v>
      </c>
      <c r="S19" s="33">
        <f t="shared" si="17"/>
        <v>30.5</v>
      </c>
      <c r="T19" s="33">
        <f t="shared" si="18"/>
        <v>187.9</v>
      </c>
      <c r="U19" s="69">
        <f t="shared" si="19"/>
        <v>296.39999999999998</v>
      </c>
      <c r="V19" s="82" t="str">
        <f t="shared" si="20"/>
        <v/>
      </c>
      <c r="W19" s="33">
        <f t="shared" si="21"/>
        <v>0.5</v>
      </c>
      <c r="X19" s="33">
        <f t="shared" si="22"/>
        <v>28.5</v>
      </c>
      <c r="Y19" s="69">
        <f t="shared" si="23"/>
        <v>29</v>
      </c>
      <c r="Z19" s="82">
        <f t="shared" si="24"/>
        <v>78</v>
      </c>
      <c r="AA19" s="33">
        <f t="shared" si="25"/>
        <v>31</v>
      </c>
      <c r="AB19" s="33">
        <f t="shared" si="26"/>
        <v>216.4</v>
      </c>
      <c r="AC19" s="69">
        <f t="shared" si="28"/>
        <v>325.39999999999998</v>
      </c>
      <c r="AD19" s="104" t="str">
        <f t="shared" si="29"/>
        <v>None</v>
      </c>
      <c r="AE19" s="86" t="str">
        <f t="shared" si="30"/>
        <v xml:space="preserve"> See endnote 1, 3. Previous designations dated 19-Jan-1981 by the Secretary of the Interior superseded 16-Nov-1990 by P.L. 101-612. Segments designated: Smith 16 USC 1274(111), Middle Fork (112), North Fork (113), Siskiyou Fork (114),South Fork (115).</v>
      </c>
      <c r="AK19" s="28" t="s">
        <v>375</v>
      </c>
      <c r="AL19" s="28" t="s">
        <v>35</v>
      </c>
      <c r="AM19" s="28" t="s">
        <v>24</v>
      </c>
      <c r="AN19" s="5">
        <v>1981</v>
      </c>
      <c r="AQ19" s="5"/>
      <c r="AR19" s="5"/>
      <c r="AS19" s="5"/>
      <c r="AT19" s="5"/>
      <c r="AU19" s="5"/>
      <c r="AV19" s="5"/>
      <c r="AW19" s="5"/>
      <c r="AX19" s="5"/>
      <c r="AY19" s="5"/>
      <c r="AZ19" s="5"/>
      <c r="BA19" s="5">
        <v>78</v>
      </c>
      <c r="BB19" s="5">
        <v>30.5</v>
      </c>
      <c r="BC19" s="5">
        <v>187.9</v>
      </c>
      <c r="BD19" s="5">
        <v>296.39999999999998</v>
      </c>
      <c r="BE19" s="5"/>
      <c r="BF19" s="5">
        <v>0.5</v>
      </c>
      <c r="BG19" s="5">
        <v>28.5</v>
      </c>
      <c r="BH19" s="5">
        <v>29</v>
      </c>
      <c r="BI19" s="5">
        <v>78</v>
      </c>
      <c r="BJ19" s="5">
        <v>31</v>
      </c>
      <c r="BK19" s="5">
        <v>216.4</v>
      </c>
      <c r="BL19" s="5">
        <v>325.39999999999998</v>
      </c>
      <c r="BM19" s="28" t="s">
        <v>496</v>
      </c>
      <c r="BN19" s="28" t="s">
        <v>1022</v>
      </c>
    </row>
    <row r="20" spans="2:66" x14ac:dyDescent="0.25">
      <c r="B20" s="59" t="str">
        <f t="shared" si="0"/>
        <v>Trinity</v>
      </c>
      <c r="C20" s="31" t="str">
        <f t="shared" si="1"/>
        <v>CA</v>
      </c>
      <c r="D20" s="31" t="str">
        <f t="shared" si="2"/>
        <v>State</v>
      </c>
      <c r="E20" s="100">
        <f t="shared" si="3"/>
        <v>1981</v>
      </c>
      <c r="F20" s="82" t="str">
        <f t="shared" si="4"/>
        <v/>
      </c>
      <c r="G20" s="33" t="str">
        <f t="shared" si="5"/>
        <v/>
      </c>
      <c r="H20" s="33">
        <f t="shared" si="6"/>
        <v>17</v>
      </c>
      <c r="I20" s="69">
        <f t="shared" si="7"/>
        <v>17</v>
      </c>
      <c r="J20" s="82" t="str">
        <f t="shared" si="8"/>
        <v/>
      </c>
      <c r="K20" s="33" t="str">
        <f t="shared" si="9"/>
        <v/>
      </c>
      <c r="L20" s="33" t="str">
        <f t="shared" si="10"/>
        <v/>
      </c>
      <c r="M20" s="69" t="str">
        <f t="shared" si="11"/>
        <v/>
      </c>
      <c r="N20" s="82" t="str">
        <f t="shared" si="12"/>
        <v/>
      </c>
      <c r="O20" s="33" t="str">
        <f t="shared" si="13"/>
        <v/>
      </c>
      <c r="P20" s="33" t="str">
        <f t="shared" si="14"/>
        <v/>
      </c>
      <c r="Q20" s="69" t="str">
        <f t="shared" si="15"/>
        <v/>
      </c>
      <c r="R20" s="82">
        <f t="shared" si="16"/>
        <v>42</v>
      </c>
      <c r="S20" s="33">
        <f t="shared" si="17"/>
        <v>22</v>
      </c>
      <c r="T20" s="33">
        <f t="shared" si="18"/>
        <v>71</v>
      </c>
      <c r="U20" s="69">
        <f t="shared" si="19"/>
        <v>135</v>
      </c>
      <c r="V20" s="82">
        <f t="shared" si="20"/>
        <v>2</v>
      </c>
      <c r="W20" s="33">
        <f t="shared" si="21"/>
        <v>17</v>
      </c>
      <c r="X20" s="33">
        <f t="shared" si="22"/>
        <v>32</v>
      </c>
      <c r="Y20" s="69">
        <f t="shared" si="23"/>
        <v>51</v>
      </c>
      <c r="Z20" s="82">
        <f t="shared" si="24"/>
        <v>44</v>
      </c>
      <c r="AA20" s="33">
        <f t="shared" si="25"/>
        <v>39</v>
      </c>
      <c r="AB20" s="33">
        <f t="shared" si="26"/>
        <v>120</v>
      </c>
      <c r="AC20" s="69">
        <f t="shared" si="28"/>
        <v>203</v>
      </c>
      <c r="AD20" s="104" t="str">
        <f t="shared" si="29"/>
        <v>BLM/USFS</v>
      </c>
      <c r="AE20" s="86" t="str">
        <f t="shared" si="30"/>
        <v>See endnote 4</v>
      </c>
      <c r="AK20" s="28" t="s">
        <v>372</v>
      </c>
      <c r="AL20" s="28" t="s">
        <v>35</v>
      </c>
      <c r="AM20" s="28" t="s">
        <v>4</v>
      </c>
      <c r="AN20" s="5">
        <v>1981</v>
      </c>
      <c r="AQ20" s="5">
        <v>17</v>
      </c>
      <c r="AR20" s="5">
        <v>17</v>
      </c>
      <c r="AS20" s="5"/>
      <c r="AT20" s="5"/>
      <c r="AU20" s="5"/>
      <c r="AV20" s="5"/>
      <c r="AW20" s="5"/>
      <c r="AX20" s="5"/>
      <c r="AY20" s="5"/>
      <c r="AZ20" s="5"/>
      <c r="BA20" s="5">
        <v>42</v>
      </c>
      <c r="BB20" s="5">
        <v>22</v>
      </c>
      <c r="BC20" s="5">
        <v>71</v>
      </c>
      <c r="BD20" s="5">
        <v>135</v>
      </c>
      <c r="BE20" s="5">
        <v>2</v>
      </c>
      <c r="BF20" s="5">
        <v>17</v>
      </c>
      <c r="BG20" s="5">
        <v>32</v>
      </c>
      <c r="BH20" s="5">
        <v>51</v>
      </c>
      <c r="BI20" s="5">
        <v>44</v>
      </c>
      <c r="BJ20" s="5">
        <v>39</v>
      </c>
      <c r="BK20" s="5">
        <v>120</v>
      </c>
      <c r="BL20" s="5">
        <v>203</v>
      </c>
      <c r="BM20" s="28" t="s">
        <v>21</v>
      </c>
      <c r="BN20" s="28" t="s">
        <v>774</v>
      </c>
    </row>
    <row r="21" spans="2:66" x14ac:dyDescent="0.25">
      <c r="B21" s="59" t="str">
        <f t="shared" si="0"/>
        <v>American (Lower)</v>
      </c>
      <c r="C21" s="31" t="str">
        <f t="shared" si="1"/>
        <v>CA</v>
      </c>
      <c r="D21" s="31" t="str">
        <f t="shared" si="2"/>
        <v>State</v>
      </c>
      <c r="E21" s="100">
        <f t="shared" si="3"/>
        <v>1981</v>
      </c>
      <c r="F21" s="82" t="str">
        <f t="shared" si="4"/>
        <v/>
      </c>
      <c r="G21" s="33" t="str">
        <f t="shared" si="5"/>
        <v/>
      </c>
      <c r="H21" s="33" t="str">
        <f t="shared" si="6"/>
        <v/>
      </c>
      <c r="I21" s="69" t="str">
        <f t="shared" si="7"/>
        <v/>
      </c>
      <c r="J21" s="82" t="str">
        <f t="shared" si="8"/>
        <v/>
      </c>
      <c r="K21" s="33" t="str">
        <f t="shared" si="9"/>
        <v/>
      </c>
      <c r="L21" s="33" t="str">
        <f t="shared" si="10"/>
        <v/>
      </c>
      <c r="M21" s="69" t="str">
        <f t="shared" si="11"/>
        <v/>
      </c>
      <c r="N21" s="82" t="str">
        <f t="shared" si="12"/>
        <v/>
      </c>
      <c r="O21" s="33" t="str">
        <f t="shared" si="13"/>
        <v/>
      </c>
      <c r="P21" s="33" t="str">
        <f t="shared" si="14"/>
        <v/>
      </c>
      <c r="Q21" s="69" t="str">
        <f t="shared" si="15"/>
        <v/>
      </c>
      <c r="R21" s="82" t="str">
        <f t="shared" si="16"/>
        <v/>
      </c>
      <c r="S21" s="33" t="str">
        <f t="shared" si="17"/>
        <v/>
      </c>
      <c r="T21" s="33" t="str">
        <f t="shared" si="18"/>
        <v/>
      </c>
      <c r="U21" s="69" t="str">
        <f t="shared" si="19"/>
        <v/>
      </c>
      <c r="V21" s="82" t="str">
        <f t="shared" si="20"/>
        <v/>
      </c>
      <c r="W21" s="33" t="str">
        <f t="shared" si="21"/>
        <v/>
      </c>
      <c r="X21" s="33">
        <f t="shared" si="22"/>
        <v>23</v>
      </c>
      <c r="Y21" s="69">
        <f t="shared" si="23"/>
        <v>23</v>
      </c>
      <c r="Z21" s="82" t="str">
        <f t="shared" si="24"/>
        <v/>
      </c>
      <c r="AA21" s="33" t="str">
        <f t="shared" si="25"/>
        <v/>
      </c>
      <c r="AB21" s="33">
        <f t="shared" si="26"/>
        <v>23</v>
      </c>
      <c r="AC21" s="69">
        <f t="shared" si="28"/>
        <v>23</v>
      </c>
      <c r="AD21" s="104" t="str">
        <f t="shared" si="29"/>
        <v>None</v>
      </c>
      <c r="AE21" s="86" t="str">
        <f t="shared" si="30"/>
        <v/>
      </c>
      <c r="AK21" s="28" t="s">
        <v>343</v>
      </c>
      <c r="AL21" s="28" t="s">
        <v>35</v>
      </c>
      <c r="AM21" s="28" t="s">
        <v>4</v>
      </c>
      <c r="AN21" s="5">
        <v>1981</v>
      </c>
      <c r="AQ21" s="5"/>
      <c r="AR21" s="5"/>
      <c r="AS21" s="5"/>
      <c r="AT21" s="5"/>
      <c r="AU21" s="5"/>
      <c r="AV21" s="5"/>
      <c r="AW21" s="5"/>
      <c r="AX21" s="5"/>
      <c r="AY21" s="5"/>
      <c r="AZ21" s="5"/>
      <c r="BA21" s="5"/>
      <c r="BB21" s="5"/>
      <c r="BC21" s="5"/>
      <c r="BD21" s="5"/>
      <c r="BE21" s="5"/>
      <c r="BF21" s="5"/>
      <c r="BG21" s="5">
        <v>23</v>
      </c>
      <c r="BH21" s="5">
        <v>23</v>
      </c>
      <c r="BI21" s="5"/>
      <c r="BJ21" s="5"/>
      <c r="BK21" s="5">
        <v>23</v>
      </c>
      <c r="BL21" s="5">
        <v>23</v>
      </c>
      <c r="BM21" s="28" t="s">
        <v>496</v>
      </c>
      <c r="BN21" s="28"/>
    </row>
    <row r="22" spans="2:66" x14ac:dyDescent="0.25">
      <c r="B22" s="59" t="str">
        <f t="shared" si="0"/>
        <v>Eel</v>
      </c>
      <c r="C22" s="31" t="str">
        <f t="shared" si="1"/>
        <v>CA</v>
      </c>
      <c r="D22" s="31" t="str">
        <f t="shared" si="2"/>
        <v>State</v>
      </c>
      <c r="E22" s="100">
        <f t="shared" si="3"/>
        <v>1981</v>
      </c>
      <c r="F22" s="82">
        <f t="shared" si="4"/>
        <v>21</v>
      </c>
      <c r="G22" s="33">
        <f t="shared" si="5"/>
        <v>4.5</v>
      </c>
      <c r="H22" s="33">
        <f t="shared" si="6"/>
        <v>6.5</v>
      </c>
      <c r="I22" s="69">
        <f t="shared" si="7"/>
        <v>32</v>
      </c>
      <c r="J22" s="82" t="str">
        <f t="shared" si="8"/>
        <v/>
      </c>
      <c r="K22" s="33" t="str">
        <f t="shared" si="9"/>
        <v/>
      </c>
      <c r="L22" s="33" t="str">
        <f t="shared" si="10"/>
        <v/>
      </c>
      <c r="M22" s="69" t="str">
        <f t="shared" si="11"/>
        <v/>
      </c>
      <c r="N22" s="82" t="str">
        <f t="shared" si="12"/>
        <v/>
      </c>
      <c r="O22" s="33" t="str">
        <f t="shared" si="13"/>
        <v/>
      </c>
      <c r="P22" s="33" t="str">
        <f t="shared" si="14"/>
        <v/>
      </c>
      <c r="Q22" s="69" t="str">
        <f t="shared" si="15"/>
        <v/>
      </c>
      <c r="R22" s="82">
        <f t="shared" si="16"/>
        <v>35</v>
      </c>
      <c r="S22" s="33" t="str">
        <f t="shared" si="17"/>
        <v/>
      </c>
      <c r="T22" s="33" t="str">
        <f t="shared" si="18"/>
        <v/>
      </c>
      <c r="U22" s="69">
        <f t="shared" si="19"/>
        <v>35</v>
      </c>
      <c r="V22" s="82">
        <f t="shared" si="20"/>
        <v>41</v>
      </c>
      <c r="W22" s="33">
        <f t="shared" si="21"/>
        <v>23.5</v>
      </c>
      <c r="X22" s="33">
        <f t="shared" si="22"/>
        <v>266.5</v>
      </c>
      <c r="Y22" s="69">
        <f t="shared" si="23"/>
        <v>331</v>
      </c>
      <c r="Z22" s="82">
        <f t="shared" si="24"/>
        <v>97</v>
      </c>
      <c r="AA22" s="33">
        <f t="shared" si="25"/>
        <v>28</v>
      </c>
      <c r="AB22" s="33">
        <f t="shared" si="26"/>
        <v>273</v>
      </c>
      <c r="AC22" s="69">
        <f t="shared" si="28"/>
        <v>398</v>
      </c>
      <c r="AD22" s="104" t="str">
        <f t="shared" si="29"/>
        <v>BLM/USFS</v>
      </c>
      <c r="AE22" s="86" t="str">
        <f t="shared" si="30"/>
        <v>See endnote 4</v>
      </c>
      <c r="AK22" s="28" t="s">
        <v>373</v>
      </c>
      <c r="AL22" s="28" t="s">
        <v>35</v>
      </c>
      <c r="AM22" s="28" t="s">
        <v>4</v>
      </c>
      <c r="AN22" s="5">
        <v>1981</v>
      </c>
      <c r="AO22" s="5">
        <v>21</v>
      </c>
      <c r="AP22" s="5">
        <v>4.5</v>
      </c>
      <c r="AQ22" s="5">
        <v>6.5</v>
      </c>
      <c r="AR22" s="5">
        <v>32</v>
      </c>
      <c r="AS22" s="5"/>
      <c r="AT22" s="5"/>
      <c r="AU22" s="5"/>
      <c r="AV22" s="5"/>
      <c r="AW22" s="5"/>
      <c r="AX22" s="5"/>
      <c r="AY22" s="5"/>
      <c r="AZ22" s="5"/>
      <c r="BA22" s="5">
        <v>35</v>
      </c>
      <c r="BB22" s="5"/>
      <c r="BC22" s="5"/>
      <c r="BD22" s="5">
        <v>35</v>
      </c>
      <c r="BE22" s="5">
        <v>41</v>
      </c>
      <c r="BF22" s="5">
        <v>23.5</v>
      </c>
      <c r="BG22" s="5">
        <v>266.5</v>
      </c>
      <c r="BH22" s="5">
        <v>331</v>
      </c>
      <c r="BI22" s="5">
        <v>97</v>
      </c>
      <c r="BJ22" s="5">
        <v>28</v>
      </c>
      <c r="BK22" s="5">
        <v>273</v>
      </c>
      <c r="BL22" s="5">
        <v>398</v>
      </c>
      <c r="BM22" s="28" t="s">
        <v>21</v>
      </c>
      <c r="BN22" s="28" t="s">
        <v>774</v>
      </c>
    </row>
    <row r="23" spans="2:66" x14ac:dyDescent="0.25">
      <c r="B23" s="59" t="str">
        <f t="shared" si="0"/>
        <v>Loxahatchee</v>
      </c>
      <c r="C23" s="31" t="str">
        <f t="shared" si="1"/>
        <v>FL</v>
      </c>
      <c r="D23" s="31" t="str">
        <f t="shared" si="2"/>
        <v>State</v>
      </c>
      <c r="E23" s="100">
        <f t="shared" si="3"/>
        <v>1985</v>
      </c>
      <c r="F23" s="82" t="str">
        <f t="shared" si="4"/>
        <v/>
      </c>
      <c r="G23" s="33" t="str">
        <f t="shared" si="5"/>
        <v/>
      </c>
      <c r="H23" s="33" t="str">
        <f t="shared" si="6"/>
        <v/>
      </c>
      <c r="I23" s="69" t="str">
        <f t="shared" si="7"/>
        <v/>
      </c>
      <c r="J23" s="82" t="str">
        <f t="shared" si="8"/>
        <v/>
      </c>
      <c r="K23" s="33" t="str">
        <f t="shared" si="9"/>
        <v/>
      </c>
      <c r="L23" s="33" t="str">
        <f t="shared" si="10"/>
        <v/>
      </c>
      <c r="M23" s="69" t="str">
        <f t="shared" si="11"/>
        <v/>
      </c>
      <c r="N23" s="82" t="str">
        <f t="shared" si="12"/>
        <v/>
      </c>
      <c r="O23" s="33" t="str">
        <f t="shared" si="13"/>
        <v/>
      </c>
      <c r="P23" s="33" t="str">
        <f t="shared" si="14"/>
        <v/>
      </c>
      <c r="Q23" s="69" t="str">
        <f t="shared" si="15"/>
        <v/>
      </c>
      <c r="R23" s="82" t="str">
        <f t="shared" si="16"/>
        <v/>
      </c>
      <c r="S23" s="33" t="str">
        <f t="shared" si="17"/>
        <v/>
      </c>
      <c r="T23" s="33" t="str">
        <f t="shared" si="18"/>
        <v/>
      </c>
      <c r="U23" s="69" t="str">
        <f t="shared" si="19"/>
        <v/>
      </c>
      <c r="V23" s="82">
        <f t="shared" si="20"/>
        <v>1.3</v>
      </c>
      <c r="W23" s="33">
        <f t="shared" si="21"/>
        <v>5.8</v>
      </c>
      <c r="X23" s="33">
        <f t="shared" si="22"/>
        <v>0.5</v>
      </c>
      <c r="Y23" s="69">
        <f t="shared" si="23"/>
        <v>7.6</v>
      </c>
      <c r="Z23" s="82">
        <f t="shared" si="24"/>
        <v>1.3</v>
      </c>
      <c r="AA23" s="33">
        <f t="shared" si="25"/>
        <v>5.8</v>
      </c>
      <c r="AB23" s="33">
        <f t="shared" si="26"/>
        <v>0.5</v>
      </c>
      <c r="AC23" s="69">
        <f t="shared" si="28"/>
        <v>7.6</v>
      </c>
      <c r="AD23" s="104" t="str">
        <f t="shared" si="29"/>
        <v>None</v>
      </c>
      <c r="AE23" s="86" t="str">
        <f t="shared" si="30"/>
        <v/>
      </c>
      <c r="AK23" s="28" t="s">
        <v>219</v>
      </c>
      <c r="AL23" s="28" t="s">
        <v>41</v>
      </c>
      <c r="AM23" s="28" t="s">
        <v>4</v>
      </c>
      <c r="AN23" s="5">
        <v>1985</v>
      </c>
      <c r="AQ23" s="5"/>
      <c r="AR23" s="5"/>
      <c r="AS23" s="5"/>
      <c r="AT23" s="5"/>
      <c r="AU23" s="5"/>
      <c r="AV23" s="5"/>
      <c r="AW23" s="5"/>
      <c r="AX23" s="5"/>
      <c r="AY23" s="5"/>
      <c r="AZ23" s="5"/>
      <c r="BA23" s="5"/>
      <c r="BB23" s="5"/>
      <c r="BC23" s="5"/>
      <c r="BD23" s="5"/>
      <c r="BE23" s="5">
        <v>1.3</v>
      </c>
      <c r="BF23" s="5">
        <v>5.8</v>
      </c>
      <c r="BG23" s="5">
        <v>0.5</v>
      </c>
      <c r="BH23" s="5">
        <v>7.6</v>
      </c>
      <c r="BI23" s="5">
        <v>1.3</v>
      </c>
      <c r="BJ23" s="5">
        <v>5.8</v>
      </c>
      <c r="BK23" s="5">
        <v>0.5</v>
      </c>
      <c r="BL23" s="5">
        <v>7.6</v>
      </c>
      <c r="BM23" s="28" t="s">
        <v>496</v>
      </c>
      <c r="BN23" s="28"/>
    </row>
    <row r="24" spans="2:66" x14ac:dyDescent="0.25">
      <c r="B24" s="59" t="str">
        <f t="shared" si="0"/>
        <v>Middle Fork Vermilion</v>
      </c>
      <c r="C24" s="31" t="str">
        <f t="shared" si="1"/>
        <v xml:space="preserve">IL </v>
      </c>
      <c r="D24" s="31" t="str">
        <f t="shared" si="2"/>
        <v>State</v>
      </c>
      <c r="E24" s="100">
        <f t="shared" si="3"/>
        <v>1989</v>
      </c>
      <c r="F24" s="82" t="str">
        <f t="shared" si="4"/>
        <v/>
      </c>
      <c r="G24" s="33" t="str">
        <f t="shared" si="5"/>
        <v/>
      </c>
      <c r="H24" s="33" t="str">
        <f t="shared" si="6"/>
        <v/>
      </c>
      <c r="I24" s="69" t="str">
        <f t="shared" si="7"/>
        <v/>
      </c>
      <c r="J24" s="82" t="str">
        <f t="shared" si="8"/>
        <v/>
      </c>
      <c r="K24" s="33" t="str">
        <f t="shared" si="9"/>
        <v/>
      </c>
      <c r="L24" s="33" t="str">
        <f t="shared" si="10"/>
        <v/>
      </c>
      <c r="M24" s="69" t="str">
        <f t="shared" si="11"/>
        <v/>
      </c>
      <c r="N24" s="82" t="str">
        <f t="shared" si="12"/>
        <v/>
      </c>
      <c r="O24" s="33" t="str">
        <f t="shared" si="13"/>
        <v/>
      </c>
      <c r="P24" s="33" t="str">
        <f t="shared" si="14"/>
        <v/>
      </c>
      <c r="Q24" s="69" t="str">
        <f t="shared" si="15"/>
        <v/>
      </c>
      <c r="R24" s="82" t="str">
        <f t="shared" si="16"/>
        <v/>
      </c>
      <c r="S24" s="33" t="str">
        <f t="shared" si="17"/>
        <v/>
      </c>
      <c r="T24" s="33" t="str">
        <f t="shared" si="18"/>
        <v/>
      </c>
      <c r="U24" s="69" t="str">
        <f t="shared" si="19"/>
        <v/>
      </c>
      <c r="V24" s="82" t="str">
        <f t="shared" si="20"/>
        <v/>
      </c>
      <c r="W24" s="33">
        <f t="shared" si="21"/>
        <v>17.100000000000001</v>
      </c>
      <c r="X24" s="33" t="str">
        <f t="shared" si="22"/>
        <v/>
      </c>
      <c r="Y24" s="69">
        <f t="shared" si="23"/>
        <v>17.100000000000001</v>
      </c>
      <c r="Z24" s="82" t="str">
        <f t="shared" si="24"/>
        <v/>
      </c>
      <c r="AA24" s="33">
        <f t="shared" si="25"/>
        <v>17.100000000000001</v>
      </c>
      <c r="AB24" s="33" t="str">
        <f t="shared" si="26"/>
        <v/>
      </c>
      <c r="AC24" s="69">
        <f t="shared" si="28"/>
        <v>17.100000000000001</v>
      </c>
      <c r="AD24" s="104" t="str">
        <f t="shared" si="29"/>
        <v>None</v>
      </c>
      <c r="AE24" s="86" t="str">
        <f t="shared" si="30"/>
        <v/>
      </c>
      <c r="AK24" s="28" t="s">
        <v>410</v>
      </c>
      <c r="AL24" s="28" t="s">
        <v>411</v>
      </c>
      <c r="AM24" s="28" t="s">
        <v>4</v>
      </c>
      <c r="AN24" s="5">
        <v>1989</v>
      </c>
      <c r="AQ24" s="5"/>
      <c r="AR24" s="5"/>
      <c r="AS24" s="5"/>
      <c r="AT24" s="5"/>
      <c r="AU24" s="5"/>
      <c r="AV24" s="5"/>
      <c r="AW24" s="5"/>
      <c r="AX24" s="5"/>
      <c r="AY24" s="5"/>
      <c r="AZ24" s="5"/>
      <c r="BA24" s="5"/>
      <c r="BB24" s="5"/>
      <c r="BC24" s="5"/>
      <c r="BD24" s="5"/>
      <c r="BE24" s="5"/>
      <c r="BF24" s="5">
        <v>17.100000000000001</v>
      </c>
      <c r="BG24" s="5"/>
      <c r="BH24" s="5">
        <v>17.100000000000001</v>
      </c>
      <c r="BI24" s="5"/>
      <c r="BJ24" s="5">
        <v>17.100000000000001</v>
      </c>
      <c r="BK24" s="5"/>
      <c r="BL24" s="5">
        <v>17.100000000000001</v>
      </c>
      <c r="BM24" s="28" t="s">
        <v>496</v>
      </c>
      <c r="BN24" s="28"/>
    </row>
    <row r="25" spans="2:66" ht="30" x14ac:dyDescent="0.25">
      <c r="B25" s="59" t="str">
        <f t="shared" si="0"/>
        <v>Cossatot</v>
      </c>
      <c r="C25" s="31" t="str">
        <f t="shared" si="1"/>
        <v>AR</v>
      </c>
      <c r="D25" s="31" t="str">
        <f t="shared" si="2"/>
        <v>USFS/State</v>
      </c>
      <c r="E25" s="100">
        <f t="shared" si="3"/>
        <v>1992</v>
      </c>
      <c r="F25" s="82" t="str">
        <f t="shared" si="4"/>
        <v/>
      </c>
      <c r="G25" s="33" t="str">
        <f t="shared" si="5"/>
        <v/>
      </c>
      <c r="H25" s="33" t="str">
        <f t="shared" si="6"/>
        <v/>
      </c>
      <c r="I25" s="69" t="str">
        <f t="shared" si="7"/>
        <v/>
      </c>
      <c r="J25" s="82" t="str">
        <f t="shared" si="8"/>
        <v/>
      </c>
      <c r="K25" s="33" t="str">
        <f t="shared" si="9"/>
        <v/>
      </c>
      <c r="L25" s="33" t="str">
        <f t="shared" si="10"/>
        <v/>
      </c>
      <c r="M25" s="69" t="str">
        <f t="shared" si="11"/>
        <v/>
      </c>
      <c r="N25" s="82" t="str">
        <f t="shared" si="12"/>
        <v/>
      </c>
      <c r="O25" s="33" t="str">
        <f t="shared" si="13"/>
        <v/>
      </c>
      <c r="P25" s="33" t="str">
        <f t="shared" si="14"/>
        <v/>
      </c>
      <c r="Q25" s="69" t="str">
        <f t="shared" si="15"/>
        <v/>
      </c>
      <c r="R25" s="82" t="str">
        <f t="shared" si="16"/>
        <v/>
      </c>
      <c r="S25" s="33">
        <f t="shared" si="17"/>
        <v>15.9</v>
      </c>
      <c r="T25" s="33">
        <f t="shared" si="18"/>
        <v>4.2</v>
      </c>
      <c r="U25" s="69">
        <f t="shared" si="19"/>
        <v>20.100000000000001</v>
      </c>
      <c r="V25" s="82" t="str">
        <f t="shared" si="20"/>
        <v/>
      </c>
      <c r="W25" s="33">
        <f t="shared" si="21"/>
        <v>10.7</v>
      </c>
      <c r="X25" s="33" t="str">
        <f t="shared" si="22"/>
        <v/>
      </c>
      <c r="Y25" s="69">
        <f t="shared" si="23"/>
        <v>10.7</v>
      </c>
      <c r="Z25" s="82" t="str">
        <f t="shared" si="24"/>
        <v/>
      </c>
      <c r="AA25" s="33">
        <f t="shared" si="25"/>
        <v>26.6</v>
      </c>
      <c r="AB25" s="33">
        <f t="shared" si="26"/>
        <v>4.2</v>
      </c>
      <c r="AC25" s="69">
        <f t="shared" si="28"/>
        <v>30.8</v>
      </c>
      <c r="AD25" s="104" t="str">
        <f t="shared" si="29"/>
        <v>None</v>
      </c>
      <c r="AE25" s="86" t="str">
        <f t="shared" si="30"/>
        <v>See endnotes 1, 2, 3. State administered segment designated in 1994.</v>
      </c>
      <c r="AK25" s="28" t="s">
        <v>423</v>
      </c>
      <c r="AL25" s="28" t="s">
        <v>33</v>
      </c>
      <c r="AM25" s="28" t="s">
        <v>24</v>
      </c>
      <c r="AN25" s="5">
        <v>1992</v>
      </c>
      <c r="AQ25" s="5"/>
      <c r="AR25" s="5"/>
      <c r="AS25" s="5"/>
      <c r="AT25" s="5"/>
      <c r="AU25" s="5"/>
      <c r="AV25" s="5"/>
      <c r="AW25" s="5"/>
      <c r="AX25" s="5"/>
      <c r="AY25" s="5"/>
      <c r="AZ25" s="5"/>
      <c r="BA25" s="5"/>
      <c r="BB25" s="5">
        <v>15.9</v>
      </c>
      <c r="BC25" s="5">
        <v>4.2</v>
      </c>
      <c r="BD25" s="5">
        <v>20.100000000000001</v>
      </c>
      <c r="BE25" s="5"/>
      <c r="BF25" s="5">
        <v>10.7</v>
      </c>
      <c r="BG25" s="5"/>
      <c r="BH25" s="5">
        <v>10.7</v>
      </c>
      <c r="BI25" s="5"/>
      <c r="BJ25" s="5">
        <v>26.6</v>
      </c>
      <c r="BK25" s="5">
        <v>4.2</v>
      </c>
      <c r="BL25" s="5">
        <v>30.8</v>
      </c>
      <c r="BM25" s="28" t="s">
        <v>496</v>
      </c>
      <c r="BN25" s="28" t="s">
        <v>970</v>
      </c>
    </row>
    <row r="26" spans="2:66" x14ac:dyDescent="0.25">
      <c r="B26" s="59" t="str">
        <f t="shared" si="0"/>
        <v>Westfield</v>
      </c>
      <c r="C26" s="31" t="str">
        <f t="shared" si="1"/>
        <v>MA</v>
      </c>
      <c r="D26" s="31" t="str">
        <f t="shared" si="2"/>
        <v>State</v>
      </c>
      <c r="E26" s="100">
        <f t="shared" si="3"/>
        <v>1993</v>
      </c>
      <c r="F26" s="82" t="str">
        <f t="shared" si="4"/>
        <v/>
      </c>
      <c r="G26" s="33" t="str">
        <f t="shared" si="5"/>
        <v/>
      </c>
      <c r="H26" s="33" t="str">
        <f t="shared" si="6"/>
        <v/>
      </c>
      <c r="I26" s="69" t="str">
        <f t="shared" si="7"/>
        <v/>
      </c>
      <c r="J26" s="82" t="str">
        <f t="shared" si="8"/>
        <v/>
      </c>
      <c r="K26" s="33" t="str">
        <f t="shared" si="9"/>
        <v/>
      </c>
      <c r="L26" s="33" t="str">
        <f t="shared" si="10"/>
        <v/>
      </c>
      <c r="M26" s="69" t="str">
        <f t="shared" si="11"/>
        <v/>
      </c>
      <c r="N26" s="82" t="str">
        <f t="shared" si="12"/>
        <v/>
      </c>
      <c r="O26" s="33" t="str">
        <f t="shared" si="13"/>
        <v/>
      </c>
      <c r="P26" s="33" t="str">
        <f t="shared" si="14"/>
        <v/>
      </c>
      <c r="Q26" s="69" t="str">
        <f t="shared" si="15"/>
        <v/>
      </c>
      <c r="R26" s="82" t="str">
        <f t="shared" si="16"/>
        <v/>
      </c>
      <c r="S26" s="33" t="str">
        <f t="shared" si="17"/>
        <v/>
      </c>
      <c r="T26" s="33" t="str">
        <f t="shared" si="18"/>
        <v/>
      </c>
      <c r="U26" s="69" t="str">
        <f t="shared" si="19"/>
        <v/>
      </c>
      <c r="V26" s="82">
        <f t="shared" si="20"/>
        <v>2.6</v>
      </c>
      <c r="W26" s="33">
        <f t="shared" si="21"/>
        <v>42.9</v>
      </c>
      <c r="X26" s="33">
        <f t="shared" si="22"/>
        <v>32.6</v>
      </c>
      <c r="Y26" s="69">
        <f t="shared" si="23"/>
        <v>78.099999999999994</v>
      </c>
      <c r="Z26" s="82">
        <f t="shared" si="24"/>
        <v>2.6</v>
      </c>
      <c r="AA26" s="33">
        <f t="shared" si="25"/>
        <v>42.9</v>
      </c>
      <c r="AB26" s="33">
        <f t="shared" si="26"/>
        <v>32.6</v>
      </c>
      <c r="AC26" s="69">
        <f t="shared" si="28"/>
        <v>78.099999999999994</v>
      </c>
      <c r="AD26" s="104" t="str">
        <f t="shared" si="29"/>
        <v>None</v>
      </c>
      <c r="AE26" s="86" t="str">
        <f t="shared" si="30"/>
        <v/>
      </c>
      <c r="AK26" s="28" t="s">
        <v>430</v>
      </c>
      <c r="AL26" s="28" t="s">
        <v>49</v>
      </c>
      <c r="AM26" s="28" t="s">
        <v>4</v>
      </c>
      <c r="AN26" s="5">
        <v>1993</v>
      </c>
      <c r="AQ26" s="5"/>
      <c r="AR26" s="5"/>
      <c r="AS26" s="5"/>
      <c r="AT26" s="5"/>
      <c r="AU26" s="5"/>
      <c r="AV26" s="5"/>
      <c r="AW26" s="5"/>
      <c r="AX26" s="5"/>
      <c r="AY26" s="5"/>
      <c r="AZ26" s="5"/>
      <c r="BA26" s="5"/>
      <c r="BB26" s="5"/>
      <c r="BC26" s="5"/>
      <c r="BD26" s="5"/>
      <c r="BE26" s="5">
        <v>2.6</v>
      </c>
      <c r="BF26" s="5">
        <v>42.9</v>
      </c>
      <c r="BG26" s="5">
        <v>32.6</v>
      </c>
      <c r="BH26" s="5">
        <v>78.099999999999994</v>
      </c>
      <c r="BI26" s="5">
        <v>2.6</v>
      </c>
      <c r="BJ26" s="5">
        <v>42.9</v>
      </c>
      <c r="BK26" s="5">
        <v>32.6</v>
      </c>
      <c r="BL26" s="5">
        <v>78.099999999999994</v>
      </c>
      <c r="BM26" s="28" t="s">
        <v>496</v>
      </c>
      <c r="BN26" s="28"/>
    </row>
    <row r="27" spans="2:66" x14ac:dyDescent="0.25">
      <c r="B27" s="59" t="str">
        <f t="shared" si="0"/>
        <v xml:space="preserve">Big and Little Darby Creeks </v>
      </c>
      <c r="C27" s="31" t="str">
        <f t="shared" si="1"/>
        <v>OH</v>
      </c>
      <c r="D27" s="31" t="str">
        <f t="shared" si="2"/>
        <v>State</v>
      </c>
      <c r="E27" s="100">
        <f t="shared" si="3"/>
        <v>1994</v>
      </c>
      <c r="F27" s="82" t="str">
        <f t="shared" si="4"/>
        <v/>
      </c>
      <c r="G27" s="33" t="str">
        <f t="shared" si="5"/>
        <v/>
      </c>
      <c r="H27" s="33" t="str">
        <f t="shared" si="6"/>
        <v/>
      </c>
      <c r="I27" s="69" t="str">
        <f t="shared" si="7"/>
        <v/>
      </c>
      <c r="J27" s="82" t="str">
        <f t="shared" si="8"/>
        <v/>
      </c>
      <c r="K27" s="33" t="str">
        <f t="shared" si="9"/>
        <v/>
      </c>
      <c r="L27" s="33" t="str">
        <f t="shared" si="10"/>
        <v/>
      </c>
      <c r="M27" s="69" t="str">
        <f t="shared" si="11"/>
        <v/>
      </c>
      <c r="N27" s="82" t="str">
        <f t="shared" si="12"/>
        <v/>
      </c>
      <c r="O27" s="33" t="str">
        <f t="shared" si="13"/>
        <v/>
      </c>
      <c r="P27" s="33" t="str">
        <f t="shared" si="14"/>
        <v/>
      </c>
      <c r="Q27" s="69" t="str">
        <f t="shared" si="15"/>
        <v/>
      </c>
      <c r="R27" s="82" t="str">
        <f t="shared" si="16"/>
        <v/>
      </c>
      <c r="S27" s="33" t="str">
        <f t="shared" si="17"/>
        <v/>
      </c>
      <c r="T27" s="33" t="str">
        <f t="shared" si="18"/>
        <v/>
      </c>
      <c r="U27" s="69" t="str">
        <f t="shared" si="19"/>
        <v/>
      </c>
      <c r="V27" s="82" t="str">
        <f t="shared" si="20"/>
        <v/>
      </c>
      <c r="W27" s="33">
        <f t="shared" si="21"/>
        <v>85.9</v>
      </c>
      <c r="X27" s="33" t="str">
        <f t="shared" si="22"/>
        <v/>
      </c>
      <c r="Y27" s="69">
        <f t="shared" si="23"/>
        <v>85.9</v>
      </c>
      <c r="Z27" s="82" t="str">
        <f t="shared" si="24"/>
        <v/>
      </c>
      <c r="AA27" s="33">
        <f t="shared" si="25"/>
        <v>85.9</v>
      </c>
      <c r="AB27" s="33" t="str">
        <f t="shared" si="26"/>
        <v/>
      </c>
      <c r="AC27" s="69">
        <f t="shared" si="28"/>
        <v>85.9</v>
      </c>
      <c r="AD27" s="104" t="str">
        <f t="shared" si="29"/>
        <v>None</v>
      </c>
      <c r="AE27" s="86" t="str">
        <f t="shared" si="30"/>
        <v/>
      </c>
      <c r="AK27" s="28" t="s">
        <v>591</v>
      </c>
      <c r="AL27" s="28" t="s">
        <v>63</v>
      </c>
      <c r="AM27" s="28" t="s">
        <v>4</v>
      </c>
      <c r="AN27" s="5">
        <v>1994</v>
      </c>
      <c r="AQ27" s="5"/>
      <c r="AR27" s="5"/>
      <c r="AS27" s="5"/>
      <c r="AT27" s="5"/>
      <c r="AU27" s="5"/>
      <c r="AV27" s="5"/>
      <c r="AW27" s="5"/>
      <c r="AX27" s="5"/>
      <c r="AY27" s="5"/>
      <c r="AZ27" s="5"/>
      <c r="BA27" s="5"/>
      <c r="BB27" s="5"/>
      <c r="BC27" s="5"/>
      <c r="BD27" s="5"/>
      <c r="BE27" s="5"/>
      <c r="BF27" s="5">
        <v>85.9</v>
      </c>
      <c r="BG27" s="5"/>
      <c r="BH27" s="5">
        <v>85.9</v>
      </c>
      <c r="BI27" s="5"/>
      <c r="BJ27" s="5">
        <v>85.9</v>
      </c>
      <c r="BK27" s="5"/>
      <c r="BL27" s="5">
        <v>85.9</v>
      </c>
      <c r="BM27" s="28" t="s">
        <v>496</v>
      </c>
      <c r="BN27" s="28"/>
    </row>
    <row r="28" spans="2:66" x14ac:dyDescent="0.25">
      <c r="B28" s="59" t="str">
        <f t="shared" si="0"/>
        <v>Wallowa</v>
      </c>
      <c r="C28" s="31" t="str">
        <f t="shared" si="1"/>
        <v>OR</v>
      </c>
      <c r="D28" s="31" t="str">
        <f t="shared" si="2"/>
        <v>State</v>
      </c>
      <c r="E28" s="100">
        <f t="shared" si="3"/>
        <v>1996</v>
      </c>
      <c r="F28" s="82" t="str">
        <f t="shared" si="4"/>
        <v/>
      </c>
      <c r="G28" s="33" t="str">
        <f t="shared" si="5"/>
        <v/>
      </c>
      <c r="H28" s="33">
        <f t="shared" si="6"/>
        <v>4.0999999999999996</v>
      </c>
      <c r="I28" s="69">
        <f t="shared" si="7"/>
        <v>4.0999999999999996</v>
      </c>
      <c r="J28" s="82" t="str">
        <f t="shared" si="8"/>
        <v/>
      </c>
      <c r="K28" s="33" t="str">
        <f t="shared" si="9"/>
        <v/>
      </c>
      <c r="L28" s="33" t="str">
        <f t="shared" si="10"/>
        <v/>
      </c>
      <c r="M28" s="69" t="str">
        <f t="shared" si="11"/>
        <v/>
      </c>
      <c r="N28" s="82" t="str">
        <f t="shared" si="12"/>
        <v/>
      </c>
      <c r="O28" s="33" t="str">
        <f t="shared" si="13"/>
        <v/>
      </c>
      <c r="P28" s="33" t="str">
        <f t="shared" si="14"/>
        <v/>
      </c>
      <c r="Q28" s="69" t="str">
        <f t="shared" si="15"/>
        <v/>
      </c>
      <c r="R28" s="82" t="str">
        <f t="shared" si="16"/>
        <v/>
      </c>
      <c r="S28" s="33" t="str">
        <f t="shared" si="17"/>
        <v/>
      </c>
      <c r="T28" s="33" t="str">
        <f t="shared" si="18"/>
        <v/>
      </c>
      <c r="U28" s="69" t="str">
        <f t="shared" si="19"/>
        <v/>
      </c>
      <c r="V28" s="82" t="str">
        <f t="shared" si="20"/>
        <v/>
      </c>
      <c r="W28" s="33" t="str">
        <f t="shared" si="21"/>
        <v/>
      </c>
      <c r="X28" s="33">
        <f t="shared" si="22"/>
        <v>5.9</v>
      </c>
      <c r="Y28" s="69">
        <f t="shared" si="23"/>
        <v>5.9</v>
      </c>
      <c r="Z28" s="82" t="str">
        <f t="shared" si="24"/>
        <v/>
      </c>
      <c r="AA28" s="33" t="str">
        <f t="shared" si="25"/>
        <v/>
      </c>
      <c r="AB28" s="33">
        <f t="shared" si="26"/>
        <v>10</v>
      </c>
      <c r="AC28" s="69">
        <f t="shared" si="28"/>
        <v>10</v>
      </c>
      <c r="AD28" s="104" t="str">
        <f t="shared" si="29"/>
        <v>BLM</v>
      </c>
      <c r="AE28" s="86" t="str">
        <f t="shared" si="30"/>
        <v>See endnote 4</v>
      </c>
      <c r="AK28" s="28" t="s">
        <v>271</v>
      </c>
      <c r="AL28" s="28" t="s">
        <v>65</v>
      </c>
      <c r="AM28" s="28" t="s">
        <v>4</v>
      </c>
      <c r="AN28" s="5">
        <v>1996</v>
      </c>
      <c r="AQ28" s="5">
        <v>4.0999999999999996</v>
      </c>
      <c r="AR28" s="5">
        <v>4.0999999999999996</v>
      </c>
      <c r="AS28" s="5"/>
      <c r="AT28" s="5"/>
      <c r="AU28" s="5"/>
      <c r="AV28" s="5"/>
      <c r="AW28" s="5"/>
      <c r="AX28" s="5"/>
      <c r="AY28" s="5"/>
      <c r="AZ28" s="5"/>
      <c r="BA28" s="5"/>
      <c r="BB28" s="5"/>
      <c r="BC28" s="5"/>
      <c r="BD28" s="5"/>
      <c r="BE28" s="5"/>
      <c r="BF28" s="5"/>
      <c r="BG28" s="5">
        <v>5.9</v>
      </c>
      <c r="BH28" s="5">
        <v>5.9</v>
      </c>
      <c r="BI28" s="5"/>
      <c r="BJ28" s="5"/>
      <c r="BK28" s="5">
        <v>10</v>
      </c>
      <c r="BL28" s="5">
        <v>10</v>
      </c>
      <c r="BM28" s="28" t="s">
        <v>1</v>
      </c>
      <c r="BN28" s="28" t="s">
        <v>774</v>
      </c>
    </row>
    <row r="29" spans="2:66" ht="15.75" thickBot="1" x14ac:dyDescent="0.3">
      <c r="B29" s="97" t="str">
        <f t="shared" ref="B29:AE29" si="31">IF(ISBLANK(AK29),"",(AK29))</f>
        <v>Lumber</v>
      </c>
      <c r="C29" s="34" t="str">
        <f t="shared" si="31"/>
        <v>NC</v>
      </c>
      <c r="D29" s="34" t="str">
        <f t="shared" si="31"/>
        <v>State</v>
      </c>
      <c r="E29" s="101">
        <f t="shared" si="31"/>
        <v>1998</v>
      </c>
      <c r="F29" s="421" t="str">
        <f t="shared" si="31"/>
        <v/>
      </c>
      <c r="G29" s="422" t="str">
        <f t="shared" si="31"/>
        <v/>
      </c>
      <c r="H29" s="422" t="str">
        <f t="shared" si="31"/>
        <v/>
      </c>
      <c r="I29" s="423" t="str">
        <f t="shared" si="31"/>
        <v/>
      </c>
      <c r="J29" s="421" t="str">
        <f t="shared" si="31"/>
        <v/>
      </c>
      <c r="K29" s="422" t="str">
        <f t="shared" si="31"/>
        <v/>
      </c>
      <c r="L29" s="422" t="str">
        <f t="shared" si="31"/>
        <v/>
      </c>
      <c r="M29" s="423" t="str">
        <f t="shared" si="31"/>
        <v/>
      </c>
      <c r="N29" s="421" t="str">
        <f t="shared" si="31"/>
        <v/>
      </c>
      <c r="O29" s="422" t="str">
        <f t="shared" si="31"/>
        <v/>
      </c>
      <c r="P29" s="422" t="str">
        <f t="shared" si="31"/>
        <v/>
      </c>
      <c r="Q29" s="423" t="str">
        <f t="shared" si="31"/>
        <v/>
      </c>
      <c r="R29" s="421" t="str">
        <f t="shared" si="31"/>
        <v/>
      </c>
      <c r="S29" s="422" t="str">
        <f t="shared" si="31"/>
        <v/>
      </c>
      <c r="T29" s="422" t="str">
        <f t="shared" si="31"/>
        <v/>
      </c>
      <c r="U29" s="423" t="str">
        <f t="shared" si="31"/>
        <v/>
      </c>
      <c r="V29" s="421" t="str">
        <f t="shared" si="31"/>
        <v/>
      </c>
      <c r="W29" s="422">
        <f t="shared" si="31"/>
        <v>60</v>
      </c>
      <c r="X29" s="422">
        <f t="shared" si="31"/>
        <v>21</v>
      </c>
      <c r="Y29" s="423">
        <f t="shared" si="31"/>
        <v>81</v>
      </c>
      <c r="Z29" s="421" t="str">
        <f t="shared" si="31"/>
        <v/>
      </c>
      <c r="AA29" s="422">
        <f t="shared" si="31"/>
        <v>60</v>
      </c>
      <c r="AB29" s="422">
        <f t="shared" si="31"/>
        <v>21</v>
      </c>
      <c r="AC29" s="423">
        <f t="shared" si="31"/>
        <v>81</v>
      </c>
      <c r="AD29" s="105" t="str">
        <f t="shared" si="31"/>
        <v>None</v>
      </c>
      <c r="AE29" s="98" t="str">
        <f t="shared" si="31"/>
        <v/>
      </c>
      <c r="AK29" s="28" t="s">
        <v>437</v>
      </c>
      <c r="AL29" s="28" t="s">
        <v>62</v>
      </c>
      <c r="AM29" s="28" t="s">
        <v>4</v>
      </c>
      <c r="AN29" s="5">
        <v>1998</v>
      </c>
      <c r="AQ29" s="5"/>
      <c r="AR29" s="5"/>
      <c r="AS29" s="5"/>
      <c r="AT29" s="5"/>
      <c r="AU29" s="5"/>
      <c r="AV29" s="5"/>
      <c r="AW29" s="5"/>
      <c r="AX29" s="5"/>
      <c r="AY29" s="5"/>
      <c r="AZ29" s="5"/>
      <c r="BA29" s="5"/>
      <c r="BB29" s="5"/>
      <c r="BC29" s="5"/>
      <c r="BD29" s="5"/>
      <c r="BE29" s="5"/>
      <c r="BF29" s="5">
        <v>60</v>
      </c>
      <c r="BG29" s="5">
        <v>21</v>
      </c>
      <c r="BH29" s="5">
        <v>81</v>
      </c>
      <c r="BI29" s="5"/>
      <c r="BJ29" s="5">
        <v>60</v>
      </c>
      <c r="BK29" s="5">
        <v>21</v>
      </c>
      <c r="BL29" s="5">
        <v>81</v>
      </c>
      <c r="BM29" s="28" t="s">
        <v>496</v>
      </c>
      <c r="BN29" s="28"/>
    </row>
    <row r="30" spans="2:66" ht="15.75" thickBot="1" x14ac:dyDescent="0.3">
      <c r="B30" s="64" t="s">
        <v>5</v>
      </c>
      <c r="C30" s="65">
        <f>COUNTA(C13:C29)</f>
        <v>17</v>
      </c>
      <c r="D30" s="65"/>
      <c r="E30" s="106"/>
      <c r="F30" s="162">
        <f>SUM(F13:F29)</f>
        <v>21</v>
      </c>
      <c r="G30" s="163">
        <f t="shared" ref="G30:AC30" si="32">SUM(G13:G29)</f>
        <v>15.5</v>
      </c>
      <c r="H30" s="163">
        <f t="shared" si="32"/>
        <v>29.1</v>
      </c>
      <c r="I30" s="164">
        <f t="shared" si="32"/>
        <v>65.599999999999994</v>
      </c>
      <c r="J30" s="442">
        <f t="shared" si="32"/>
        <v>0</v>
      </c>
      <c r="K30" s="163">
        <f t="shared" si="32"/>
        <v>0</v>
      </c>
      <c r="L30" s="163">
        <f t="shared" si="32"/>
        <v>0</v>
      </c>
      <c r="M30" s="164">
        <f t="shared" si="32"/>
        <v>0</v>
      </c>
      <c r="N30" s="162">
        <f t="shared" si="32"/>
        <v>0</v>
      </c>
      <c r="O30" s="163">
        <f t="shared" si="32"/>
        <v>193</v>
      </c>
      <c r="P30" s="163">
        <f t="shared" si="32"/>
        <v>35</v>
      </c>
      <c r="Q30" s="164">
        <f t="shared" si="32"/>
        <v>228</v>
      </c>
      <c r="R30" s="162">
        <f t="shared" si="32"/>
        <v>166.7</v>
      </c>
      <c r="S30" s="163">
        <f t="shared" si="32"/>
        <v>88.9</v>
      </c>
      <c r="T30" s="163">
        <f t="shared" si="32"/>
        <v>453.2</v>
      </c>
      <c r="U30" s="164">
        <f t="shared" si="32"/>
        <v>708.80000000000007</v>
      </c>
      <c r="V30" s="162">
        <f t="shared" si="32"/>
        <v>139.4</v>
      </c>
      <c r="W30" s="163">
        <f t="shared" si="32"/>
        <v>343.9</v>
      </c>
      <c r="X30" s="163">
        <f t="shared" si="32"/>
        <v>569.19999999999993</v>
      </c>
      <c r="Y30" s="164">
        <f t="shared" si="32"/>
        <v>1052.5</v>
      </c>
      <c r="Z30" s="162">
        <f t="shared" si="32"/>
        <v>327.10000000000002</v>
      </c>
      <c r="AA30" s="163">
        <f t="shared" si="32"/>
        <v>641.30000000000007</v>
      </c>
      <c r="AB30" s="163">
        <f t="shared" si="32"/>
        <v>1086.5</v>
      </c>
      <c r="AC30" s="164">
        <f t="shared" si="32"/>
        <v>2054.8999999999996</v>
      </c>
      <c r="AD30" s="109"/>
      <c r="AE30" s="110"/>
      <c r="AQ30" s="5"/>
      <c r="AR30" s="5"/>
      <c r="AS30" s="5"/>
      <c r="AT30" s="5"/>
      <c r="AU30" s="5"/>
      <c r="AV30" s="5"/>
      <c r="AW30" s="5"/>
      <c r="AX30" s="5"/>
      <c r="AY30" s="5"/>
      <c r="AZ30" s="5"/>
      <c r="BA30" s="5"/>
      <c r="BB30" s="5"/>
      <c r="BC30" s="5"/>
      <c r="BD30" s="5"/>
      <c r="BE30" s="5"/>
      <c r="BF30" s="5"/>
      <c r="BG30" s="5"/>
      <c r="BH30" s="5"/>
      <c r="BI30" s="5"/>
      <c r="BJ30" s="5"/>
      <c r="BK30" s="5"/>
      <c r="BL30" s="5"/>
      <c r="BM30" s="5"/>
      <c r="BN30" s="5"/>
    </row>
    <row r="32" spans="2:66" x14ac:dyDescent="0.25">
      <c r="B32" s="24" t="s">
        <v>26</v>
      </c>
    </row>
    <row r="33" spans="2:2" x14ac:dyDescent="0.25">
      <c r="B33" s="27" t="s">
        <v>771</v>
      </c>
    </row>
    <row r="34" spans="2:2" x14ac:dyDescent="0.25">
      <c r="B34" s="27" t="s">
        <v>770</v>
      </c>
    </row>
    <row r="35" spans="2:2" x14ac:dyDescent="0.25">
      <c r="B35" s="25" t="s">
        <v>769</v>
      </c>
    </row>
    <row r="36" spans="2:2" x14ac:dyDescent="0.25">
      <c r="B36" s="27" t="s">
        <v>772</v>
      </c>
    </row>
    <row r="37" spans="2:2" x14ac:dyDescent="0.25">
      <c r="B37" s="27" t="s">
        <v>773</v>
      </c>
    </row>
    <row r="38" spans="2:2" ht="17.25" x14ac:dyDescent="0.25">
      <c r="B38" s="26" t="s">
        <v>776</v>
      </c>
    </row>
    <row r="39" spans="2:2" ht="17.25" x14ac:dyDescent="0.25">
      <c r="B39" s="26" t="s">
        <v>777</v>
      </c>
    </row>
    <row r="40" spans="2:2" x14ac:dyDescent="0.25">
      <c r="B40" s="2" t="s">
        <v>855</v>
      </c>
    </row>
    <row r="41" spans="2:2" x14ac:dyDescent="0.25">
      <c r="B41" s="5" t="s">
        <v>504</v>
      </c>
    </row>
  </sheetData>
  <mergeCells count="6">
    <mergeCell ref="Z11:AC11"/>
    <mergeCell ref="F11:I11"/>
    <mergeCell ref="J11:M11"/>
    <mergeCell ref="N11:Q11"/>
    <mergeCell ref="V11:Y11"/>
    <mergeCell ref="R11:U11"/>
  </mergeCells>
  <conditionalFormatting sqref="B13:E29">
    <cfRule type="expression" dxfId="25" priority="1">
      <formula>$D13=IF(ISNUMBER(SEARCH("/",$D13)),$D13,"")</formula>
    </cfRule>
    <cfRule type="expression" dxfId="24" priority="4">
      <formula>$D13="State"</formula>
    </cfRule>
  </conditionalFormatting>
  <printOptions horizontalCentered="1"/>
  <pageMargins left="0.25" right="0.25" top="0.75" bottom="0.75" header="0.3" footer="0.3"/>
  <pageSetup scale="3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b 1 6 f b e 1 1 - c e c b - 4 0 0 a - 9 5 0 1 - 9 6 9 0 c 1 1 9 3 d 0 b "   s q m i d = " 1 6 a 0 8 2 a a - 9 a 9 7 - 4 1 b 7 - 9 5 e 2 - 1 1 d 9 3 f 7 c 3 e 5 7 "   x m l n s = " h t t p : / / s c h e m a s . m i c r o s o f t . c o m / D a t a M a s h u p " > A A A A A C 0 J A A B Q S w M E F A A C A A g A o 1 a M S w L P j y G q A A A A + g A A A B I A H A B D b 2 5 m a W c v U G F j a 2 F n Z S 5 4 b W w g o h g A K K A U A A A A A A A A A A A A A A A A A A A A A A A A A A A A h U / B C o J A F P w V 2 b v 7 d C 0 z e a 6 H r g m B F F 0 X 2 3 R J 1 3 D X 9 N 8 6 9 E n 9 Q k I Z 3 Y I 5 z A w z M P O 8 P z A d m 9 q 5 y c 6 o V i f E p x 5 x p C 7 a k 9 J l Q n p 7 d i O S c t y J 4 i J K 6 U x h b e L R q I R U 1 l 5 j g G E Y 6 B D Q t i u B e Z 4 P x 2 y b F 5 V s h K u 0 s U I X k n x b p / 8 t w v H w H s M Z X a w m h C F l k Y 8 w 2 5 g p P X O f L m n A 1 i H 1 E H 5 s 3 P S 1 7 T v J p X b 3 O c I s E T 4 / + A t Q S w M E F A A C A A g A o 1 a M 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N W j E t W O m 6 5 I Q Y A A F p J A A A T A B w A R m 9 y b X V s Y X M v U 2 V j d G l v b j E u b S C i G A A o o B Q A A A A A A A A A A A A A A A A A A A A A A A A A A A D t W 2 1 r 4 z g Q / l 7 o f z A p g Q R C 7 p y X d p d l P 3 T T 6 1 H o t i X O X l m W x T i x r j V N 7 G A r u w 2 l / / 0 s 2 V b 0 M o q d x m X v r u q X O j O R Z j Q z m p n H U h I 0 w 0 E U W k 7 2 3 / 5 w e H B 4 k N x 7 M f K t o 8 a t M 7 Y m 3 n S O G t Z H a 4 7 w 4 Y G V / j n R K p 6 h l P L H 4 w z N u 6 N V H K M Q 3 0 b x w z S K H l r t p 2 9 X 3 g J 9 b N C R 9 q D x / f n b K A p x + p 3 v n W y G o 8 Y Y L a I f q Y x r f I 9 i a x T N V 4 s w I V L o o K 6 D 5 q l C O b m V C e w 8 N S b T u X v b 6 F j 0 w S k e x s X D p H g g 8 o v n I / L g Y A + j V t J 2 T 6 f T u E s o p 3 c o n K 3 d 8 9 V 8 T j 7 e d C + 7 b h S 7 q R 2 6 7 h l K g j v 6 r b N 0 W P H x u c 2 0 d 6 I Y p 8 q P o 5 + 8 z i m x p V t Z 5 + m J a X M d + y j u n i Y z F P p B e P f M T V w M n k R L e f a H Y N k S J X f s 9 0 N + a E T m T Z m K N X N W Y U 5 A T G e j n W B A 1 W 4 V D K V a t 9 R v z + 3 D g y D U L 0 U N y + n a + o q 8 + F 8 S m B d n m e 0 + e 0 t m u 9 w G z H I s Q l W j 0 p W Q 4 c E c J e 5 X 7 n m 0 W t Q Q e f n 8 W e C l X t o 7 8 n r 9 f n 2 R B x l P u 2 E V m z G z 7 m Q 8 G 7 C e v A r F c p s t 2 7 G Y 2 u p u 5 k N Z E C l G 8 Y 0 X 4 x D F y X 2 w t N K I T m o P 5 d G 9 F 9 4 R W 6 + X a L P c S e y F y d 9 R v M i W S Z i b Q G a r u g j x 8 a B L m H S t X x x 3 F P m I s n B K t L x w T R m c z y g d o 0 d M G Z m 7 e A 9 C f A 3 z 0 + V n m i 8 o N V w t p i h m d E d D H 2 v o E 4 B + f u v Q + a V V E r I j r 5 A Q x x B x o k 5 w d e O A e h M 6 p D e h Q 3 o T O q T 3 F + c c F k A Z k A T K g E R Q B i S D 7 j x Q S M a B p G Q c S E z G g e R M r i e g F E K H Z B A 6 J I H Q w f n z m g P R w f n z i g T R d f O D k V 8 U U i k 2 M k u M o l W I N U y y W f K K K c 5 4 F e E 0 m / 2 J Q n W n X I / / S h S i k j z B r Q e K 6 r W 8 d i s I 2 l q G e 4 5 8 9 9 I L f e U b e a q U V n Y R + u g x y 8 r i 1 8 d o i b s Z Q x o y 9 s I H k M F l e N k b X M J X m b R n c f D K X y t a 0 L 7 l d I X v 2 T g / p e B g U f g l H e S y X K Y O X 6 V d T z p A z g / 5 O N p T q / a n Z H D c G c I o X n R / G 6 N Z t F i o r s u W S W Y P k K 8 1 w 6 n v g 9 w m 4 b g / E t E W s q G U 5 g 6 w m M g D T E Z C c J U A G Z K G M u y L J r h f m + B u b Y J 7 t Q n u 1 B s c g z M T O j Q 3 o U O z E z o 0 f 1 M n o K m T 0 N S J a E I y g C 6 t U n c q d Q C d J 6 A 9 F V o s o N v P V 8 Z s x Y z D r L F Z / m a 9 m w U W K 9 q 7 h S 3 E 1 Q a e B u 9 6 l T t D p W c V T L m D S v Y 2 n e w U 0 d X T V d u y s 3 X t 9 G s 5 e x c 0 V 1 Q W 0 w S b J t g 0 w a Y J N k 2 w a Y J N E 2 y a 4 F / U B M v v G Y s y z O o u K 7 S s s r J S y o o n K 5 i s S L K y y O o g K 3 y s 0 m 1 K 2 6 a W b Y r X p l p x 5 Y m r R 1 w B 4 i o O K z G s p r A i w q q G m F u B Z h H K e 1 m q 2 7 u v h 6 a u r 8 c / e b 9 P j 6 9 5 + f v 8 s i Z d 7 P R 3 j s P i f b e J R y g e g R A B P E I Y P G p S 3 / i L Z t / m a b s C H u P m 3 R m N v S V / g / m F C 4 I S Q C m f r A z T 6 a y s P z C A 0 g B K A y g N o D S A 0 g B K A y g N o H w N Q F n t / o q w X c Q d A m w I f g / I c S + F O h D e S k R L I a z G b M V 7 X V I Y C o G 3 / x E P b 6 H a M G B / W N O h C u / q b c 7 c H g b / Y 1 d X v V M l m A u 6 W b X 1 b K 3 i 7 S p y m E Q u C W a W N i j A o A C D A g w K M C j A o A C D A g w K 2 I Y C S t 8 b 6 / p / v p C D t / 9 f / t M V l t u U b F Z k K f k n F 8 X r Y y 5 H 8 G m B S w S 6 i / P / W c y y r X O l 8 2 T 3 l / L L S / n N p c w D r 3 H f 7 S W Y Q 3 N w U O n O n t T H v 6 X z A / 5 Z f 5 Z Q E a Z C 0 E V 1 Q G 0 4 t X d y s s 9 Z p e j 1 G q 8 k H o N a 9 U q 1 s r P f v O U u 2 k G h 3 j a F e o 3 O E F S o X 6 p Q 7 w X 3 N q G z P r E Y C C p 0 8 h J N A u Q 6 n K + V g y t p V h i y F l v a g F Y D W g 1 o f a u g l U 8 j W h B q I K 2 B t A b S G k h b A m l r P N g C I M h b Q B g K C h f T s w r L x S t s p Q B F 2 A Z 7 n 6 T J 6 t X 3 w 3 9 7 s A 9 I k T b 7 L m q V w R T N T c + X 4 Z R q K p U B F X s v o C J H l K I Z 3 + t U U f t T h H G 0 k H y c M S + 9 B F 8 p Y M b + H b b p Q L s C X g S H H e q / Q D s w 6 W l 7 e p K y 0 S 4 v S O D 0 V p q e h h V f o e j e C E B 9 7 Q 5 v D f r b N u N Q t x m P S z d j f 3 s g a 0 6 j j x s f / g F Q S w E C L Q A U A A I A C A C j V o x L A s + P I a o A A A D 6 A A A A E g A A A A A A A A A A A A A A A A A A A A A A Q 2 9 u Z m l n L 1 B h Y 2 t h Z 2 U u e G 1 s U E s B A i 0 A F A A C A A g A o 1 a M S w / K 6 a u k A A A A 6 Q A A A B M A A A A A A A A A A A A A A A A A 9 g A A A F t D b 2 5 0 Z W 5 0 X 1 R 5 c G V z X S 5 4 b W x Q S w E C L Q A U A A I A C A C j V o x L V j p u u S E G A A B a S Q A A E w A A A A A A A A A A A A A A A A D n A Q A A R m 9 y b X V s Y X M v U 2 V j d G l v b j E u b V B L B Q Y A A A A A A w A D A M I A A A B V 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6 n w A A A A A A A N i f 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X U 1 I l M j B U Y W J s Z T w v S X R l b V B h d G g + P C 9 J d G V t T G 9 j Y X R p b 2 4 + P F N 0 Y W J s Z U V u d H J p Z X M + P E V u d H J 5 I F R 5 c G U 9 I k l z U H J p d m F 0 Z S I g V m F s d W U 9 I m w w I i A v P j x F b n R y e S B U e X B l P S J C d W Z m Z X J O Z X h 0 U m V m c m V z a C I g V m F s d W U 9 I m w x I i A v P j x F b n R y e S B U e X B l P S J S Z X N 1 b H R U e X B l I i B W Y W x 1 Z T 0 i c 1 R h Y m x l I i A v P j x F b n R y e S B U e X B l P S J G a W x s R W 5 h Y m x l Z C I g V m F s d W U 9 I m w x I i A v P j x F b n R y e S B U e X B l P S J G a W x s T 2 J q Z W N 0 V H l w Z S I g V m F s d W U 9 I n N U Y W J s Z S I g L z 4 8 R W 5 0 c n k g V H l w Z T 0 i R m l s b F R v R G F 0 Y U 1 v Z G V s R W 5 h Y m x l Z C I g V m F s d W U 9 I m w w I i A v P j x F b n R y e S B U e X B l P S J G a W x s R X J y b 3 J D b 3 V u d C I g V m F s d W U 9 I m w w I i A v P j x F b n R y e S B U e X B l P S J G a W x s Q 2 9 s d W 1 u V H l w Z X M i I F Z h b H V l P S J z Q U F B Q U F B Q U F B Q U F B Q U E 9 P S I g L z 4 8 R W 5 0 c n k g V H l w Z T 0 i R m l s b E N v b H V t b k 5 h b W V z I i B W Y W x 1 Z T 0 i c 1 s m c X V v d D t U Y m x f I y Z x d W 9 0 O y w m c X V v d D t U Y m x f T m F t Z S Z x d W 9 0 O y w m c X V v d D t T d G F 0 Z S h z K V 9 B Y m J y L i Z x d W 9 0 O y w m c X V v d D t Q L k w u X 2 9 y X 1 N l Y y 5 f R G V z a W c u J n F 1 b 3 Q 7 L C Z x d W 9 0 O 0 R h d G V f R G V z a W c u J n F 1 b 3 Q 7 L C Z x d W 9 0 O 0 F n Z W 5 j e V 9 G d W x s J n F 1 b 3 Q 7 L C Z x d W 9 0 O 1 R i b F 9 X J n F 1 b 3 Q 7 L C Z x d W 9 0 O 1 R i b F 9 T J n F 1 b 3 Q 7 L C Z x d W 9 0 O 1 R i b F 9 S J n F 1 b 3 Q 7 L C Z x d W 9 0 O 1 R i b F 9 U J n F 1 b 3 Q 7 X S I g L z 4 8 R W 5 0 c n k g V H l w Z T 0 i R m l s b E V y c m 9 y Q 2 9 k Z S I g V m F s d W U 9 I n N V b m t u b 3 d u I i A v P j x F b n R y e S B U e X B l P S J G a W x s Z W R D b 2 1 w b G V 0 Z V J l c 3 V s d F R v V 2 9 y a 3 N o Z W V 0 I i B W Y W x 1 Z T 0 i b D E i I C 8 + P E V u d H J 5 I F R 5 c G U 9 I k F k Z G V k V G 9 E Y X R h T W 9 k Z W w i I F Z h b H V l P S J s M C I g L z 4 8 R W 5 0 c n k g V H l w Z T 0 i U m V j b 3 Z l c n l U Y X J n Z X R T a G V l d C I g V m F s d W U 9 I n N T a G V l d D Q i I C 8 + P E V u d H J 5 I F R 5 c G U 9 I l J l Y 2 9 2 Z X J 5 V G F y Z 2 V 0 Q 2 9 s d W 1 u I i B W Y W x 1 Z T 0 i b D E i I C 8 + P E V u d H J 5 I F R 5 c G U 9 I l J l Y 2 9 2 Z X J 5 V G F y Z 2 V 0 U m 9 3 I i B W Y W x 1 Z T 0 i b D E i I C 8 + P E V u d H J 5 I F R 5 c G U 9 I k 5 h b W V V c G R h d G V k Q W Z 0 Z X J G a W x s I i B W Y W x 1 Z T 0 i b D A i I C 8 + P E V u d H J 5 I F R 5 c G U 9 I l F 1 Z X J 5 S U Q i I F Z h b H V l P S J z Y T c 1 N G U 5 Y z E t Y j g 5 M y 0 0 Z G I 2 L T k 5 Z W U t M D I 5 Y j l h O D g 2 M T A 1 I i A v P j x F b n R y e S B U e X B l P S J G a W x s Q 2 9 1 b n Q i I F Z h b H V l P S J s M z A x I i A v P j x F b n R y e S B U e X B l P S J G a W x s T G F z d F V w Z G F 0 Z W Q i I F Z h b H V l P S J k M j A x N y 0 x M i 0 x M l Q x N T o z N j o w M S 4 1 M j M w N z Y 4 W i I g L z 4 8 R W 5 0 c n k g V H l w Z T 0 i R m l s b F R h c m d l d C I g V m F s d W U 9 I n N X U 1 J f V G F i b G U i I C 8 + P E V u d H J 5 I F R 5 c G U 9 I l J l b G F 0 a W 9 u c 2 h p c E l u Z m 9 D b 2 5 0 Y W l u Z X I i I F Z h b H V l P S J z e y Z x d W 9 0 O 2 N v b H V t b k N v d W 5 0 J n F 1 b 3 Q 7 O j E w L C Z x d W 9 0 O 2 t l e U N v b H V t b k 5 h b W V z J n F 1 b 3 Q 7 O l t d L C Z x d W 9 0 O 3 F 1 Z X J 5 U m V s Y X R p b 2 5 z a G l w c y Z x d W 9 0 O z p b X S w m c X V v d D t j b 2 x 1 b W 5 J Z G V u d G l 0 a W V z J n F 1 b 3 Q 7 O l s m c X V v d D t T Z W N 0 a W 9 u M S 9 X U 1 I g V G F i b G U v U 2 9 1 c m N l L n t U Y m x f I y w z N H 0 m c X V v d D s s J n F 1 b 3 Q 7 U 2 V j d G l v b j E v V 1 N S I F R h Y m x l L 1 N v d X J j Z S 5 7 V G J s X 0 5 h b W U s M z N 9 J n F 1 b 3 Q 7 L C Z x d W 9 0 O 1 N l Y 3 R p b 2 4 x L 1 d T U i B U Y W J s Z S 9 T b 3 V y Y 2 U u e 1 N 0 Y X R l K H M p X 0 F i Y n I u L D Q w f S Z x d W 9 0 O y w m c X V v d D t T Z W N 0 a W 9 u M S 9 X U 1 I g V G F i b G U v U 2 9 1 c m N l L n t Q L k w u X 2 9 y X 1 N l Y y 5 f R G V z a W c u L D Y w f S Z x d W 9 0 O y w m c X V v d D t T Z W N 0 a W 9 u M S 9 X U 1 I g V G F i b G U v U 2 9 1 c m N l L n t E Y X R l X 0 R l c 2 l n L i w 2 M X 0 m c X V v d D s s J n F 1 b 3 Q 7 U 2 V j d G l v b j E v V 1 N S I F R h Y m x l L 1 N v d X J j Z S 5 7 Q W d l b m N 5 X 0 Z 1 b G w s N D F 9 J n F 1 b 3 Q 7 L C Z x d W 9 0 O 1 N l Y 3 R p b 2 4 x L 1 d T U i B U Y W J s Z S 9 T b 3 V y Y 2 U u e 1 R i b F 9 X L D I 5 f S Z x d W 9 0 O y w m c X V v d D t T Z W N 0 a W 9 u M S 9 X U 1 I g V G F i b G U v U 2 9 1 c m N l L n t U Y m x f U y w z M H 0 m c X V v d D s s J n F 1 b 3 Q 7 U 2 V j d G l v b j E v V 1 N S I F R h Y m x l L 1 N v d X J j Z S 5 7 V G J s X 1 I s M z F 9 J n F 1 b 3 Q 7 L C Z x d W 9 0 O 1 N l Y 3 R p b 2 4 x L 1 d T U i B U Y W J s Z S 9 T b 3 V y Y 2 U u e 1 R i b F 9 U L D M y f S Z x d W 9 0 O 1 0 s J n F 1 b 3 Q 7 Q 2 9 s d W 1 u Q 2 9 1 b n Q m c X V v d D s 6 M T A s J n F 1 b 3 Q 7 S 2 V 5 Q 2 9 s d W 1 u T m F t Z X M m c X V v d D s 6 W 1 0 s J n F 1 b 3 Q 7 Q 2 9 s d W 1 u S W R l b n R p d G l l c y Z x d W 9 0 O z p b J n F 1 b 3 Q 7 U 2 V j d G l v b j E v V 1 N S I F R h Y m x l L 1 N v d X J j Z S 5 7 V G J s X y M s M z R 9 J n F 1 b 3 Q 7 L C Z x d W 9 0 O 1 N l Y 3 R p b 2 4 x L 1 d T U i B U Y W J s Z S 9 T b 3 V y Y 2 U u e 1 R i b F 9 O Y W 1 l L D M z f S Z x d W 9 0 O y w m c X V v d D t T Z W N 0 a W 9 u M S 9 X U 1 I g V G F i b G U v U 2 9 1 c m N l L n t T d G F 0 Z S h z K V 9 B Y m J y L i w 0 M H 0 m c X V v d D s s J n F 1 b 3 Q 7 U 2 V j d G l v b j E v V 1 N S I F R h Y m x l L 1 N v d X J j Z S 5 7 U C 5 M L l 9 v c l 9 T Z W M u X 0 R l c 2 l n L i w 2 M H 0 m c X V v d D s s J n F 1 b 3 Q 7 U 2 V j d G l v b j E v V 1 N S I F R h Y m x l L 1 N v d X J j Z S 5 7 R G F 0 Z V 9 E Z X N p Z y 4 s N j F 9 J n F 1 b 3 Q 7 L C Z x d W 9 0 O 1 N l Y 3 R p b 2 4 x L 1 d T U i B U Y W J s Z S 9 T b 3 V y Y 2 U u e 0 F n Z W 5 j e V 9 G d W x s L D Q x f S Z x d W 9 0 O y w m c X V v d D t T Z W N 0 a W 9 u M S 9 X U 1 I g V G F i b G U v U 2 9 1 c m N l L n t U Y m x f V y w y O X 0 m c X V v d D s s J n F 1 b 3 Q 7 U 2 V j d G l v b j E v V 1 N S I F R h Y m x l L 1 N v d X J j Z S 5 7 V G J s X 1 M s M z B 9 J n F 1 b 3 Q 7 L C Z x d W 9 0 O 1 N l Y 3 R p b 2 4 x L 1 d T U i B U Y W J s Z S 9 T b 3 V y Y 2 U u e 1 R i b F 9 S L D M x f S Z x d W 9 0 O y w m c X V v d D t T Z W N 0 a W 9 u M S 9 X U 1 I g V G F i b G U v U 2 9 1 c m N l L n t U Y m x f V C w z M n 0 m c X V v d D t d L C Z x d W 9 0 O 1 J l b G F 0 a W 9 u c 2 h p c E l u Z m 8 m c X V v d D s 6 W 1 1 9 I i A v P j x F b n R y e S B U e X B l P S J G a W x s U 3 R h d H V z I i B W Y W x 1 Z T 0 i c 0 N v b X B s Z X R l I i A v P j w v U 3 R h Y m x l R W 5 0 c m l l c z 4 8 L 0 l 0 Z W 0 + P E l 0 Z W 0 + P E l 0 Z W 1 M b 2 N h d G l v b j 4 8 S X R l b V R 5 c G U + R m 9 y b X V s Y T w v S X R l b V R 5 c G U + P E l 0 Z W 1 Q Y X R o P l N l Y 3 R p b 2 4 x L 1 d T U i U y M F R h Y m x l L 1 N v d X J j Z T w v S X R l b V B h d G g + P C 9 J d G V t T G 9 j Y X R p b 2 4 + P F N 0 Y W J s Z U V u d H J p Z X M g L z 4 8 L 0 l 0 Z W 0 + P E l 0 Z W 0 + P E l 0 Z W 1 M b 2 N h d G l v b j 4 8 S X R l b V R 5 c G U + R m 9 y b X V s Y T w v S X R l b V R 5 c G U + P E l 0 Z W 1 Q Y X R o P l N l Y 3 R p b 2 4 x L 1 d T U i U y M F R h Y m x l L 1 J l b W 9 2 Z W Q l M j B P d G h l c i U y M E N v b H V t b n M 8 L 0 l 0 Z W 1 Q Y X R o P j w v S X R l b U x v Y 2 F 0 a W 9 u P j x T d G F i b G V F b n R y a W V z I C 8 + P C 9 J d G V t P j x J d G V t P j x J d G V t T G 9 j Y X R p b 2 4 + P E l 0 Z W 1 U e X B l P k Z v c m 1 1 b G E 8 L 0 l 0 Z W 1 U e X B l P j x J d G V t U G F 0 a D 5 T Z W N 0 a W 9 u M S 9 X U 1 I l M j B U Y W J s Z S 9 T b 3 J 0 Z W Q l M j B S b 3 d z P C 9 J d G V t U G F 0 a D 4 8 L 0 l 0 Z W 1 M b 2 N h d G l v b j 4 8 U 3 R h Y m x l R W 5 0 c m l l c y A v P j w v S X R l b T 4 8 S X R l b T 4 8 S X R l b U x v Y 2 F 0 a W 9 u P j x J d G V t V H l w Z T 5 G b 3 J t d W x h P C 9 J d G V t V H l w Z T 4 8 S X R l b V B h d G g + U 2 V j d G l v b j E v V 1 N S J T I w V G F i b G U v U m V t b 3 Z l Z C U y M F R v c C U y M F J v d 3 M 8 L 0 l 0 Z W 1 Q Y X R o P j w v S X R l b U x v Y 2 F 0 a W 9 u P j x T d G F i b G V F b n R y a W V z I C 8 + P C 9 J d G V t P j x J d G V t P j x J d G V t T G 9 j Y X R p b 2 4 + P E l 0 Z W 1 U e X B l P k Z v c m 1 1 b G E 8 L 0 l 0 Z W 1 U e X B l P j x J d G V t U G F 0 a D 5 T Z W N 0 a W 9 u M S 9 X U 1 I l M j B U Y W J s Z S 9 S Z W 9 y Z G V y Z W Q l M j B D b 2 x 1 b W 5 z P C 9 J d G V t U G F 0 a D 4 8 L 0 l 0 Z W 1 M b 2 N h d G l v b j 4 8 U 3 R h Y m x l R W 5 0 c m l l c y A v P j w v S X R l b T 4 8 S X R l b T 4 8 S X R l b U x v Y 2 F 0 a W 9 u P j x J d G V t V H l w Z T 5 G b 3 J t d W x h P C 9 J d G V t V H l w Z T 4 8 S X R l b V B h d G g + U 2 V j d G l v b j E v V 1 N S J T I w Y n k l M j B Z Z W F y P C 9 J d G V t U G F 0 a D 4 8 L 0 l 0 Z W 1 M b 2 N h d G l v b j 4 8 U 3 R h Y m x l R W 5 0 c m l l c z 4 8 R W 5 0 c n k g V H l w Z T 0 i S X N Q c m l 2 Y X R l I i B W Y W x 1 Z T 0 i b D A i I C 8 + P E V u d H J 5 I F R 5 c G U 9 I k J 1 Z m Z l c k 5 l e H R S Z W Z y Z X N o I i B W Y W x 1 Z T 0 i b D E i I C 8 + P E V u d H J 5 I F R 5 c G U 9 I l J l c 3 V s d F R 5 c G U i I F Z h b H V l P S J z V G F i b G U i I C 8 + P E V u d H J 5 I F R 5 c G U 9 I k Z p b G x F b m F i b G V k I i B W Y W x 1 Z T 0 i b D E i I C 8 + P E V u d H J 5 I F R 5 c G U 9 I k Z p b G x P Y m p l Y 3 R U e X B l I i B W Y W x 1 Z T 0 i c 1 R h Y m x l I i A v P j x F b n R y e S B U e X B l P S J G a W x s V G 9 E Y X R h T W 9 k Z W x F b m F i b G V k I i B W Y W x 1 Z T 0 i b D A i I C 8 + P E V u d H J 5 I F R 5 c G U 9 I k Z p b G x U Y X J n Z X Q i I F Z h b H V l P S J z V 1 N S X 2 J 5 X 1 l l Y X I i I C 8 + P E V u d H J 5 I F R 5 c G U 9 I k Z p b G x D b 3 V u d C I g V m F s d W U 9 I m w y N j M i I C 8 + P E V u d H J 5 I F R 5 c G U 9 I k Z p b G x T d G F 0 d X M i I F Z h b H V l P S J z Q 2 9 t c G x l d G U i I C 8 + P E V u d H J 5 I F R 5 c G U 9 I k Z p b G x l Z E N v b X B s Z X R l U m V z d W x 0 V G 9 X b 3 J r c 2 h l Z X Q i I F Z h b H V l P S J s M S I g L z 4 8 R W 5 0 c n k g V H l w Z T 0 i Q W R k Z W R U b 0 R h d G F N b 2 R l b C I g V m F s d W U 9 I m w w I i A v P j x F b n R y e S B U e X B l P S J S Z W N v d m V y e V R h c m d l d F J v d y I g V m F s d W U 9 I m w x I i A v P j x F b n R y e S B U e X B l P S J S Z W N v d m V y e V R h c m d l d E N v b H V t b i I g V m F s d W U 9 I m w x I i A v P j x F b n R y e S B U e X B l P S J S Z W N v d m V y e V R h c m d l d F N o Z W V 0 I i B W Y W x 1 Z T 0 i c 1 N o Z W V 0 M S I g L z 4 8 R W 5 0 c n k g V H l w Z T 0 i T m F t Z V V w Z G F 0 Z W R B Z n R l c k Z p b G w i I F Z h b H V l P S J s M C I g L z 4 8 R W 5 0 c n k g V H l w Z T 0 i U X V l c n l J R C I g V m F s d W U 9 I n N m M W V j N z c w N i 1 h O D Q y L T Q w N G U t Y W N j Z S 0 0 M W I w N m F m Z m U y Z j Q i I C 8 + P E V u d H J 5 I F R 5 c G U 9 I k Z p b G x D b 2 x 1 b W 5 O Y W 1 l c y I g V m F s d W U 9 I n N b J n F 1 b 3 Q 7 S U R f I y Z x d W 9 0 O y w m c X V v d D t N Y X B f T m F t Z S Z x d W 9 0 O y w m c X V v d D t T d G F 0 Z S h z K V 9 B Y m J y L i Z x d W 9 0 O y w m c X V v d D t B Z 2 V u Y 3 l f Q W J i c i 4 m c X V v d D s s J n F 1 b 3 Q 7 W W V h c i Z x d W 9 0 O y w m c X V v d D t U Y m x f V C Z x d W 9 0 O y w m c X V v d D t N a W x l c 1 9 Z c i Z x d W 9 0 O y w m c X V v d D t N a W x l c 1 9 D d W 0 u J n F 1 b 3 Q 7 X S I g L z 4 8 R W 5 0 c n k g V H l w Z T 0 i R m l s b E V y c m 9 y Q 2 9 1 b n Q i I F Z h b H V l P S J s M C I g L z 4 8 R W 5 0 c n k g V H l w Z T 0 i R m l s b E N v b H V t b l R 5 c G V z I i B W Y W x 1 Z T 0 i c 0 F B Q U F B Q U F B Q U F B P S I g L z 4 8 R W 5 0 c n k g V H l w Z T 0 i R m l s b E V y c m 9 y Q 2 9 k Z S I g V m F s d W U 9 I n N V b m t u b 3 d u I i A v P j x F b n R y e S B U e X B l P S J G a W x s T G F z d F V w Z G F 0 Z W Q i I F Z h b H V l P S J k M j A x N y 0 x M i 0 x M l Q x N T o z N D o 1 N y 4 x N j g w N j c w W i I g L z 4 8 R W 5 0 c n k g V H l w Z T 0 i U m V s Y X R p b 2 5 z a G l w S W 5 m b 0 N v b n R h a W 5 l c i I g V m F s d W U 9 I n N 7 J n F 1 b 3 Q 7 Y 2 9 s d W 1 u Q 2 9 1 b n Q m c X V v d D s 6 O C w m c X V v d D t r Z X l D b 2 x 1 b W 5 O Y W 1 l c y Z x d W 9 0 O z p b X S w m c X V v d D t x d W V y e V J l b G F 0 a W 9 u c 2 h p c H M m c X V v d D s 6 W 1 0 s J n F 1 b 3 Q 7 Y 2 9 s d W 1 u S W R l b n R p d G l l c y Z x d W 9 0 O z p b J n F 1 b 3 Q 7 U 2 V j d G l v b j E v V 1 N S I G J 5 I F l l Y X I v U 2 9 1 c m N l L n t J R F 8 j L D B 9 J n F 1 b 3 Q 7 L C Z x d W 9 0 O 1 N l Y 3 R p b 2 4 x L 1 d T U i B i e S B Z Z W F y L 1 N v d X J j Z S 5 7 T W F w X 0 5 h b W U s M n 0 m c X V v d D s s J n F 1 b 3 Q 7 U 2 V j d G l v b j E v V 1 N S I G J 5 I F l l Y X I v U 2 9 1 c m N l L n t T d G F 0 Z S h z K V 9 B Y m J y L i w 0 M H 0 m c X V v d D s s J n F 1 b 3 Q 7 U 2 V j d G l v b j E v V 1 N S I G J 5 I F l l Y X I v U 2 9 1 c m N l L n t B Z 2 V u Y 3 l f Q W J i c i 4 s N H 0 m c X V v d D s s J n F 1 b 3 Q 7 U 2 V j d G l v b j E v V 1 N S I G J 5 I F l l Y X I v U 2 9 1 c m N l L n t Z Z W F y L D Q 0 f S Z x d W 9 0 O y w m c X V v d D t T Z W N 0 a W 9 u M S 9 X U 1 I g Y n k g W W V h c i 9 T b 3 V y Y 2 U u e 1 R i b F 9 U L D M y f S Z x d W 9 0 O y w m c X V v d D t T Z W N 0 a W 9 u M S 9 X U 1 I g Y n k g W W V h c i 9 T b 3 V y Y 2 U u e 0 1 p b G V z X 1 l y L D Q 4 f S Z x d W 9 0 O y w m c X V v d D t T Z W N 0 a W 9 u M S 9 X U 1 I g Y n k g W W V h c i 9 T b 3 V y Y 2 U u e 0 1 p b G V z X 0 N 1 b S 4 s N D l 9 J n F 1 b 3 Q 7 X S w m c X V v d D t D b 2 x 1 b W 5 D b 3 V u d C Z x d W 9 0 O z o 4 L C Z x d W 9 0 O 0 t l e U N v b H V t b k 5 h b W V z J n F 1 b 3 Q 7 O l t d L C Z x d W 9 0 O 0 N v b H V t b k l k Z W 5 0 a X R p Z X M m c X V v d D s 6 W y Z x d W 9 0 O 1 N l Y 3 R p b 2 4 x L 1 d T U i B i e S B Z Z W F y L 1 N v d X J j Z S 5 7 S U R f I y w w f S Z x d W 9 0 O y w m c X V v d D t T Z W N 0 a W 9 u M S 9 X U 1 I g Y n k g W W V h c i 9 T b 3 V y Y 2 U u e 0 1 h c F 9 O Y W 1 l L D J 9 J n F 1 b 3 Q 7 L C Z x d W 9 0 O 1 N l Y 3 R p b 2 4 x L 1 d T U i B i e S B Z Z W F y L 1 N v d X J j Z S 5 7 U 3 R h d G U o c y l f Q W J i c i 4 s N D B 9 J n F 1 b 3 Q 7 L C Z x d W 9 0 O 1 N l Y 3 R p b 2 4 x L 1 d T U i B i e S B Z Z W F y L 1 N v d X J j Z S 5 7 Q W d l b m N 5 X 0 F i Y n I u L D R 9 J n F 1 b 3 Q 7 L C Z x d W 9 0 O 1 N l Y 3 R p b 2 4 x L 1 d T U i B i e S B Z Z W F y L 1 N v d X J j Z S 5 7 W W V h c i w 0 N H 0 m c X V v d D s s J n F 1 b 3 Q 7 U 2 V j d G l v b j E v V 1 N S I G J 5 I F l l Y X I v U 2 9 1 c m N l L n t U Y m x f V C w z M n 0 m c X V v d D s s J n F 1 b 3 Q 7 U 2 V j d G l v b j E v V 1 N S I G J 5 I F l l Y X I v U 2 9 1 c m N l L n t N a W x l c 1 9 Z c i w 0 O H 0 m c X V v d D s s J n F 1 b 3 Q 7 U 2 V j d G l v b j E v V 1 N S I G J 5 I F l l Y X I v U 2 9 1 c m N l L n t N a W x l c 1 9 D d W 0 u L D Q 5 f S Z x d W 9 0 O 1 0 s J n F 1 b 3 Q 7 U m V s Y X R p b 2 5 z a G l w S W 5 m b y Z x d W 9 0 O z p b X X 0 i I C 8 + P C 9 T d G F i b G V F b n R y a W V z P j w v S X R l b T 4 8 S X R l b T 4 8 S X R l b U x v Y 2 F 0 a W 9 u P j x J d G V t V H l w Z T 5 G b 3 J t d W x h P C 9 J d G V t V H l w Z T 4 8 S X R l b V B h d G g + U 2 V j d G l v b j E v V 1 N S J T I w Y n k l M j B Z Z W F y L 1 N v d X J j Z T w v S X R l b V B h d G g + P C 9 J d G V t T G 9 j Y X R p b 2 4 + P F N 0 Y W J s Z U V u d H J p Z X M g L z 4 8 L 0 l 0 Z W 0 + P E l 0 Z W 0 + P E l 0 Z W 1 M b 2 N h d G l v b j 4 8 S X R l b V R 5 c G U + R m 9 y b X V s Y T w v S X R l b V R 5 c G U + P E l 0 Z W 1 Q Y X R o P l N l Y 3 R p b 2 4 x L 1 d T U i U y M G J 5 J T I w W W V h c i 9 S Z W 1 v d m V k J T I w T 3 R o Z X I l M j B D b 2 x 1 b W 5 z P C 9 J d G V t U G F 0 a D 4 8 L 0 l 0 Z W 1 M b 2 N h d G l v b j 4 8 U 3 R h Y m x l R W 5 0 c m l l c y A v P j w v S X R l b T 4 8 S X R l b T 4 8 S X R l b U x v Y 2 F 0 a W 9 u P j x J d G V t V H l w Z T 5 G b 3 J t d W x h P C 9 J d G V t V H l w Z T 4 8 S X R l b V B h d G g + U 2 V j d G l v b j E v U G F y d G 5 l c n N o a X A l M j B X U 1 J z P C 9 J d G V t U G F 0 a D 4 8 L 0 l 0 Z W 1 M b 2 N h d G l v b j 4 8 U 3 R h Y m x l R W 5 0 c m l l c z 4 8 R W 5 0 c n k g V H l w Z T 0 i S X N Q c m l 2 Y X R l 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D b 2 x 1 b W 5 U e X B l c y I g V m F s d W U 9 I n N C Z 1 l H Q l F V R k J R V U Z C U V U 9 I i A v P j x F b n R y e S B U e X B l P S J G a W x s R X J y b 3 J D b 2 R l I i B W Y W x 1 Z T 0 i c 1 V u a 2 5 v d 2 4 i I C 8 + P E V u d H J 5 I F R 5 c G U 9 I k Z p b G x M Y X N 0 V X B k Y X R l Z C I g V m F s d W U 9 I m Q y M D E 3 L T E y L T E y V D E 1 O j M 0 O j M 5 L j U y M D I w M j Z a I i A v P j x F b n R y e S B U e X B l P S J G a W x s Q 2 9 1 b n Q i I F Z h b H V l P S J s M T M 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X V l c n l J R C I g V m F s d W U 9 I n M x M m R m O D g y M C 1 l N 2 Q z L T R l M G M t O G F k O C 0 0 Y z g 0 M m R k Z W Q 4 O W U i I C 8 + P E V u d H J 5 I F R 5 c G U 9 I k Z p b G x F c n J v c k N v d W 5 0 I i B W Y W x 1 Z T 0 i b D A i I C 8 + P E V u d H J 5 I F R 5 c G U 9 I k Z p b G x D b 2 x 1 b W 5 O Y W 1 l c y I g V m F s d W U 9 I n N b J n F 1 b 3 Q 7 T W F w X 0 5 h b W U m c X V v d D s s J n F 1 b 3 Q 7 U 3 R h d G U o c y l f Q W J i c i 4 m c X V v d D s s J n F 1 b 3 Q 7 Q W d l b m N 5 K H M p X 0 F i Y n I u J n F 1 b 3 Q 7 L C Z x d W 9 0 O 1 B 0 c l 9 X J n F 1 b 3 Q 7 L C Z x d W 9 0 O 1 B 0 c l 9 T J n F 1 b 3 Q 7 L C Z x d W 9 0 O 1 B 0 c l 9 S J n F 1 b 3 Q 7 L C Z x d W 9 0 O 1 B 0 c l 9 U J n F 1 b 3 Q 7 L C Z x d W 9 0 O y V Q d H J f V y Z x d W 9 0 O y w m c X V v d D s l U H R y X 1 M m c X V v d D s s J n F 1 b 3 Q 7 J V B 0 c l 9 S J n F 1 b 3 Q 7 L C Z x d W 9 0 O y V Q d H J f V C Z x d W 9 0 O 1 0 i I C 8 + P E V u d H J 5 I F R 5 c G U 9 I k Z p b G x U Y X J n Z X Q i I F Z h b H V l P S J z U G F y d G 5 l c n N o a X B f V 1 N S c y I g L z 4 8 R W 5 0 c n k g V H l w Z T 0 i U m V s Y X R p b 2 5 z a G l w S W 5 m b 0 N v b n R h a W 5 l c i I g V m F s d W U 9 I n N 7 J n F 1 b 3 Q 7 Y 2 9 s d W 1 u Q 2 9 1 b n Q m c X V v d D s 6 M T E s J n F 1 b 3 Q 7 a 2 V 5 Q 2 9 s d W 1 u T m F t Z X M m c X V v d D s 6 W 1 0 s J n F 1 b 3 Q 7 c X V l c n l S Z W x h d G l v b n N o a X B z J n F 1 b 3 Q 7 O l t d L C Z x d W 9 0 O 2 N v b H V t b k l k Z W 5 0 a X R p Z X M m c X V v d D s 6 W y Z x d W 9 0 O 1 N l Y 3 R p b 2 4 x L 1 B h c n R u Z X J z a G l w I F d T U n M v Q 2 h h b m d l Z C B U e X B l L n t N Y X B f T m F t Z S w y f S Z x d W 9 0 O y w m c X V v d D t T Z W N 0 a W 9 u M S 9 Q Y X J 0 b m V y c 2 h p c C B X U 1 J z L 0 N o Y W 5 n Z W Q g V H l w Z S 5 7 U 3 R h d G U o c y l f Q W J i c i 4 s N D B 9 J n F 1 b 3 Q 7 L C Z x d W 9 0 O 1 N l Y 3 R p b 2 4 x L 1 B h c n R u Z X J z a G l w I F d T U n M v Q 2 h h b m d l Z C B U e X B l L n t B Z 2 V u Y 3 k o c y l f Q W J i c i 4 s M 3 0 m c X V v d D s s J n F 1 b 3 Q 7 U 2 V j d G l v b j E v U G F y d G 5 l c n N o a X A g V 1 N S c y 9 D a G F u Z 2 V k I F R 5 c G U u e 1 B 0 c l 9 X L D Y 4 f S Z x d W 9 0 O y w m c X V v d D t T Z W N 0 a W 9 u M S 9 Q Y X J 0 b m V y c 2 h p c C B X U 1 J z L 0 N o Y W 5 n Z W Q g V H l w Z S 5 7 U H R y X 1 M s N j l 9 J n F 1 b 3 Q 7 L C Z x d W 9 0 O 1 N l Y 3 R p b 2 4 x L 1 B h c n R u Z X J z a G l w I F d T U n M v Q 2 h h b m d l Z C B U e X B l L n t Q d H J f U i w 3 M H 0 m c X V v d D s s J n F 1 b 3 Q 7 U 2 V j d G l v b j E v U G F y d G 5 l c n N o a X A g V 1 N S c y 9 D a G F u Z 2 V k I F R 5 c G U u e 1 B 0 c l 9 U L D c x f S Z x d W 9 0 O y w m c X V v d D t T Z W N 0 a W 9 u M S 9 Q Y X J 0 b m V y c 2 h p c C B X U 1 J z L 0 N o Y W 5 n Z W Q g V H l w Z S 5 7 J V B 0 c l 9 X L D c y f S Z x d W 9 0 O y w m c X V v d D t T Z W N 0 a W 9 u M S 9 Q Y X J 0 b m V y c 2 h p c C B X U 1 J z L 0 N o Y W 5 n Z W Q g V H l w Z S 5 7 J V B 0 c l 9 T L D c z f S Z x d W 9 0 O y w m c X V v d D t T Z W N 0 a W 9 u M S 9 Q Y X J 0 b m V y c 2 h p c C B X U 1 J z L 0 N o Y W 5 n Z W Q g V H l w Z S 5 7 J V B 0 c l 9 S L D c 0 f S Z x d W 9 0 O y w m c X V v d D t T Z W N 0 a W 9 u M S 9 Q Y X J 0 b m V y c 2 h p c C B X U 1 J z L 0 N o Y W 5 n Z W Q g V H l w Z S 5 7 J V B 0 c l 9 U L D c 1 f S Z x d W 9 0 O 1 0 s J n F 1 b 3 Q 7 Q 2 9 s d W 1 u Q 2 9 1 b n Q m c X V v d D s 6 M T E s J n F 1 b 3 Q 7 S 2 V 5 Q 2 9 s d W 1 u T m F t Z X M m c X V v d D s 6 W 1 0 s J n F 1 b 3 Q 7 Q 2 9 s d W 1 u S W R l b n R p d G l l c y Z x d W 9 0 O z p b J n F 1 b 3 Q 7 U 2 V j d G l v b j E v U G F y d G 5 l c n N o a X A g V 1 N S c y 9 D a G F u Z 2 V k I F R 5 c G U u e 0 1 h c F 9 O Y W 1 l L D J 9 J n F 1 b 3 Q 7 L C Z x d W 9 0 O 1 N l Y 3 R p b 2 4 x L 1 B h c n R u Z X J z a G l w I F d T U n M v Q 2 h h b m d l Z C B U e X B l L n t T d G F 0 Z S h z K V 9 B Y m J y L i w 0 M H 0 m c X V v d D s s J n F 1 b 3 Q 7 U 2 V j d G l v b j E v U G F y d G 5 l c n N o a X A g V 1 N S c y 9 D a G F u Z 2 V k I F R 5 c G U u e 0 F n Z W 5 j e S h z K V 9 B Y m J y L i w z f S Z x d W 9 0 O y w m c X V v d D t T Z W N 0 a W 9 u M S 9 Q Y X J 0 b m V y c 2 h p c C B X U 1 J z L 0 N o Y W 5 n Z W Q g V H l w Z S 5 7 U H R y X 1 c s N j h 9 J n F 1 b 3 Q 7 L C Z x d W 9 0 O 1 N l Y 3 R p b 2 4 x L 1 B h c n R u Z X J z a G l w I F d T U n M v Q 2 h h b m d l Z C B U e X B l L n t Q d H J f U y w 2 O X 0 m c X V v d D s s J n F 1 b 3 Q 7 U 2 V j d G l v b j E v U G F y d G 5 l c n N o a X A g V 1 N S c y 9 D a G F u Z 2 V k I F R 5 c G U u e 1 B 0 c l 9 S L D c w f S Z x d W 9 0 O y w m c X V v d D t T Z W N 0 a W 9 u M S 9 Q Y X J 0 b m V y c 2 h p c C B X U 1 J z L 0 N o Y W 5 n Z W Q g V H l w Z S 5 7 U H R y X 1 Q s N z F 9 J n F 1 b 3 Q 7 L C Z x d W 9 0 O 1 N l Y 3 R p b 2 4 x L 1 B h c n R u Z X J z a G l w I F d T U n M v Q 2 h h b m d l Z C B U e X B l L n s l U H R y X 1 c s N z J 9 J n F 1 b 3 Q 7 L C Z x d W 9 0 O 1 N l Y 3 R p b 2 4 x L 1 B h c n R u Z X J z a G l w I F d T U n M v Q 2 h h b m d l Z C B U e X B l L n s l U H R y X 1 M s N z N 9 J n F 1 b 3 Q 7 L C Z x d W 9 0 O 1 N l Y 3 R p b 2 4 x L 1 B h c n R u Z X J z a G l w I F d T U n M v Q 2 h h b m d l Z C B U e X B l L n s l U H R y X 1 I s N z R 9 J n F 1 b 3 Q 7 L C Z x d W 9 0 O 1 N l Y 3 R p b 2 4 x L 1 B h c n R u Z X J z a G l w I F d T U n M v Q 2 h h b m d l Z C B U e X B l L n s l U H R y X 1 Q s N z V 9 J n F 1 b 3 Q 7 X S w m c X V v d D t S Z W x h d G l v b n N o a X B J b m Z v J n F 1 b 3 Q 7 O l t d f S I g L z 4 8 R W 5 0 c n k g V H l w Z T 0 i R m l s b F N 0 Y X R 1 c y I g V m F s d W U 9 I n N D b 2 1 w b G V 0 Z S I g L z 4 8 L 1 N 0 Y W J s Z U V u d H J p Z X M + P C 9 J d G V t P j x J d G V t P j x J d G V t T G 9 j Y X R p b 2 4 + P E l 0 Z W 1 U e X B l P k Z v c m 1 1 b G E 8 L 0 l 0 Z W 1 U e X B l P j x J d G V t U G F 0 a D 5 T Z W N 0 a W 9 u M S 9 Q Y X J 0 b m V y c 2 h p c C U y M F d T U n M v U 2 9 1 c m N l P C 9 J d G V t U G F 0 a D 4 8 L 0 l 0 Z W 1 M b 2 N h d G l v b j 4 8 U 3 R h Y m x l R W 5 0 c m l l c y A v P j w v S X R l b T 4 8 S X R l b T 4 8 S X R l b U x v Y 2 F 0 a W 9 u P j x J d G V t V H l w Z T 5 G b 3 J t d W x h P C 9 J d G V t V H l w Z T 4 8 S X R l b V B h d G g + U 2 V j d G l v b j E v U G F y d G 5 l c n N o a X A l M j B X U 1 J z L 0 N o Y W 5 n Z W Q l M j B U e X B l P C 9 J d G V t U G F 0 a D 4 8 L 0 l 0 Z W 1 M b 2 N h d G l v b j 4 8 U 3 R h Y m x l R W 5 0 c m l l c y A v P j w v S X R l b T 4 8 S X R l b T 4 8 S X R l b U x v Y 2 F 0 a W 9 u P j x J d G V t V H l w Z T 5 G b 3 J t d W x h P C 9 J d G V t V H l w Z T 4 8 S X R l b V B h d G g + U 2 V j d G l v b j E v U G F y d G 5 l c n N o a X A l M j B X U 1 J z L 1 J l b W 9 2 Z W Q l M j B P d G h l c i U y M E N v b H V t b n M 8 L 0 l 0 Z W 1 Q Y X R o P j w v S X R l b U x v Y 2 F 0 a W 9 u P j x T d G F i b G V F b n R y a W V z I C 8 + P C 9 J d G V t P j x J d G V t P j x J d G V t T G 9 j Y X R p b 2 4 + P E l 0 Z W 1 U e X B l P k Z v c m 1 1 b G E 8 L 0 l 0 Z W 1 U e X B l P j x J d G V t U G F 0 a D 5 T Z W N 0 a W 9 u M S 9 Q Y X J 0 b m V y c 2 h p c C U y M F d T U n M v U 2 9 y d G V k J T I w U m 9 3 c z w v S X R l b V B h d G g + P C 9 J d G V t T G 9 j Y X R p b 2 4 + P F N 0 Y W J s Z U V u d H J p Z X M g L z 4 8 L 0 l 0 Z W 0 + P E l 0 Z W 0 + P E l 0 Z W 1 M b 2 N h d G l v b j 4 8 S X R l b V R 5 c G U + R m 9 y b X V s Y T w v S X R l b V R 5 c G U + P E l 0 Z W 1 Q Y X R o P l N l Y 3 R p b 2 4 x L 1 B h c n R u Z X J z a G l w J T I w V 1 N S c y 9 S Z W 1 v d m V k J T I w V G 9 w J T I w U m 9 3 c z w v S X R l b V B h d G g + P C 9 J d G V t T G 9 j Y X R p b 2 4 + P F N 0 Y W J s Z U V u d H J p Z X M g L z 4 8 L 0 l 0 Z W 0 + P E l 0 Z W 0 + P E l 0 Z W 1 M b 2 N h d G l v b j 4 8 S X R l b V R 5 c G U + R m 9 y b X V s Y T w v S X R l b V R 5 c G U + P E l 0 Z W 1 Q Y X R o P l N l Y 3 R p b 2 4 x L 1 B h c n R u Z X J z a G l w J T I w V 1 N S c y 9 T b 3 J 0 Z W Q l M j B S b 3 d z M T w v S X R l b V B h d G g + P C 9 J d G V t T G 9 j Y X R p b 2 4 + P F N 0 Y W J s Z U V u d H J p Z X M g L z 4 8 L 0 l 0 Z W 0 + P E l 0 Z W 0 + P E l 0 Z W 1 M b 2 N h d G l v b j 4 8 S X R l b V R 5 c G U + R m 9 y b X V s Y T w v S X R l b V R 5 c G U + P E l 0 Z W 1 Q Y X R o P l N l Y 3 R p b 2 4 x L 1 B h c n R u Z X J z a G l w J T I w V 1 N S c y 9 S Z W 1 v d m V k J T I w V G 9 w J T I w U m 9 3 c z E 8 L 0 l 0 Z W 1 Q Y X R o P j w v S X R l b U x v Y 2 F 0 a W 9 u P j x T d G F i b G V F b n R y a W V z I C 8 + P C 9 J d G V t P j x J d G V t P j x J d G V t T G 9 j Y X R p b 2 4 + P E l 0 Z W 1 U e X B l P k Z v c m 1 1 b G E 8 L 0 l 0 Z W 1 U e X B l P j x J d G V t U G F 0 a D 5 T Z W N 0 a W 9 u M S 9 Q Y X J 0 b m V y c 2 h p c C U y M F d T U n M v U m V v c m R l c m V k J T I w Q 2 9 s d W 1 u c z w v S X R l b V B h d G g + P C 9 J d G V t T G 9 j Y X R p b 2 4 + P F N 0 Y W J s Z U V u d H J p Z X M g L z 4 8 L 0 l 0 Z W 0 + P E l 0 Z W 0 + P E l 0 Z W 1 M b 2 N h d G l v b j 4 8 S X R l b V R 5 c G U + R m 9 y b X V s Y T w v S X R l b V R 5 c G U + P E l 0 Z W 1 Q Y X R o P l N l Y 3 R p b 2 4 x L z I o Y S k o a W k p J T I w V 1 N S c z w v S X R l b V B h d G g + P C 9 J d G V t T G 9 j Y X R p b 2 4 + P F N 0 Y W J s Z U V u d H J p Z X M + P E V u d H J 5 I F R 5 c G U 9 I k l z U H J p d m F 0 Z S I g V m F s d W U 9 I m w w I i A v P j x F b n R y e S B U e X B l P S J O Y W 1 l V X B k Y X R l Z E F m d G V y R m l s b C I g V m F s d W U 9 I m w w I i A v P j x F b n R y e S B U e X B l P S J C d W Z m Z X J O Z X h 0 U m V m c m V z a C I g V m F s d W U 9 I m w x I i A v P j x F b n R y e S B U e X B l P S J S Z X N 1 b H R U e X B l I i B W Y W x 1 Z T 0 i c 1 R h Y m x l I i A v P j x F b n R y e S B U e X B l P S J G a W x s R W 5 h Y m x l Z C I g V m F s d W U 9 I m w x I i A v P j x F b n R y e S B U e X B l P S J G a W x s T 2 J q Z W N 0 V H l w Z S I g V m F s d W U 9 I n N U Y W J s Z S I g L z 4 8 R W 5 0 c n k g V H l w Z T 0 i R m l s b F R v R G F 0 Y U 1 v Z G V s R W 5 h Y m x l Z C I g V m F s d W U 9 I m w w I i A v P j x F b n R y e S B U e X B l P S J G a W x s R X J y b 3 J D b 2 R l I i B W Y W x 1 Z T 0 i c 1 V u a 2 5 v d 2 4 i I C 8 + P E V u d H J 5 I F R 5 c G U 9 I k Z p b G x D b 2 x 1 b W 5 O Y W 1 l c y I g V m F s d W U 9 I n N b J n F 1 b 3 Q 7 T W F w X 0 5 h b W U m c X V v d D s s J n F 1 b 3 Q 7 U 3 R h d G U o c y l f Q W J i c i 4 m c X V v d D s s J n F 1 b 3 Q 7 Q W d l b m N 5 K H M p X 0 F i Y n I u J n F 1 b 3 Q 7 L C Z x d W 9 0 O 1 l l Y X I m c X V v d D s s J n F 1 b 3 Q 7 Q k x N X 1 c m c X V v d D s s J n F 1 b 3 Q 7 Q k x N X 1 M m c X V v d D s s J n F 1 b 3 Q 7 Q k x N X 1 I m c X V v d D s s J n F 1 b 3 Q 7 Q k x N X 1 Q m c X V v d D s s J n F 1 b 3 Q 7 R l d T X 1 c m c X V v d D s s J n F 1 b 3 Q 7 R l d T X 1 M m c X V v d D s s J n F 1 b 3 Q 7 R l d T X 1 I m c X V v d D s s J n F 1 b 3 Q 7 R l d T X 1 Q m c X V v d D s s J n F 1 b 3 Q 7 T l B T X 1 c m c X V v d D s s J n F 1 b 3 Q 7 T l B T X 1 M m c X V v d D s s J n F 1 b 3 Q 7 T l B T X 1 I m c X V v d D s s J n F 1 b 3 Q 7 T l B T X 1 Q m c X V v d D s s J n F 1 b 3 Q 7 V V N G U 1 9 X J n F 1 b 3 Q 7 L C Z x d W 9 0 O 1 V T R l N f U y Z x d W 9 0 O y w m c X V v d D t V U 0 Z T X 1 I m c X V v d D s s J n F 1 b 3 Q 7 V V N G U 1 9 U J n F 1 b 3 Q 7 L C Z x d W 9 0 O 1 N 0 Y X R l X 1 c m c X V v d D s s J n F 1 b 3 Q 7 U 3 R h d G V f U y Z x d W 9 0 O y w m c X V v d D t T d G F 0 Z V 9 S J n F 1 b 3 Q 7 L C Z x d W 9 0 O 1 N 0 Y X R l X 1 Q m c X V v d D s s J n F 1 b 3 Q 7 V E 9 U X 1 c m c X V v d D s s J n F 1 b 3 Q 7 V E 9 U X 1 M m c X V v d D s s J n F 1 b 3 Q 7 V E 9 U X 1 I m c X V v d D s s J n F 1 b 3 Q 7 V E 9 U X 1 Q m c X V v d D s s J n F 1 b 3 Q 7 M i h h K S h p a S l f R m V k X 0 x h b m Q m c X V v d D s s J n F 1 b 3 Q 7 T m 9 0 Z X N f R 2 V u L i Z x d W 9 0 O 1 0 i I C 8 + P E V u d H J 5 I F R 5 c G U 9 I k Z p b G x U Y X J n Z X Q i I F Z h b H V l P S J z X z J f Y V 9 f a W l f X 1 d T U n M i I C 8 + P E V u d H J 5 I F R 5 c G U 9 I k Z p b G x l Z E N v b X B s Z X R l U m V z d W x 0 V G 9 X b 3 J r c 2 h l Z X Q i I F Z h b H V l P S J s M S I g L z 4 8 R W 5 0 c n k g V H l w Z T 0 i Q W R k Z W R U b 0 R h d G F N b 2 R l b C I g V m F s d W U 9 I m w w I i A v P j x F b n R y e S B U e X B l P S J S Z W N v d m V y e V R h c m d l d F N o Z W V 0 I i B W Y W x 1 Z T 0 i c 1 N o Z W V 0 M y I g L z 4 8 R W 5 0 c n k g V H l w Z T 0 i U m V j b 3 Z l c n l U Y X J n Z X R D b 2 x 1 b W 4 i I F Z h b H V l P S J s M S I g L z 4 8 R W 5 0 c n k g V H l w Z T 0 i U m V j b 3 Z l c n l U Y X J n Z X R S b 3 c i I F Z h b H V l P S J s M S I g L z 4 8 R W 5 0 c n k g V H l w Z T 0 i U X V l c n l J R C I g V m F s d W U 9 I n M 1 N j g w N T F l O C 0 4 Y 2 E 1 L T Q 0 Z D M t O D E 3 Z i 1 m M D I 1 Z j A y Y j k 1 Y T A i I C 8 + P E V u d H J 5 I F R 5 c G U 9 I k Z p b G x M Y X N 0 V X B k Y X R l Z C I g V m F s d W U 9 I m Q y M D E 3 L T E y L T E y V D E 1 O j M z O j U x L j Q y N z c 1 N D B a I i A v P j x F b n R y e S B U e X B l P S J S Z W x h d G l v b n N o a X B J b m Z v Q 2 9 u d G F p b m V y I i B W Y W x 1 Z T 0 i c 3 s m c X V v d D t j b 2 x 1 b W 5 D b 3 V u d C Z x d W 9 0 O z o z M C w m c X V v d D t r Z X l D b 2 x 1 b W 5 O Y W 1 l c y Z x d W 9 0 O z p b X S w m c X V v d D t x d W V y e V J l b G F 0 a W 9 u c 2 h p c H M m c X V v d D s 6 W 1 0 s J n F 1 b 3 Q 7 Y 2 9 s d W 1 u S W R l b n R p d G l l c y Z x d W 9 0 O z p b J n F 1 b 3 Q 7 U 2 V j d G l v b j E v M i h h K S h p a S k g V 1 N S c y 9 D a G F u Z 2 V k I F R 5 c G U u e 0 1 h c F 9 O Y W 1 l L D J 9 J n F 1 b 3 Q 7 L C Z x d W 9 0 O 1 N l Y 3 R p b 2 4 x L z I o Y S k o a W k p I F d T U n M v Q 2 h h b m d l Z C B U e X B l L n t T d G F 0 Z S h z K V 9 B Y m J y L i w 0 M H 0 m c X V v d D s s J n F 1 b 3 Q 7 U 2 V j d G l v b j E v M i h h K S h p a S k g V 1 N S c y 9 D a G F u Z 2 V k I F R 5 c G U u e 0 F n Z W 5 j e S h z K V 9 B Y m J y L i w z f S Z x d W 9 0 O y w m c X V v d D t T Z W N 0 a W 9 u M S 8 y K G E p K G l p K S B X U 1 J z L 0 N o Y W 5 n Z W Q g V H l w Z S 5 7 W W V h c i w 0 N H 0 m c X V v d D s s J n F 1 b 3 Q 7 U 2 V j d G l v b j E v M i h h K S h p a S k g V 1 N S c y 9 D a G F u Z 2 V k I F R 5 c G U u e 0 J M T V 9 X L D V 9 J n F 1 b 3 Q 7 L C Z x d W 9 0 O 1 N l Y 3 R p b 2 4 x L z I o Y S k o a W k p I F d T U n M v Q 2 h h b m d l Z C B U e X B l L n t C T E 1 f U y w 2 f S Z x d W 9 0 O y w m c X V v d D t T Z W N 0 a W 9 u M S 8 y K G E p K G l p K S B X U 1 J z L 0 N o Y W 5 n Z W Q g V H l w Z S 5 7 Q k x N X 1 I s N 3 0 m c X V v d D s s J n F 1 b 3 Q 7 U 2 V j d G l v b j E v M i h h K S h p a S k g V 1 N S c y 9 D a G F u Z 2 V k I F R 5 c G U u e 0 J M T V 9 U L D h 9 J n F 1 b 3 Q 7 L C Z x d W 9 0 O 1 N l Y 3 R p b 2 4 x L z I o Y S k o a W k p I F d T U n M v Q 2 h h b m d l Z C B U e X B l L n t G V 1 N f V y w 5 f S Z x d W 9 0 O y w m c X V v d D t T Z W N 0 a W 9 u M S 8 y K G E p K G l p K S B X U 1 J z L 0 N o Y W 5 n Z W Q g V H l w Z S 5 7 R l d T X 1 M s M T B 9 J n F 1 b 3 Q 7 L C Z x d W 9 0 O 1 N l Y 3 R p b 2 4 x L z I o Y S k o a W k p I F d T U n M v Q 2 h h b m d l Z C B U e X B l L n t G V 1 N f U i w x M X 0 m c X V v d D s s J n F 1 b 3 Q 7 U 2 V j d G l v b j E v M i h h K S h p a S k g V 1 N S c y 9 D a G F u Z 2 V k I F R 5 c G U u e 0 Z X U 1 9 U L D E y f S Z x d W 9 0 O y w m c X V v d D t T Z W N 0 a W 9 u M S 8 y K G E p K G l p K S B X U 1 J z L 0 N o Y W 5 n Z W Q g V H l w Z S 5 7 T l B T X 1 c s M T N 9 J n F 1 b 3 Q 7 L C Z x d W 9 0 O 1 N l Y 3 R p b 2 4 x L z I o Y S k o a W k p I F d T U n M v Q 2 h h b m d l Z C B U e X B l L n t O U F N f U y w x N H 0 m c X V v d D s s J n F 1 b 3 Q 7 U 2 V j d G l v b j E v M i h h K S h p a S k g V 1 N S c y 9 D a G F u Z 2 V k I F R 5 c G U u e 0 5 Q U 1 9 S L D E 1 f S Z x d W 9 0 O y w m c X V v d D t T Z W N 0 a W 9 u M S 8 y K G E p K G l p K S B X U 1 J z L 0 N o Y W 5 n Z W Q g V H l w Z S 5 7 T l B T X 1 Q s M T Z 9 J n F 1 b 3 Q 7 L C Z x d W 9 0 O 1 N l Y 3 R p b 2 4 x L z I o Y S k o a W k p I F d T U n M v Q 2 h h b m d l Z C B U e X B l L n t V U 0 Z T X 1 c s M T d 9 J n F 1 b 3 Q 7 L C Z x d W 9 0 O 1 N l Y 3 R p b 2 4 x L z I o Y S k o a W k p I F d T U n M v Q 2 h h b m d l Z C B U e X B l L n t V U 0 Z T X 1 M s M T h 9 J n F 1 b 3 Q 7 L C Z x d W 9 0 O 1 N l Y 3 R p b 2 4 x L z I o Y S k o a W k p I F d T U n M v Q 2 h h b m d l Z C B U e X B l L n t V U 0 Z T X 1 I s M T l 9 J n F 1 b 3 Q 7 L C Z x d W 9 0 O 1 N l Y 3 R p b 2 4 x L z I o Y S k o a W k p I F d T U n M v Q 2 h h b m d l Z C B U e X B l L n t V U 0 Z T X 1 Q s M j B 9 J n F 1 b 3 Q 7 L C Z x d W 9 0 O 1 N l Y 3 R p b 2 4 x L z I o Y S k o a W k p I F d T U n M v Q 2 h h b m d l Z C B U e X B l L n t T d G F 0 Z V 9 X L D I x f S Z x d W 9 0 O y w m c X V v d D t T Z W N 0 a W 9 u M S 8 y K G E p K G l p K S B X U 1 J z L 0 N o Y W 5 n Z W Q g V H l w Z S 5 7 U 3 R h d G V f U y w y M n 0 m c X V v d D s s J n F 1 b 3 Q 7 U 2 V j d G l v b j E v M i h h K S h p a S k g V 1 N S c y 9 D a G F u Z 2 V k I F R 5 c G U u e 1 N 0 Y X R l X 1 I s M j N 9 J n F 1 b 3 Q 7 L C Z x d W 9 0 O 1 N l Y 3 R p b 2 4 x L z I o Y S k o a W k p I F d T U n M v Q 2 h h b m d l Z C B U e X B l L n t T d G F 0 Z V 9 U L D I 0 f S Z x d W 9 0 O y w m c X V v d D t T Z W N 0 a W 9 u M S 8 y K G E p K G l p K S B X U 1 J z L 0 N o Y W 5 n Z W Q g V H l w Z S 5 7 V E 9 U X 1 c s M j V 9 J n F 1 b 3 Q 7 L C Z x d W 9 0 O 1 N l Y 3 R p b 2 4 x L z I o Y S k o a W k p I F d T U n M v Q 2 h h b m d l Z C B U e X B l L n t U T 1 R f U y w y N n 0 m c X V v d D s s J n F 1 b 3 Q 7 U 2 V j d G l v b j E v M i h h K S h p a S k g V 1 N S c y 9 D a G F u Z 2 V k I F R 5 c G U u e 1 R P V F 9 S L D I 3 f S Z x d W 9 0 O y w m c X V v d D t T Z W N 0 a W 9 u M S 8 y K G E p K G l p K S B X U 1 J z L 0 N o Y W 5 n Z W Q g V H l w Z S 5 7 V E 9 U X 1 Q s M j h 9 J n F 1 b 3 Q 7 L C Z x d W 9 0 O 1 N l Y 3 R p b 2 4 x L z I o Y S k o a W k p I F d T U n M v Q 2 h h b m d l Z C B U e X B l L n s y K G E p K G l p K V 9 G Z W R f T G F u Z C w 0 M 3 0 m c X V v d D s s J n F 1 b 3 Q 7 U 2 V j d G l v b j E v M i h h K S h p a S k g V 1 N S c y 9 D a G F u Z 2 V k I F R 5 c G U u e 0 5 v d G V z X 0 d l b i 4 s M z h 9 J n F 1 b 3 Q 7 X S w m c X V v d D t D b 2 x 1 b W 5 D b 3 V u d C Z x d W 9 0 O z o z M C w m c X V v d D t L Z X l D b 2 x 1 b W 5 O Y W 1 l c y Z x d W 9 0 O z p b X S w m c X V v d D t D b 2 x 1 b W 5 J Z G V u d G l 0 a W V z J n F 1 b 3 Q 7 O l s m c X V v d D t T Z W N 0 a W 9 u M S 8 y K G E p K G l p K S B X U 1 J z L 0 N o Y W 5 n Z W Q g V H l w Z S 5 7 T W F w X 0 5 h b W U s M n 0 m c X V v d D s s J n F 1 b 3 Q 7 U 2 V j d G l v b j E v M i h h K S h p a S k g V 1 N S c y 9 D a G F u Z 2 V k I F R 5 c G U u e 1 N 0 Y X R l K H M p X 0 F i Y n I u L D Q w f S Z x d W 9 0 O y w m c X V v d D t T Z W N 0 a W 9 u M S 8 y K G E p K G l p K S B X U 1 J z L 0 N o Y W 5 n Z W Q g V H l w Z S 5 7 Q W d l b m N 5 K H M p X 0 F i Y n I u L D N 9 J n F 1 b 3 Q 7 L C Z x d W 9 0 O 1 N l Y 3 R p b 2 4 x L z I o Y S k o a W k p I F d T U n M v Q 2 h h b m d l Z C B U e X B l L n t Z Z W F y L D Q 0 f S Z x d W 9 0 O y w m c X V v d D t T Z W N 0 a W 9 u M S 8 y K G E p K G l p K S B X U 1 J z L 0 N o Y W 5 n Z W Q g V H l w Z S 5 7 Q k x N X 1 c s N X 0 m c X V v d D s s J n F 1 b 3 Q 7 U 2 V j d G l v b j E v M i h h K S h p a S k g V 1 N S c y 9 D a G F u Z 2 V k I F R 5 c G U u e 0 J M T V 9 T L D Z 9 J n F 1 b 3 Q 7 L C Z x d W 9 0 O 1 N l Y 3 R p b 2 4 x L z I o Y S k o a W k p I F d T U n M v Q 2 h h b m d l Z C B U e X B l L n t C T E 1 f U i w 3 f S Z x d W 9 0 O y w m c X V v d D t T Z W N 0 a W 9 u M S 8 y K G E p K G l p K S B X U 1 J z L 0 N o Y W 5 n Z W Q g V H l w Z S 5 7 Q k x N X 1 Q s O H 0 m c X V v d D s s J n F 1 b 3 Q 7 U 2 V j d G l v b j E v M i h h K S h p a S k g V 1 N S c y 9 D a G F u Z 2 V k I F R 5 c G U u e 0 Z X U 1 9 X L D l 9 J n F 1 b 3 Q 7 L C Z x d W 9 0 O 1 N l Y 3 R p b 2 4 x L z I o Y S k o a W k p I F d T U n M v Q 2 h h b m d l Z C B U e X B l L n t G V 1 N f U y w x M H 0 m c X V v d D s s J n F 1 b 3 Q 7 U 2 V j d G l v b j E v M i h h K S h p a S k g V 1 N S c y 9 D a G F u Z 2 V k I F R 5 c G U u e 0 Z X U 1 9 S L D E x f S Z x d W 9 0 O y w m c X V v d D t T Z W N 0 a W 9 u M S 8 y K G E p K G l p K S B X U 1 J z L 0 N o Y W 5 n Z W Q g V H l w Z S 5 7 R l d T X 1 Q s M T J 9 J n F 1 b 3 Q 7 L C Z x d W 9 0 O 1 N l Y 3 R p b 2 4 x L z I o Y S k o a W k p I F d T U n M v Q 2 h h b m d l Z C B U e X B l L n t O U F N f V y w x M 3 0 m c X V v d D s s J n F 1 b 3 Q 7 U 2 V j d G l v b j E v M i h h K S h p a S k g V 1 N S c y 9 D a G F u Z 2 V k I F R 5 c G U u e 0 5 Q U 1 9 T L D E 0 f S Z x d W 9 0 O y w m c X V v d D t T Z W N 0 a W 9 u M S 8 y K G E p K G l p K S B X U 1 J z L 0 N o Y W 5 n Z W Q g V H l w Z S 5 7 T l B T X 1 I s M T V 9 J n F 1 b 3 Q 7 L C Z x d W 9 0 O 1 N l Y 3 R p b 2 4 x L z I o Y S k o a W k p I F d T U n M v Q 2 h h b m d l Z C B U e X B l L n t O U F N f V C w x N n 0 m c X V v d D s s J n F 1 b 3 Q 7 U 2 V j d G l v b j E v M i h h K S h p a S k g V 1 N S c y 9 D a G F u Z 2 V k I F R 5 c G U u e 1 V T R l N f V y w x N 3 0 m c X V v d D s s J n F 1 b 3 Q 7 U 2 V j d G l v b j E v M i h h K S h p a S k g V 1 N S c y 9 D a G F u Z 2 V k I F R 5 c G U u e 1 V T R l N f U y w x O H 0 m c X V v d D s s J n F 1 b 3 Q 7 U 2 V j d G l v b j E v M i h h K S h p a S k g V 1 N S c y 9 D a G F u Z 2 V k I F R 5 c G U u e 1 V T R l N f U i w x O X 0 m c X V v d D s s J n F 1 b 3 Q 7 U 2 V j d G l v b j E v M i h h K S h p a S k g V 1 N S c y 9 D a G F u Z 2 V k I F R 5 c G U u e 1 V T R l N f V C w y M H 0 m c X V v d D s s J n F 1 b 3 Q 7 U 2 V j d G l v b j E v M i h h K S h p a S k g V 1 N S c y 9 D a G F u Z 2 V k I F R 5 c G U u e 1 N 0 Y X R l X 1 c s M j F 9 J n F 1 b 3 Q 7 L C Z x d W 9 0 O 1 N l Y 3 R p b 2 4 x L z I o Y S k o a W k p I F d T U n M v Q 2 h h b m d l Z C B U e X B l L n t T d G F 0 Z V 9 T L D I y f S Z x d W 9 0 O y w m c X V v d D t T Z W N 0 a W 9 u M S 8 y K G E p K G l p K S B X U 1 J z L 0 N o Y W 5 n Z W Q g V H l w Z S 5 7 U 3 R h d G V f U i w y M 3 0 m c X V v d D s s J n F 1 b 3 Q 7 U 2 V j d G l v b j E v M i h h K S h p a S k g V 1 N S c y 9 D a G F u Z 2 V k I F R 5 c G U u e 1 N 0 Y X R l X 1 Q s M j R 9 J n F 1 b 3 Q 7 L C Z x d W 9 0 O 1 N l Y 3 R p b 2 4 x L z I o Y S k o a W k p I F d T U n M v Q 2 h h b m d l Z C B U e X B l L n t U T 1 R f V y w y N X 0 m c X V v d D s s J n F 1 b 3 Q 7 U 2 V j d G l v b j E v M i h h K S h p a S k g V 1 N S c y 9 D a G F u Z 2 V k I F R 5 c G U u e 1 R P V F 9 T L D I 2 f S Z x d W 9 0 O y w m c X V v d D t T Z W N 0 a W 9 u M S 8 y K G E p K G l p K S B X U 1 J z L 0 N o Y W 5 n Z W Q g V H l w Z S 5 7 V E 9 U X 1 I s M j d 9 J n F 1 b 3 Q 7 L C Z x d W 9 0 O 1 N l Y 3 R p b 2 4 x L z I o Y S k o a W k p I F d T U n M v Q 2 h h b m d l Z C B U e X B l L n t U T 1 R f V C w y O H 0 m c X V v d D s s J n F 1 b 3 Q 7 U 2 V j d G l v b j E v M i h h K S h p a S k g V 1 N S c y 9 D a G F u Z 2 V k I F R 5 c G U u e z I o Y S k o a W k p X 0 Z l Z F 9 M Y W 5 k L D Q z f S Z x d W 9 0 O y w m c X V v d D t T Z W N 0 a W 9 u M S 8 y K G E p K G l p K S B X U 1 J z L 0 N o Y W 5 n Z W Q g V H l w Z S 5 7 T m 9 0 Z X N f R 2 V u L i w z O H 0 m c X V v d D t d L C Z x d W 9 0 O 1 J l b G F 0 a W 9 u c 2 h p c E l u Z m 8 m c X V v d D s 6 W 1 1 9 I i A v P j x F b n R y e S B U e X B l P S J G a W x s R X J y b 3 J D b 3 V u d C I g V m F s d W U 9 I m w w I i A v P j x F b n R y e S B U e X B l P S J G a W x s Q 2 9 s d W 1 u V H l w Z X M i I F Z h b H V l P S J z Q m d Z R 0 F 3 V U Z C U V V E Q U F B R E J R V U Z C U V V G Q l F V R k J R V U Z C U V V G Q l F Z R y I g L z 4 8 R W 5 0 c n k g V H l w Z T 0 i R m l s b E N v d W 5 0 I i B W Y W x 1 Z T 0 i b D E 3 I i A v P j x F b n R y e S B U e X B l P S J G a W x s U 3 R h d H V z I i B W Y W x 1 Z T 0 i c 0 N v b X B s Z X R l I i A v P j w v U 3 R h Y m x l R W 5 0 c m l l c z 4 8 L 0 l 0 Z W 0 + P E l 0 Z W 0 + P E l 0 Z W 1 M b 2 N h d G l v b j 4 8 S X R l b V R 5 c G U + R m 9 y b X V s Y T w v S X R l b V R 5 c G U + P E l 0 Z W 1 Q Y X R o P l N l Y 3 R p b 2 4 x L z I o Y S k o a W k p J T I w V 1 N S c y 9 T b 3 V y Y 2 U 8 L 0 l 0 Z W 1 Q Y X R o P j w v S X R l b U x v Y 2 F 0 a W 9 u P j x T d G F i b G V F b n R y a W V z I C 8 + P C 9 J d G V t P j x J d G V t P j x J d G V t T G 9 j Y X R p b 2 4 + P E l 0 Z W 1 U e X B l P k Z v c m 1 1 b G E 8 L 0 l 0 Z W 1 U e X B l P j x J d G V t U G F 0 a D 5 T Z W N 0 a W 9 u M S 8 y K G E p K G l p K S U y M F d T U n M v Q 2 h h b m d l Z C U y M F R 5 c G U 8 L 0 l 0 Z W 1 Q Y X R o P j w v S X R l b U x v Y 2 F 0 a W 9 u P j x T d G F i b G V F b n R y a W V z I C 8 + P C 9 J d G V t P j x J d G V t P j x J d G V t T G 9 j Y X R p b 2 4 + P E l 0 Z W 1 U e X B l P k Z v c m 1 1 b G E 8 L 0 l 0 Z W 1 U e X B l P j x J d G V t U G F 0 a D 5 T Z W N 0 a W 9 u M S 8 1 K G E p J T I w U 3 R 1 Z G l l c z w v S X R l b V B h d G g + P C 9 J d G V t T G 9 j Y X R p b 2 4 + P F N 0 Y W J s Z U V u d H J p Z X M + P E V u d H J 5 I F R 5 c G U 9 I k l z U H J p d m F 0 Z S I g V m F s d W U 9 I m w w I i A v P j x F b n R y e S B U e X B l P S J O Y W 1 l V X B k Y X R l Z E F m d G V y R m l s b C I g V m F s d W U 9 I m w w I i A v P j x F b n R y e S B U e X B l P S J C d W Z m Z X J O Z X h 0 U m V m c m V z a C I g V m F s d W U 9 I m w x I i A v P j x F b n R y e S B U e X B l P S J S Z X N 1 b H R U e X B l I i B W Y W x 1 Z T 0 i c 1 R h Y m x l I i A v P j x F b n R y e S B U e X B l P S J G a W x s R W 5 h Y m x l Z C I g V m F s d W U 9 I m w x I i A v P j x F b n R y e S B U e X B l P S J G a W x s T 2 J q Z W N 0 V H l w Z S I g V m F s d W U 9 I n N U Y W J s Z S I g L z 4 8 R W 5 0 c n k g V H l w Z T 0 i R m l s b F R v R G F 0 Y U 1 v Z G V s R W 5 h Y m x l Z C I g V m F s d W U 9 I m w w I i A v P j x F b n R y e S B U e X B l P S J G a W x s Q 2 9 s d W 1 u T m F t Z X M i I F Z h b H V l P S J z W y Z x d W 9 0 O 0 l E X y M m c X V v d D s s J n F 1 b 3 Q 7 U C 5 M L l 9 T d H V k e S Z x d W 9 0 O y w m c X V v d D t E Y X R l X 0 F 1 d G g u J n F 1 b 3 Q 7 L C Z x d W 9 0 O 0 1 h c F 9 O Y W 1 l J n F 1 b 3 Q 7 L C Z x d W 9 0 O 1 N 0 Y X R l K H M p X 0 F i Y n I u J n F 1 b 3 Q 7 L C Z x d W 9 0 O 1 N 0 d W R 5 X 0 F n Z W 5 j e S h z K S Z x d W 9 0 O y w m c X V v d D t E d W V f R G F 0 Z S Z x d W 9 0 O y w m c X V v d D t T d H V k e V 9 B Y 3 R p b 2 4 m c X V v d D s s J n F 1 b 3 Q 7 Q W N 0 a W 9 u X 0 R h d G U m c X V v d D s s J n F 1 b 3 Q 7 R G V 0 Z X J t L i 9 S Z W N v b W 0 u J n F 1 b 3 Q 7 L C Z x d W 9 0 O 0 1 p b G V z X 1 N 0 d W R p Z W Q m c X V v d D s s J n F 1 b 3 Q 7 T W l s Z X N f Q W R k Z W Q m c X V v d D s s J n F 1 b 3 Q 7 J V 9 B Z G R f d n N f U 3 R 1 Z H k m c X V v d D s s J n F 1 b 3 Q 7 U C 5 M L l 9 v c l 9 T Z W M u X 0 R l c 2 l n L i Z x d W 9 0 O y w m c X V v d D t E Y X R l X 0 R l c 2 l n L i Z x d W 9 0 O y w m c X V v d D t T d H V k e V 9 T d G F 0 d X M m c X V v d D s s J n F 1 b 3 Q 7 T m 9 0 Z X N f U 3 R 1 Z H k m c X V v d D t d I i A v P j x F b n R y e S B U e X B l P S J G a W x s R X J y b 3 J D b 2 R l I i B W Y W x 1 Z T 0 i c 1 V u a 2 5 v d 2 4 i I C 8 + P E V u d H J 5 I F R 5 c G U 9 I k Z p b G x D b 3 V u d C I g V m F s d W U 9 I m w x N D U i I C 8 + P E V u d H J 5 I F R 5 c G U 9 I k Z p b G x l Z E N v b X B s Z X R l U m V z d W x 0 V G 9 X b 3 J r c 2 h l Z X Q i I F Z h b H V l P S J s M S I g L z 4 8 R W 5 0 c n k g V H l w Z T 0 i Q W R k Z W R U b 0 R h d G F N b 2 R l b C I g V m F s d W U 9 I m w w I i A v P j x F b n R y e S B U e X B l P S J S Z W N v d m V y e V R h c m d l d F N o Z W V 0 I i B W Y W x 1 Z T 0 i c 1 N o Z W V 0 N C I g L z 4 8 R W 5 0 c n k g V H l w Z T 0 i U m V j b 3 Z l c n l U Y X J n Z X R D b 2 x 1 b W 4 i I F Z h b H V l P S J s M S I g L z 4 8 R W 5 0 c n k g V H l w Z T 0 i U m V j b 3 Z l c n l U Y X J n Z X R S b 3 c i I F Z h b H V l P S J s M S I g L z 4 8 R W 5 0 c n k g V H l w Z T 0 i U X V l c n l J R C I g V m F s d W U 9 I n N k M D U y Y j A 1 M C 1 k N 2 R i L T Q 4 Y j A t Y j d l M y 1 i N m U 2 N 2 R j M z h j Z j Q i I C 8 + P E V u d H J 5 I F R 5 c G U 9 I k Z p b G x F c n J v c k N v d W 5 0 I i B W Y W x 1 Z T 0 i b D A i I C 8 + P E V u d H J 5 I F R 5 c G U 9 I k Z p b G x D b 2 x 1 b W 5 U e X B l c y I g V m F s d W U 9 I n N B d 1 l I Q m d Z R 0 F B W U F C Z 1 V G Q l F Z S E F 3 W T 0 i I C 8 + P E V u d H J 5 I F R 5 c G U 9 I k Z p b G x M Y X N 0 V X B k Y X R l Z C I g V m F s d W U 9 I m Q y M D E 3 L T E y L T E y V D E 1 O j M z O j M 5 L j E x M z g y N z V a I i A v P j x F b n R y e S B U e X B l P S J G a W x s V G F y Z 2 V 0 I i B W Y W x 1 Z T 0 i c 1 8 1 X 2 F f X 1 N 0 d W R p Z X M i I C 8 + P E V u d H J 5 I F R 5 c G U 9 I l J l b G F 0 a W 9 u c 2 h p c E l u Z m 9 D b 2 5 0 Y W l u Z X I i I F Z h b H V l P S J z e y Z x d W 9 0 O 2 N v b H V t b k N v d W 5 0 J n F 1 b 3 Q 7 O j E 3 L C Z x d W 9 0 O 2 t l e U N v b H V t b k 5 h b W V z J n F 1 b 3 Q 7 O l t d L C Z x d W 9 0 O 3 F 1 Z X J 5 U m V s Y X R p b 2 5 z a G l w c y Z x d W 9 0 O z p b X S w m c X V v d D t j b 2 x 1 b W 5 J Z G V u d G l 0 a W V z J n F 1 b 3 Q 7 O l s m c X V v d D t T Z W N 0 a W 9 u M S 8 1 K G E p I F N 0 d W R p Z X M v Q 2 h h b m d l Z C B U e X B l L n t J R F 8 j L D B 9 J n F 1 b 3 Q 7 L C Z x d W 9 0 O 1 N l Y 3 R p b 2 4 x L z U o Y S k g U 3 R 1 Z G l l c y 9 D a G F u Z 2 V k I F R 5 c G U u e 1 A u T C 5 f U 3 R 1 Z H k s N T B 9 J n F 1 b 3 Q 7 L C Z x d W 9 0 O 1 N l Y 3 R p b 2 4 x L z U o Y S k g U 3 R 1 Z G l l c y 9 D a G F u Z 2 V k I F R 5 c G U u e 0 R h d G V f Q X V 0 a C 4 s N T F 9 J n F 1 b 3 Q 7 L C Z x d W 9 0 O 1 N l Y 3 R p b 2 4 x L z U o Y S k g U 3 R 1 Z G l l c y 9 D a G F u Z 2 V k I F R 5 c G U u e 0 1 h c F 9 O Y W 1 l L D J 9 J n F 1 b 3 Q 7 L C Z x d W 9 0 O 1 N l Y 3 R p b 2 4 x L z U o Y S k g U 3 R 1 Z G l l c y 9 D a G F u Z 2 V k I F R 5 c G U u e 1 N 0 Y X R l K H M p X 0 F i Y n I u L D Q w f S Z x d W 9 0 O y w m c X V v d D t T Z W N 0 a W 9 u M S 8 1 K G E p I F N 0 d W R p Z X M v Q 2 h h b m d l Z C B U e X B l L n t T d H V k e V 9 B Z 2 V u Y 3 k o c y k s N T J 9 J n F 1 b 3 Q 7 L C Z x d W 9 0 O 1 N l Y 3 R p b 2 4 x L z U o Y S k g U 3 R 1 Z G l l c y 9 D a G F u Z 2 V k I F R 5 c G U u e 0 R 1 Z V 9 E Y X R l L D U z f S Z x d W 9 0 O y w m c X V v d D t T Z W N 0 a W 9 u M S 8 1 K G E p I F N 0 d W R p Z X M v Q 2 h h b m d l Z C B U e X B l L n t T d H V k e V 9 B Y 3 R p b 2 4 s N T R 9 J n F 1 b 3 Q 7 L C Z x d W 9 0 O 1 N l Y 3 R p b 2 4 x L z U o Y S k g U 3 R 1 Z G l l c y 9 D a G F u Z 2 V k I F R 5 c G U u e 0 F j d G l v b l 9 E Y X R l L D U 1 f S Z x d W 9 0 O y w m c X V v d D t T Z W N 0 a W 9 u M S 8 1 K G E p I F N 0 d W R p Z X M v Q 2 h h b m d l Z C B U e X B l L n t E Z X R l c m 0 u L 1 J l Y 2 9 t b S 4 s N T Z 9 J n F 1 b 3 Q 7 L C Z x d W 9 0 O 1 N l Y 3 R p b 2 4 x L z U o Y S k g U 3 R 1 Z G l l c y 9 D a G F u Z 2 V k I F R 5 c G U u e 0 1 p b G V z X 1 N 0 d W R p Z W Q s N T d 9 J n F 1 b 3 Q 7 L C Z x d W 9 0 O 1 N l Y 3 R p b 2 4 x L z U o Y S k g U 3 R 1 Z G l l c y 9 D a G F u Z 2 V k I F R 5 c G U u e 0 1 p b G V z X 0 F k Z G V k L D U 4 f S Z x d W 9 0 O y w m c X V v d D t T Z W N 0 a W 9 u M S 8 1 K G E p I F N 0 d W R p Z X M v Q 2 h h b m d l Z C B U e X B l L n s l X 0 F k Z F 9 2 c 1 9 T d H V k e S w 1 O X 0 m c X V v d D s s J n F 1 b 3 Q 7 U 2 V j d G l v b j E v N S h h K S B T d H V k a W V z L 0 N o Y W 5 n Z W Q g V H l w Z S 5 7 U C 5 M L l 9 v c l 9 T Z W M u X 0 R l c 2 l n L i w 2 M H 0 m c X V v d D s s J n F 1 b 3 Q 7 U 2 V j d G l v b j E v N S h h K S B T d H V k a W V z L 0 N o Y W 5 n Z W Q g V H l w Z S 5 7 R G F 0 Z V 9 E Z X N p Z y 4 s N j F 9 J n F 1 b 3 Q 7 L C Z x d W 9 0 O 1 N l Y 3 R p b 2 4 x L z U o Y S k g U 3 R 1 Z G l l c y 9 D a G F u Z 2 V k I F R 5 c G U u e 1 N 0 d W R 5 X 1 N 0 Y X R 1 c y w 2 M n 0 m c X V v d D s s J n F 1 b 3 Q 7 U 2 V j d G l v b j E v N S h h K S B T d H V k a W V z L 0 N o Y W 5 n Z W Q g V H l w Z S 5 7 T m 9 0 Z X N f U 3 R 1 Z H k s N j N 9 J n F 1 b 3 Q 7 X S w m c X V v d D t D b 2 x 1 b W 5 D b 3 V u d C Z x d W 9 0 O z o x N y w m c X V v d D t L Z X l D b 2 x 1 b W 5 O Y W 1 l c y Z x d W 9 0 O z p b X S w m c X V v d D t D b 2 x 1 b W 5 J Z G V u d G l 0 a W V z J n F 1 b 3 Q 7 O l s m c X V v d D t T Z W N 0 a W 9 u M S 8 1 K G E p I F N 0 d W R p Z X M v Q 2 h h b m d l Z C B U e X B l L n t J R F 8 j L D B 9 J n F 1 b 3 Q 7 L C Z x d W 9 0 O 1 N l Y 3 R p b 2 4 x L z U o Y S k g U 3 R 1 Z G l l c y 9 D a G F u Z 2 V k I F R 5 c G U u e 1 A u T C 5 f U 3 R 1 Z H k s N T B 9 J n F 1 b 3 Q 7 L C Z x d W 9 0 O 1 N l Y 3 R p b 2 4 x L z U o Y S k g U 3 R 1 Z G l l c y 9 D a G F u Z 2 V k I F R 5 c G U u e 0 R h d G V f Q X V 0 a C 4 s N T F 9 J n F 1 b 3 Q 7 L C Z x d W 9 0 O 1 N l Y 3 R p b 2 4 x L z U o Y S k g U 3 R 1 Z G l l c y 9 D a G F u Z 2 V k I F R 5 c G U u e 0 1 h c F 9 O Y W 1 l L D J 9 J n F 1 b 3 Q 7 L C Z x d W 9 0 O 1 N l Y 3 R p b 2 4 x L z U o Y S k g U 3 R 1 Z G l l c y 9 D a G F u Z 2 V k I F R 5 c G U u e 1 N 0 Y X R l K H M p X 0 F i Y n I u L D Q w f S Z x d W 9 0 O y w m c X V v d D t T Z W N 0 a W 9 u M S 8 1 K G E p I F N 0 d W R p Z X M v Q 2 h h b m d l Z C B U e X B l L n t T d H V k e V 9 B Z 2 V u Y 3 k o c y k s N T J 9 J n F 1 b 3 Q 7 L C Z x d W 9 0 O 1 N l Y 3 R p b 2 4 x L z U o Y S k g U 3 R 1 Z G l l c y 9 D a G F u Z 2 V k I F R 5 c G U u e 0 R 1 Z V 9 E Y X R l L D U z f S Z x d W 9 0 O y w m c X V v d D t T Z W N 0 a W 9 u M S 8 1 K G E p I F N 0 d W R p Z X M v Q 2 h h b m d l Z C B U e X B l L n t T d H V k e V 9 B Y 3 R p b 2 4 s N T R 9 J n F 1 b 3 Q 7 L C Z x d W 9 0 O 1 N l Y 3 R p b 2 4 x L z U o Y S k g U 3 R 1 Z G l l c y 9 D a G F u Z 2 V k I F R 5 c G U u e 0 F j d G l v b l 9 E Y X R l L D U 1 f S Z x d W 9 0 O y w m c X V v d D t T Z W N 0 a W 9 u M S 8 1 K G E p I F N 0 d W R p Z X M v Q 2 h h b m d l Z C B U e X B l L n t E Z X R l c m 0 u L 1 J l Y 2 9 t b S 4 s N T Z 9 J n F 1 b 3 Q 7 L C Z x d W 9 0 O 1 N l Y 3 R p b 2 4 x L z U o Y S k g U 3 R 1 Z G l l c y 9 D a G F u Z 2 V k I F R 5 c G U u e 0 1 p b G V z X 1 N 0 d W R p Z W Q s N T d 9 J n F 1 b 3 Q 7 L C Z x d W 9 0 O 1 N l Y 3 R p b 2 4 x L z U o Y S k g U 3 R 1 Z G l l c y 9 D a G F u Z 2 V k I F R 5 c G U u e 0 1 p b G V z X 0 F k Z G V k L D U 4 f S Z x d W 9 0 O y w m c X V v d D t T Z W N 0 a W 9 u M S 8 1 K G E p I F N 0 d W R p Z X M v Q 2 h h b m d l Z C B U e X B l L n s l X 0 F k Z F 9 2 c 1 9 T d H V k e S w 1 O X 0 m c X V v d D s s J n F 1 b 3 Q 7 U 2 V j d G l v b j E v N S h h K S B T d H V k a W V z L 0 N o Y W 5 n Z W Q g V H l w Z S 5 7 U C 5 M L l 9 v c l 9 T Z W M u X 0 R l c 2 l n L i w 2 M H 0 m c X V v d D s s J n F 1 b 3 Q 7 U 2 V j d G l v b j E v N S h h K S B T d H V k a W V z L 0 N o Y W 5 n Z W Q g V H l w Z S 5 7 R G F 0 Z V 9 E Z X N p Z y 4 s N j F 9 J n F 1 b 3 Q 7 L C Z x d W 9 0 O 1 N l Y 3 R p b 2 4 x L z U o Y S k g U 3 R 1 Z G l l c y 9 D a G F u Z 2 V k I F R 5 c G U u e 1 N 0 d W R 5 X 1 N 0 Y X R 1 c y w 2 M n 0 m c X V v d D s s J n F 1 b 3 Q 7 U 2 V j d G l v b j E v N S h h K S B T d H V k a W V z L 0 N o Y W 5 n Z W Q g V H l w Z S 5 7 T m 9 0 Z X N f U 3 R 1 Z H k s N j N 9 J n F 1 b 3 Q 7 X S w m c X V v d D t S Z W x h d G l v b n N o a X B J b m Z v J n F 1 b 3 Q 7 O l t d f S I g L z 4 8 R W 5 0 c n k g V H l w Z T 0 i R m l s b F N 0 Y X R 1 c y I g V m F s d W U 9 I n N D b 2 1 w b G V 0 Z S I g L z 4 8 L 1 N 0 Y W J s Z U V u d H J p Z X M + P C 9 J d G V t P j x J d G V t P j x J d G V t T G 9 j Y X R p b 2 4 + P E l 0 Z W 1 U e X B l P k Z v c m 1 1 b G E 8 L 0 l 0 Z W 1 U e X B l P j x J d G V t U G F 0 a D 5 T Z W N 0 a W 9 u M S 8 1 K G E p J T I w U 3 R 1 Z G l l c y 9 T b 3 V y Y 2 U 8 L 0 l 0 Z W 1 Q Y X R o P j w v S X R l b U x v Y 2 F 0 a W 9 u P j x T d G F i b G V F b n R y a W V z I C 8 + P C 9 J d G V t P j x J d G V t P j x J d G V t T G 9 j Y X R p b 2 4 + P E l 0 Z W 1 U e X B l P k Z v c m 1 1 b G E 8 L 0 l 0 Z W 1 U e X B l P j x J d G V t U G F 0 a D 5 T Z W N 0 a W 9 u M S 8 1 K G E p J T I w U 3 R 1 Z G l l c y 9 D a G F u Z 2 V k J T I w V H l w Z T w v S X R l b V B h d G g + P C 9 J d G V t T G 9 j Y X R p b 2 4 + P F N 0 Y W J s Z U V u d H J p Z X M g L z 4 8 L 0 l 0 Z W 0 + P E l 0 Z W 0 + P E l 0 Z W 1 M b 2 N h d G l v b j 4 8 S X R l b V R 5 c G U + R m 9 y b X V s Y T w v S X R l b V R 5 c G U + P E l 0 Z W 1 Q Y X R o P l N l Y 3 R p b 2 4 x L z U o Y S k l M j B T d H V k a W V z L 1 J l b W 9 2 Z W Q l M j B P d G h l c i U y M E N v b H V t b n M 8 L 0 l 0 Z W 1 Q Y X R o P j w v S X R l b U x v Y 2 F 0 a W 9 u P j x T d G F i b G V F b n R y a W V z I C 8 + P C 9 J d G V t P j x J d G V t P j x J d G V t T G 9 j Y X R p b 2 4 + P E l 0 Z W 1 U e X B l P k Z v c m 1 1 b G E 8 L 0 l 0 Z W 1 U e X B l P j x J d G V t U G F 0 a D 5 T Z W N 0 a W 9 u M S 8 1 K G E p J T I w U 3 R 1 Z G l l c y 9 T b 3 J 0 Z W Q l M j B S b 3 d z P C 9 J d G V t U G F 0 a D 4 8 L 0 l 0 Z W 1 M b 2 N h d G l v b j 4 8 U 3 R h Y m x l R W 5 0 c m l l c y A v P j w v S X R l b T 4 8 S X R l b T 4 8 S X R l b U x v Y 2 F 0 a W 9 u P j x J d G V t V H l w Z T 5 G b 3 J t d W x h P C 9 J d G V t V H l w Z T 4 8 S X R l b V B h d G g + U 2 V j d G l v b j E v N S h h K S U y M F N 0 d W R p Z X M v U m V t b 3 Z l Z C U y M F R v c C U y M F J v d 3 M 8 L 0 l 0 Z W 1 Q Y X R o P j w v S X R l b U x v Y 2 F 0 a W 9 u P j x T d G F i b G V F b n R y a W V z I C 8 + P C 9 J d G V t P j x J d G V t P j x J d G V t T G 9 j Y X R p b 2 4 + P E l 0 Z W 1 U e X B l P k Z v c m 1 1 b G E 8 L 0 l 0 Z W 1 U e X B l P j x J d G V t U G F 0 a D 5 T Z W N 0 a W 9 u M S 8 1 K G E p J T I w U 3 R 1 Z G l l c y 9 S Z W 9 y Z G V y Z W Q l M j B D b 2 x 1 b W 5 z P C 9 J d G V t U G F 0 a D 4 8 L 0 l 0 Z W 1 M b 2 N h d G l v b j 4 8 U 3 R h Y m x l R W 5 0 c m l l c y A v P j w v S X R l b T 4 8 S X R l b T 4 8 S X R l b U x v Y 2 F 0 a W 9 u P j x J d G V t V H l w Z T 5 G b 3 J t d W x h P C 9 J d G V t V H l w Z T 4 8 S X R l b V B h d G g + U 2 V j d G l v b j E v N S h h K S U y M F N 0 d W R p Z X M v U 2 9 y d G V k J T I w U m 9 3 c z E 8 L 0 l 0 Z W 1 Q Y X R o P j w v S X R l b U x v Y 2 F 0 a W 9 u P j x T d G F i b G V F b n R y a W V z I C 8 + P C 9 J d G V t P j x J d G V t P j x J d G V t T G 9 j Y X R p b 2 4 + P E l 0 Z W 1 U e X B l P k Z v c m 1 1 b G E 8 L 0 l 0 Z W 1 U e X B l P j x J d G V t U G F 0 a D 5 T Z W N 0 a W 9 u M S 8 y K G E p K G l p K S U y M F d T U n M v U m V t b 3 Z l Z C U y M E 9 0 a G V y J T I w Q 2 9 s d W 1 u c z w v S X R l b V B h d G g + P C 9 J d G V t T G 9 j Y X R p b 2 4 + P F N 0 Y W J s Z U V u d H J p Z X M g L z 4 8 L 0 l 0 Z W 0 + P E l 0 Z W 0 + P E l 0 Z W 1 M b 2 N h d G l v b j 4 8 S X R l b V R 5 c G U + R m 9 y b X V s Y T w v S X R l b V R 5 c G U + P E l 0 Z W 1 Q Y X R o P l N l Y 3 R p b 2 4 x L z I o Y S k o a W k p J T I w V 1 N S c y 9 T b 3 J 0 Z W Q l M j B S b 3 d z P C 9 J d G V t U G F 0 a D 4 8 L 0 l 0 Z W 1 M b 2 N h d G l v b j 4 8 U 3 R h Y m x l R W 5 0 c m l l c y A v P j w v S X R l b T 4 8 S X R l b T 4 8 S X R l b U x v Y 2 F 0 a W 9 u P j x J d G V t V H l w Z T 5 G b 3 J t d W x h P C 9 J d G V t V H l w Z T 4 8 S X R l b V B h d G g + U 2 V j d G l v b j E v M i h h K S h p a S k l M j B X U 1 J z L 1 J l b W 9 2 Z W Q l M j B U b 3 A l M j B S b 3 d z P C 9 J d G V t U G F 0 a D 4 8 L 0 l 0 Z W 1 M b 2 N h d G l v b j 4 8 U 3 R h Y m x l R W 5 0 c m l l c y A v P j w v S X R l b T 4 8 S X R l b T 4 8 S X R l b U x v Y 2 F 0 a W 9 u P j x J d G V t V H l w Z T 5 G b 3 J t d W x h P C 9 J d G V t V H l w Z T 4 8 S X R l b V B h d G g + U 2 V j d G l v b j E v M i h h K S h p a S k l M j B X U 1 J z L 1 N v c n R l Z C U y M F J v d 3 M x P C 9 J d G V t U G F 0 a D 4 8 L 0 l 0 Z W 1 M b 2 N h d G l v b j 4 8 U 3 R h Y m x l R W 5 0 c m l l c y A v P j w v S X R l b T 4 8 S X R l b T 4 8 S X R l b U x v Y 2 F 0 a W 9 u P j x J d G V t V H l w Z T 5 G b 3 J t d W x h P C 9 J d G V t V H l w Z T 4 8 S X R l b V B h d G g + U 2 V j d G l v b j E v M i h h K S h p a S k l M j B X U 1 J z L 1 J l b 3 J k Z X J l Z C U y M E N v b H V t b n M 8 L 0 l 0 Z W 1 Q Y X R o P j w v S X R l b U x v Y 2 F 0 a W 9 u P j x T d G F i b G V F b n R y a W V z I C 8 + P C 9 J d G V t P j x J d G V t P j x J d G V t T G 9 j Y X R p b 2 4 + P E l 0 Z W 1 U e X B l P k Z v c m 1 1 b G E 8 L 0 l 0 Z W 1 U e X B l P j x J d G V t U G F 0 a D 5 T Z W N 0 a W 9 u M S 8 y K G E p K G l p K S U y M F d T U n M v U m V t b 3 Z l Z C U y M E N v b H V t b n M 8 L 0 l 0 Z W 1 Q Y X R o P j w v S X R l b U x v Y 2 F 0 a W 9 u P j x T d G F i b G V F b n R y a W V z I C 8 + P C 9 J d G V t P j x J d G V t P j x J d G V t T G 9 j Y X R p b 2 4 + P E l 0 Z W 1 U e X B l P k Z v c m 1 1 b G E 8 L 0 l 0 Z W 1 U e X B l P j x J d G V t U G F 0 a D 5 T Z W N 0 a W 9 u M S 8 y K G E p K G l p K S U y M F d T U n M v U m V v c m R l c m V k J T I w Q 2 9 s d W 1 u c z E 8 L 0 l 0 Z W 1 Q Y X R o P j w v S X R l b U x v Y 2 F 0 a W 9 u P j x T d G F i b G V F b n R y a W V z I C 8 + P C 9 J d G V t P j x J d G V t P j x J d G V t T G 9 j Y X R p b 2 4 + P E l 0 Z W 1 U e X B l P k Z v c m 1 1 b G E 8 L 0 l 0 Z W 1 U e X B l P j x J d G V t U G F 0 a D 5 T Z W N 0 a W 9 u M S 9 X U 1 J z J T I w Y n k l M j B B Z 2 V u Y 3 k 8 L 0 l 0 Z W 1 Q Y X R o P j w v S X R l b U x v Y 2 F 0 a W 9 u P j x T d G F i b G V F b n R y a W V z P j x F b n R y e S B U e X B l P S J J c 1 B y a X Z h d G U i I F Z h b H V l P S J s M C 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E N v b H V t b l R 5 c G V z I i B W Y W x 1 Z T 0 i c 0 J n W U d C d 1 V G Q l F V R E F B Q U R C U V V G Q l F V R k J R V U Z C U V V G Q l F V R k J R W U d C Z z 0 9 I i A v P j x F b n R y e S B U e X B l P S J G a W x s Q 2 9 s d W 1 u T m F t Z X M i I F Z h b H V l P S J z W y Z x d W 9 0 O 0 1 h c F 9 O Y W 1 l J n F 1 b 3 Q 7 L C Z x d W 9 0 O 0 F n Z W 5 j e S h z K V 9 B Y m J y L i Z x d W 9 0 O y w m c X V v d D t T d G F 0 Z S h z K V 9 B Y m J y L i Z x d W 9 0 O y w m c X V v d D t E Y X R l X 0 R l c 2 l n L i Z x d W 9 0 O y w m c X V v d D t C T E 1 f V y Z x d W 9 0 O y w m c X V v d D t C T E 1 f U y Z x d W 9 0 O y w m c X V v d D t C T E 1 f U i Z x d W 9 0 O y w m c X V v d D t C T E 1 f V C Z x d W 9 0 O y w m c X V v d D t G V 1 N f V y Z x d W 9 0 O y w m c X V v d D t G V 1 N f U y Z x d W 9 0 O y w m c X V v d D t G V 1 N f U i Z x d W 9 0 O y w m c X V v d D t G V 1 N f V C Z x d W 9 0 O y w m c X V v d D t O U F N f V y Z x d W 9 0 O y w m c X V v d D t O U F N f U y Z x d W 9 0 O y w m c X V v d D t O U F N f U i Z x d W 9 0 O y w m c X V v d D t O U F N f V C Z x d W 9 0 O y w m c X V v d D t V U 0 Z T X 1 c m c X V v d D s s J n F 1 b 3 Q 7 V V N G U 1 9 T J n F 1 b 3 Q 7 L C Z x d W 9 0 O 1 V T R l N f U i Z x d W 9 0 O y w m c X V v d D t V U 0 Z T X 1 Q m c X V v d D s s J n F 1 b 3 Q 7 U 3 R h d G V f V y Z x d W 9 0 O y w m c X V v d D t T d G F 0 Z V 9 T J n F 1 b 3 Q 7 L C Z x d W 9 0 O 1 N 0 Y X R l X 1 I m c X V v d D s s J n F 1 b 3 Q 7 U 3 R h d G V f V C Z x d W 9 0 O y w m c X V v d D t U T 1 R f V y Z x d W 9 0 O y w m c X V v d D t U T 1 R f U y Z x d W 9 0 O y w m c X V v d D t U T 1 R f U i Z x d W 9 0 O y w m c X V v d D t U T 1 R f V C Z x d W 9 0 O y w m c X V v d D s y K G E p K G l p K S Z x d W 9 0 O y w m c X V v d D s y K G E p K G l p K V 9 G Z W R f T G F u Z C Z x d W 9 0 O y w m c X V v d D t O b 3 R l c 1 9 H Z W 4 u J n F 1 b 3 Q 7 X S I g L z 4 8 R W 5 0 c n k g V H l w Z T 0 i R m l s b F R h c m d l d C I g V m F s d W U 9 I n N X U 1 J z X 2 J 5 X 0 F n Z W 5 j e S I g L z 4 8 R W 5 0 c n k g V H l w Z T 0 i R m l s b G V k Q 2 9 t c G x l d G V S Z X N 1 b H R U b 1 d v c m t z a G V l d C I g V m F s d W U 9 I m w x I i A v P j x F b n R y e S B U e X B l P S J B Z G R l Z F R v R G F 0 Y U 1 v Z G V s I i B W Y W x 1 Z T 0 i b D A i I C 8 + P E V u d H J 5 I F R 5 c G U 9 I l J l Y 2 9 2 Z X J 5 V G F y Z 2 V 0 U 2 h l Z X Q i I F Z h b H V l P S J z U 2 h l Z X Q x I i A v P j x F b n R y e S B U e X B l P S J S Z W N v d m V y e V R h c m d l d E N v b H V t b i I g V m F s d W U 9 I m w x I i A v P j x F b n R y e S B U e X B l P S J S Z W N v d m V y e V R h c m d l d F J v d y I g V m F s d W U 9 I m w x I i A v P j x F b n R y e S B U e X B l P S J G a W x s Q 2 9 1 b n Q i I F Z h b H V l P S J s M j A 4 I i A v P j x F b n R y e S B U e X B l P S J R d W V y e U l E I i B W Y W x 1 Z T 0 i c z F i O T F j Y j B k L W R k M D Y t N D B l Z S 0 4 Z T k z L T N h Z D c y Y T B l Z G I x O S I g L z 4 8 R W 5 0 c n k g V H l w Z T 0 i R m l s b E V y c m 9 y Q 2 9 1 b n Q i I F Z h b H V l P S J s M C I g L z 4 8 R W 5 0 c n k g V H l w Z T 0 i R m l s b F N 0 Y X R 1 c y I g V m F s d W U 9 I n N D b 2 1 w b G V 0 Z S I g L z 4 8 R W 5 0 c n k g V H l w Z T 0 i R m l s b E V y c m 9 y Q 2 9 k Z S I g V m F s d W U 9 I n N V b m t u b 3 d u I i A v P j x F b n R y e S B U e X B l P S J G a W x s T G F z d F V w Z G F 0 Z W Q i I F Z h b H V l P S J k M j A x N y 0 x M i 0 x M l Q x N T o z M z o z M i 4 x M j M 0 M D c 2 W i I g L z 4 8 R W 5 0 c n k g V H l w Z T 0 i U m V s Y X R p b 2 5 z a G l w S W 5 m b 0 N v b n R h a W 5 l c i I g V m F s d W U 9 I n N 7 J n F 1 b 3 Q 7 Y 2 9 s d W 1 u Q 2 9 1 b n Q m c X V v d D s 6 M z E s J n F 1 b 3 Q 7 a 2 V 5 Q 2 9 s d W 1 u T m F t Z X M m c X V v d D s 6 W 1 0 s J n F 1 b 3 Q 7 c X V l c n l S Z W x h d G l v b n N o a X B z J n F 1 b 3 Q 7 O l t d L C Z x d W 9 0 O 2 N v b H V t b k l k Z W 5 0 a X R p Z X M m c X V v d D s 6 W y Z x d W 9 0 O 1 N l Y 3 R p b 2 4 x L 1 d T U n M g Y n k g Q W d l b m N 5 L 0 N o Y W 5 n Z W Q g V H l w Z S 5 7 T W F w X 0 5 h b W U s M n 0 m c X V v d D s s J n F 1 b 3 Q 7 U 2 V j d G l v b j E v V 1 N S c y B i e S B B Z 2 V u Y 3 k v Q 2 h h b m d l Z C B U e X B l L n t B Z 2 V u Y 3 k o c y l f Q W J i c i 4 s M 3 0 m c X V v d D s s J n F 1 b 3 Q 7 U 2 V j d G l v b j E v V 1 N S c y B i e S B B Z 2 V u Y 3 k v Q 2 h h b m d l Z C B U e X B l L n t T d G F 0 Z S h z K V 9 B Y m J y L i w 0 M H 0 m c X V v d D s s J n F 1 b 3 Q 7 U 2 V j d G l v b j E v V 1 N S c y B i e S B B Z 2 V u Y 3 k v Q 2 h h b m d l Z C B U e X B l L n t E Y X R l X 0 R l c 2 l n L i w 2 M X 0 m c X V v d D s s J n F 1 b 3 Q 7 U 2 V j d G l v b j E v V 1 N S c y B i e S B B Z 2 V u Y 3 k v Q 2 h h b m d l Z C B U e X B l L n t C T E 1 f V y w 1 f S Z x d W 9 0 O y w m c X V v d D t T Z W N 0 a W 9 u M S 9 X U 1 J z I G J 5 I E F n Z W 5 j e S 9 D a G F u Z 2 V k I F R 5 c G U u e 0 J M T V 9 T L D Z 9 J n F 1 b 3 Q 7 L C Z x d W 9 0 O 1 N l Y 3 R p b 2 4 x L 1 d T U n M g Y n k g Q W d l b m N 5 L 0 N o Y W 5 n Z W Q g V H l w Z S 5 7 Q k x N X 1 I s N 3 0 m c X V v d D s s J n F 1 b 3 Q 7 U 2 V j d G l v b j E v V 1 N S c y B i e S B B Z 2 V u Y 3 k v Q 2 h h b m d l Z C B U e X B l L n t C T E 1 f V C w 4 f S Z x d W 9 0 O y w m c X V v d D t T Z W N 0 a W 9 u M S 9 X U 1 J z I G J 5 I E F n Z W 5 j e S 9 D a G F u Z 2 V k I F R 5 c G U u e 0 Z X U 1 9 X L D l 9 J n F 1 b 3 Q 7 L C Z x d W 9 0 O 1 N l Y 3 R p b 2 4 x L 1 d T U n M g Y n k g Q W d l b m N 5 L 0 N o Y W 5 n Z W Q g V H l w Z S 5 7 R l d T X 1 M s M T B 9 J n F 1 b 3 Q 7 L C Z x d W 9 0 O 1 N l Y 3 R p b 2 4 x L 1 d T U n M g Y n k g Q W d l b m N 5 L 0 N o Y W 5 n Z W Q g V H l w Z S 5 7 R l d T X 1 I s M T F 9 J n F 1 b 3 Q 7 L C Z x d W 9 0 O 1 N l Y 3 R p b 2 4 x L 1 d T U n M g Y n k g Q W d l b m N 5 L 0 N o Y W 5 n Z W Q g V H l w Z S 5 7 R l d T X 1 Q s M T J 9 J n F 1 b 3 Q 7 L C Z x d W 9 0 O 1 N l Y 3 R p b 2 4 x L 1 d T U n M g Y n k g Q W d l b m N 5 L 0 N o Y W 5 n Z W Q g V H l w Z S 5 7 T l B T X 1 c s M T N 9 J n F 1 b 3 Q 7 L C Z x d W 9 0 O 1 N l Y 3 R p b 2 4 x L 1 d T U n M g Y n k g Q W d l b m N 5 L 0 N o Y W 5 n Z W Q g V H l w Z S 5 7 T l B T X 1 M s M T R 9 J n F 1 b 3 Q 7 L C Z x d W 9 0 O 1 N l Y 3 R p b 2 4 x L 1 d T U n M g Y n k g Q W d l b m N 5 L 0 N o Y W 5 n Z W Q g V H l w Z S 5 7 T l B T X 1 I s M T V 9 J n F 1 b 3 Q 7 L C Z x d W 9 0 O 1 N l Y 3 R p b 2 4 x L 1 d T U n M g Y n k g Q W d l b m N 5 L 0 N o Y W 5 n Z W Q g V H l w Z S 5 7 T l B T X 1 Q s M T Z 9 J n F 1 b 3 Q 7 L C Z x d W 9 0 O 1 N l Y 3 R p b 2 4 x L 1 d T U n M g Y n k g Q W d l b m N 5 L 0 N o Y W 5 n Z W Q g V H l w Z S 5 7 V V N G U 1 9 X L D E 3 f S Z x d W 9 0 O y w m c X V v d D t T Z W N 0 a W 9 u M S 9 X U 1 J z I G J 5 I E F n Z W 5 j e S 9 D a G F u Z 2 V k I F R 5 c G U u e 1 V T R l N f U y w x O H 0 m c X V v d D s s J n F 1 b 3 Q 7 U 2 V j d G l v b j E v V 1 N S c y B i e S B B Z 2 V u Y 3 k v Q 2 h h b m d l Z C B U e X B l L n t V U 0 Z T X 1 I s M T l 9 J n F 1 b 3 Q 7 L C Z x d W 9 0 O 1 N l Y 3 R p b 2 4 x L 1 d T U n M g Y n k g Q W d l b m N 5 L 0 N o Y W 5 n Z W Q g V H l w Z S 5 7 V V N G U 1 9 U L D I w f S Z x d W 9 0 O y w m c X V v d D t T Z W N 0 a W 9 u M S 9 X U 1 J z I G J 5 I E F n Z W 5 j e S 9 D a G F u Z 2 V k I F R 5 c G U u e 1 N 0 Y X R l X 1 c s M j F 9 J n F 1 b 3 Q 7 L C Z x d W 9 0 O 1 N l Y 3 R p b 2 4 x L 1 d T U n M g Y n k g Q W d l b m N 5 L 0 N o Y W 5 n Z W Q g V H l w Z S 5 7 U 3 R h d G V f U y w y M n 0 m c X V v d D s s J n F 1 b 3 Q 7 U 2 V j d G l v b j E v V 1 N S c y B i e S B B Z 2 V u Y 3 k v Q 2 h h b m d l Z C B U e X B l L n t T d G F 0 Z V 9 S L D I z f S Z x d W 9 0 O y w m c X V v d D t T Z W N 0 a W 9 u M S 9 X U 1 J z I G J 5 I E F n Z W 5 j e S 9 D a G F u Z 2 V k I F R 5 c G U u e 1 N 0 Y X R l X 1 Q s M j R 9 J n F 1 b 3 Q 7 L C Z x d W 9 0 O 1 N l Y 3 R p b 2 4 x L 1 d T U n M g Y n k g Q W d l b m N 5 L 0 N o Y W 5 n Z W Q g V H l w Z S 5 7 V E 9 U X 1 c s M j V 9 J n F 1 b 3 Q 7 L C Z x d W 9 0 O 1 N l Y 3 R p b 2 4 x L 1 d T U n M g Y n k g Q W d l b m N 5 L 0 N o Y W 5 n Z W Q g V H l w Z S 5 7 V E 9 U X 1 M s M j Z 9 J n F 1 b 3 Q 7 L C Z x d W 9 0 O 1 N l Y 3 R p b 2 4 x L 1 d T U n M g Y n k g Q W d l b m N 5 L 0 N o Y W 5 n Z W Q g V H l w Z S 5 7 V E 9 U X 1 I s M j d 9 J n F 1 b 3 Q 7 L C Z x d W 9 0 O 1 N l Y 3 R p b 2 4 x L 1 d T U n M g Y n k g Q W d l b m N 5 L 0 N o Y W 5 n Z W Q g V H l w Z S 5 7 V E 9 U X 1 Q s M j h 9 J n F 1 b 3 Q 7 L C Z x d W 9 0 O 1 N l Y 3 R p b 2 4 x L 1 d T U n M g Y n k g Q W d l b m N 5 L 0 N o Y W 5 n Z W Q g V H l w Z S 5 7 M i h h K S h p a S k s N D J 9 J n F 1 b 3 Q 7 L C Z x d W 9 0 O 1 N l Y 3 R p b 2 4 x L 1 d T U n M g Y n k g Q W d l b m N 5 L 0 N o Y W 5 n Z W Q g V H l w Z S 5 7 M i h h K S h p a S l f R m V k X 0 x h b m Q s N D N 9 J n F 1 b 3 Q 7 L C Z x d W 9 0 O 1 N l Y 3 R p b 2 4 x L 1 d T U n M g Y n k g Q W d l b m N 5 L 0 N o Y W 5 n Z W Q g V H l w Z S 5 7 T m 9 0 Z X N f R 2 V u L i w z O H 0 m c X V v d D t d L C Z x d W 9 0 O 0 N v b H V t b k N v d W 5 0 J n F 1 b 3 Q 7 O j M x L C Z x d W 9 0 O 0 t l e U N v b H V t b k 5 h b W V z J n F 1 b 3 Q 7 O l t d L C Z x d W 9 0 O 0 N v b H V t b k l k Z W 5 0 a X R p Z X M m c X V v d D s 6 W y Z x d W 9 0 O 1 N l Y 3 R p b 2 4 x L 1 d T U n M g Y n k g Q W d l b m N 5 L 0 N o Y W 5 n Z W Q g V H l w Z S 5 7 T W F w X 0 5 h b W U s M n 0 m c X V v d D s s J n F 1 b 3 Q 7 U 2 V j d G l v b j E v V 1 N S c y B i e S B B Z 2 V u Y 3 k v Q 2 h h b m d l Z C B U e X B l L n t B Z 2 V u Y 3 k o c y l f Q W J i c i 4 s M 3 0 m c X V v d D s s J n F 1 b 3 Q 7 U 2 V j d G l v b j E v V 1 N S c y B i e S B B Z 2 V u Y 3 k v Q 2 h h b m d l Z C B U e X B l L n t T d G F 0 Z S h z K V 9 B Y m J y L i w 0 M H 0 m c X V v d D s s J n F 1 b 3 Q 7 U 2 V j d G l v b j E v V 1 N S c y B i e S B B Z 2 V u Y 3 k v Q 2 h h b m d l Z C B U e X B l L n t E Y X R l X 0 R l c 2 l n L i w 2 M X 0 m c X V v d D s s J n F 1 b 3 Q 7 U 2 V j d G l v b j E v V 1 N S c y B i e S B B Z 2 V u Y 3 k v Q 2 h h b m d l Z C B U e X B l L n t C T E 1 f V y w 1 f S Z x d W 9 0 O y w m c X V v d D t T Z W N 0 a W 9 u M S 9 X U 1 J z I G J 5 I E F n Z W 5 j e S 9 D a G F u Z 2 V k I F R 5 c G U u e 0 J M T V 9 T L D Z 9 J n F 1 b 3 Q 7 L C Z x d W 9 0 O 1 N l Y 3 R p b 2 4 x L 1 d T U n M g Y n k g Q W d l b m N 5 L 0 N o Y W 5 n Z W Q g V H l w Z S 5 7 Q k x N X 1 I s N 3 0 m c X V v d D s s J n F 1 b 3 Q 7 U 2 V j d G l v b j E v V 1 N S c y B i e S B B Z 2 V u Y 3 k v Q 2 h h b m d l Z C B U e X B l L n t C T E 1 f V C w 4 f S Z x d W 9 0 O y w m c X V v d D t T Z W N 0 a W 9 u M S 9 X U 1 J z I G J 5 I E F n Z W 5 j e S 9 D a G F u Z 2 V k I F R 5 c G U u e 0 Z X U 1 9 X L D l 9 J n F 1 b 3 Q 7 L C Z x d W 9 0 O 1 N l Y 3 R p b 2 4 x L 1 d T U n M g Y n k g Q W d l b m N 5 L 0 N o Y W 5 n Z W Q g V H l w Z S 5 7 R l d T X 1 M s M T B 9 J n F 1 b 3 Q 7 L C Z x d W 9 0 O 1 N l Y 3 R p b 2 4 x L 1 d T U n M g Y n k g Q W d l b m N 5 L 0 N o Y W 5 n Z W Q g V H l w Z S 5 7 R l d T X 1 I s M T F 9 J n F 1 b 3 Q 7 L C Z x d W 9 0 O 1 N l Y 3 R p b 2 4 x L 1 d T U n M g Y n k g Q W d l b m N 5 L 0 N o Y W 5 n Z W Q g V H l w Z S 5 7 R l d T X 1 Q s M T J 9 J n F 1 b 3 Q 7 L C Z x d W 9 0 O 1 N l Y 3 R p b 2 4 x L 1 d T U n M g Y n k g Q W d l b m N 5 L 0 N o Y W 5 n Z W Q g V H l w Z S 5 7 T l B T X 1 c s M T N 9 J n F 1 b 3 Q 7 L C Z x d W 9 0 O 1 N l Y 3 R p b 2 4 x L 1 d T U n M g Y n k g Q W d l b m N 5 L 0 N o Y W 5 n Z W Q g V H l w Z S 5 7 T l B T X 1 M s M T R 9 J n F 1 b 3 Q 7 L C Z x d W 9 0 O 1 N l Y 3 R p b 2 4 x L 1 d T U n M g Y n k g Q W d l b m N 5 L 0 N o Y W 5 n Z W Q g V H l w Z S 5 7 T l B T X 1 I s M T V 9 J n F 1 b 3 Q 7 L C Z x d W 9 0 O 1 N l Y 3 R p b 2 4 x L 1 d T U n M g Y n k g Q W d l b m N 5 L 0 N o Y W 5 n Z W Q g V H l w Z S 5 7 T l B T X 1 Q s M T Z 9 J n F 1 b 3 Q 7 L C Z x d W 9 0 O 1 N l Y 3 R p b 2 4 x L 1 d T U n M g Y n k g Q W d l b m N 5 L 0 N o Y W 5 n Z W Q g V H l w Z S 5 7 V V N G U 1 9 X L D E 3 f S Z x d W 9 0 O y w m c X V v d D t T Z W N 0 a W 9 u M S 9 X U 1 J z I G J 5 I E F n Z W 5 j e S 9 D a G F u Z 2 V k I F R 5 c G U u e 1 V T R l N f U y w x O H 0 m c X V v d D s s J n F 1 b 3 Q 7 U 2 V j d G l v b j E v V 1 N S c y B i e S B B Z 2 V u Y 3 k v Q 2 h h b m d l Z C B U e X B l L n t V U 0 Z T X 1 I s M T l 9 J n F 1 b 3 Q 7 L C Z x d W 9 0 O 1 N l Y 3 R p b 2 4 x L 1 d T U n M g Y n k g Q W d l b m N 5 L 0 N o Y W 5 n Z W Q g V H l w Z S 5 7 V V N G U 1 9 U L D I w f S Z x d W 9 0 O y w m c X V v d D t T Z W N 0 a W 9 u M S 9 X U 1 J z I G J 5 I E F n Z W 5 j e S 9 D a G F u Z 2 V k I F R 5 c G U u e 1 N 0 Y X R l X 1 c s M j F 9 J n F 1 b 3 Q 7 L C Z x d W 9 0 O 1 N l Y 3 R p b 2 4 x L 1 d T U n M g Y n k g Q W d l b m N 5 L 0 N o Y W 5 n Z W Q g V H l w Z S 5 7 U 3 R h d G V f U y w y M n 0 m c X V v d D s s J n F 1 b 3 Q 7 U 2 V j d G l v b j E v V 1 N S c y B i e S B B Z 2 V u Y 3 k v Q 2 h h b m d l Z C B U e X B l L n t T d G F 0 Z V 9 S L D I z f S Z x d W 9 0 O y w m c X V v d D t T Z W N 0 a W 9 u M S 9 X U 1 J z I G J 5 I E F n Z W 5 j e S 9 D a G F u Z 2 V k I F R 5 c G U u e 1 N 0 Y X R l X 1 Q s M j R 9 J n F 1 b 3 Q 7 L C Z x d W 9 0 O 1 N l Y 3 R p b 2 4 x L 1 d T U n M g Y n k g Q W d l b m N 5 L 0 N o Y W 5 n Z W Q g V H l w Z S 5 7 V E 9 U X 1 c s M j V 9 J n F 1 b 3 Q 7 L C Z x d W 9 0 O 1 N l Y 3 R p b 2 4 x L 1 d T U n M g Y n k g Q W d l b m N 5 L 0 N o Y W 5 n Z W Q g V H l w Z S 5 7 V E 9 U X 1 M s M j Z 9 J n F 1 b 3 Q 7 L C Z x d W 9 0 O 1 N l Y 3 R p b 2 4 x L 1 d T U n M g Y n k g Q W d l b m N 5 L 0 N o Y W 5 n Z W Q g V H l w Z S 5 7 V E 9 U X 1 I s M j d 9 J n F 1 b 3 Q 7 L C Z x d W 9 0 O 1 N l Y 3 R p b 2 4 x L 1 d T U n M g Y n k g Q W d l b m N 5 L 0 N o Y W 5 n Z W Q g V H l w Z S 5 7 V E 9 U X 1 Q s M j h 9 J n F 1 b 3 Q 7 L C Z x d W 9 0 O 1 N l Y 3 R p b 2 4 x L 1 d T U n M g Y n k g Q W d l b m N 5 L 0 N o Y W 5 n Z W Q g V H l w Z S 5 7 M i h h K S h p a S k s N D J 9 J n F 1 b 3 Q 7 L C Z x d W 9 0 O 1 N l Y 3 R p b 2 4 x L 1 d T U n M g Y n k g Q W d l b m N 5 L 0 N o Y W 5 n Z W Q g V H l w Z S 5 7 M i h h K S h p a S l f R m V k X 0 x h b m Q s N D N 9 J n F 1 b 3 Q 7 L C Z x d W 9 0 O 1 N l Y 3 R p b 2 4 x L 1 d T U n M g Y n k g Q W d l b m N 5 L 0 N o Y W 5 n Z W Q g V H l w Z S 5 7 T m 9 0 Z X N f R 2 V u L i w z O H 0 m c X V v d D t d L C Z x d W 9 0 O 1 J l b G F 0 a W 9 u c 2 h p c E l u Z m 8 m c X V v d D s 6 W 1 1 9 I i A v P j w v U 3 R h Y m x l R W 5 0 c m l l c z 4 8 L 0 l 0 Z W 0 + P E l 0 Z W 0 + P E l 0 Z W 1 M b 2 N h d G l v b j 4 8 S X R l b V R 5 c G U + R m 9 y b X V s Y T w v S X R l b V R 5 c G U + P E l 0 Z W 1 Q Y X R o P l N l Y 3 R p b 2 4 x L 1 d T U n M l M j B i e S U y M E F n Z W 5 j e S 9 T b 3 V y Y 2 U 8 L 0 l 0 Z W 1 Q Y X R o P j w v S X R l b U x v Y 2 F 0 a W 9 u P j x T d G F i b G V F b n R y a W V z I C 8 + P C 9 J d G V t P j x J d G V t P j x J d G V t T G 9 j Y X R p b 2 4 + P E l 0 Z W 1 U e X B l P k Z v c m 1 1 b G E 8 L 0 l 0 Z W 1 U e X B l P j x J d G V t U G F 0 a D 5 T Z W N 0 a W 9 u M S 9 X U 1 J z J T I w Y n k l M j B B Z 2 V u Y 3 k v Q 2 h h b m d l Z C U y M F R 5 c G U 8 L 0 l 0 Z W 1 Q Y X R o P j w v S X R l b U x v Y 2 F 0 a W 9 u P j x T d G F i b G V F b n R y a W V z I C 8 + P C 9 J d G V t P j x J d G V t P j x J d G V t T G 9 j Y X R p b 2 4 + P E l 0 Z W 1 U e X B l P k Z v c m 1 1 b G E 8 L 0 l 0 Z W 1 U e X B l P j x J d G V t U G F 0 a D 5 T Z W N 0 a W 9 u M S 9 X U 1 J z J T I w Y n k l M j B B Z 2 V u Y 3 k v U m V t b 3 Z l Z C U y M E N v b H V t b n M 8 L 0 l 0 Z W 1 Q Y X R o P j w v S X R l b U x v Y 2 F 0 a W 9 u P j x T d G F i b G V F b n R y a W V z I C 8 + P C 9 J d G V t P j x J d G V t P j x J d G V t T G 9 j Y X R p b 2 4 + P E l 0 Z W 1 U e X B l P k Z v c m 1 1 b G E 8 L 0 l 0 Z W 1 U e X B l P j x J d G V t U G F 0 a D 5 T Z W N 0 a W 9 u M S 9 X U 1 J z J T I w Y n k l M j B B Z 2 V u Y 3 k v U m V v c m R l c m V k J T I w Q 2 9 s d W 1 u c z w v S X R l b V B h d G g + P C 9 J d G V t T G 9 j Y X R p b 2 4 + P F N 0 Y W J s Z U V u d H J p Z X M g L z 4 8 L 0 l 0 Z W 0 + P E l 0 Z W 0 + P E l 0 Z W 1 M b 2 N h d G l v b j 4 8 S X R l b V R 5 c G U + R m 9 y b X V s Y T w v S X R l b V R 5 c G U + P E l 0 Z W 1 Q Y X R o P l N l Y 3 R p b 2 4 x L 1 d T U n M l M j B i e S U y M E F n Z W 5 j e S 9 T b 3 J 0 Z W Q l M j B S b 3 d z P C 9 J d G V t U G F 0 a D 4 8 L 0 l 0 Z W 1 M b 2 N h d G l v b j 4 8 U 3 R h Y m x l R W 5 0 c m l l c y A v P j w v S X R l b T 4 8 S X R l b T 4 8 S X R l b U x v Y 2 F 0 a W 9 u P j x J d G V t V H l w Z T 5 G b 3 J t d W x h P C 9 J d G V t V H l w Z T 4 8 S X R l b V B h d G g + U 2 V j d G l v b j E v V 1 N S c y U y M G J 5 J T I w Q W d l b m N 5 L 1 J l b W 9 2 Z W Q l M j B U b 3 A l M j B S b 3 d z P C 9 J d G V t U G F 0 a D 4 8 L 0 l 0 Z W 1 M b 2 N h d G l v b j 4 8 U 3 R h Y m x l R W 5 0 c m l l c y A v P j w v S X R l b T 4 8 S X R l b T 4 8 S X R l b U x v Y 2 F 0 a W 9 u P j x J d G V t V H l w Z T 5 G b 3 J t d W x h P C 9 J d G V t V H l w Z T 4 8 S X R l b V B h d G g + U 2 V j d G l v b j E v V 1 N S c y U y M G J 5 J T I w Q W d l b m N 5 L 1 N v c n R l Z C U y M F J v d 3 M x P C 9 J d G V t U G F 0 a D 4 8 L 0 l 0 Z W 1 M b 2 N h d G l v b j 4 8 U 3 R h Y m x l R W 5 0 c m l l c y A v P j w v S X R l b T 4 8 S X R l b T 4 8 S X R l b U x v Y 2 F 0 a W 9 u P j x J d G V t V H l w Z T 5 G b 3 J t d W x h P C 9 J d G V t V H l w Z T 4 8 S X R l b V B h d G g + U 2 V j d G l v b j E v V 1 N S c y U y M G J 5 J T I w Q W d l b m N 5 L 1 J l b W 9 2 Z W Q l M j B U b 3 A l M j B S b 3 d z M T w v S X R l b V B h d G g + P C 9 J d G V t T G 9 j Y X R p b 2 4 + P F N 0 Y W J s Z U V u d H J p Z X M g L z 4 8 L 0 l 0 Z W 0 + P E l 0 Z W 0 + P E l 0 Z W 1 M b 2 N h d G l v b j 4 8 S X R l b V R 5 c G U + R m 9 y b X V s Y T w v S X R l b V R 5 c G U + P E l 0 Z W 1 Q Y X R o P l N l Y 3 R p b 2 4 x L 1 d T U n M l M j B i e S U y M E F n Z W 5 j e S 9 T b 3 J 0 Z W Q l M j B S b 3 d z M j w v S X R l b V B h d G g + P C 9 J d G V t T G 9 j Y X R p b 2 4 + P F N 0 Y W J s Z U V u d H J p Z X M g L z 4 8 L 0 l 0 Z W 0 + P E l 0 Z W 0 + P E l 0 Z W 1 M b 2 N h d G l v b j 4 8 S X R l b V R 5 c G U + R m 9 y b X V s Y T w v S X R l b V R 5 c G U + P E l 0 Z W 1 Q Y X R o P l N l Y 3 R p b 2 4 x L 1 d T U n M l M j B i e S U y M E F n Z W 5 j e S 9 S Z W 1 v d m V k J T I w V G 9 w J T I w U m 9 3 c z I 8 L 0 l 0 Z W 1 Q Y X R o P j w v S X R l b U x v Y 2 F 0 a W 9 u P j x T d G F i b G V F b n R y a W V z I C 8 + P C 9 J d G V t P j x J d G V t P j x J d G V t T G 9 j Y X R p b 2 4 + P E l 0 Z W 1 U e X B l P k Z v c m 1 1 b G E 8 L 0 l 0 Z W 1 U e X B l P j x J d G V t U G F 0 a D 5 T Z W N 0 a W 9 u M S 9 X U 1 J z J T I w Y n k l M j B B Z 2 V u Y 3 k v U 2 9 y d G V k J T I w U m 9 3 c z M 8 L 0 l 0 Z W 1 Q Y X R o P j w v S X R l b U x v Y 2 F 0 a W 9 u P j x T d G F i b G V F b n R y a W V z I C 8 + P C 9 J d G V t P j x J d G V t P j x J d G V t T G 9 j Y X R p b 2 4 + P E l 0 Z W 1 U e X B l P k Z v c m 1 1 b G E 8 L 0 l 0 Z W 1 U e X B l P j x J d G V t U G F 0 a D 5 T Z W N 0 a W 9 u M S 9 X U 1 J z J T I w Y n k l M j B B Z 2 V u Y 3 k v U m V t b 3 Z l Z C U y M E N v b H V t b n M x P C 9 J d G V t U G F 0 a D 4 8 L 0 l 0 Z W 1 M b 2 N h d G l v b j 4 8 U 3 R h Y m x l R W 5 0 c m l l c y A v P j w v S X R l b T 4 8 S X R l b T 4 8 S X R l b U x v Y 2 F 0 a W 9 u P j x J d G V t V H l w Z T 5 G b 3 J t d W x h P C 9 J d G V t V H l w Z T 4 8 S X R l b V B h d G g + U 2 V j d G l v b j E v V 1 N S c y U y M G J 5 J T I w U 3 R h d G U o c y k 8 L 0 l 0 Z W 1 Q Y X R o P j w v S X R l b U x v Y 2 F 0 a W 9 u P j x T d G F i b G V F b n R y a W V z P j x F b n R y e S B U e X B l P S J J c 1 B y a X Z h d G U 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E V y c m 9 y Q 2 9 1 b n Q i I F Z h b H V l P S J s M C I g L z 4 8 R W 5 0 c n k g V H l w Z T 0 i R m l s b E N v d W 5 0 I i B W Y W x 1 Z T 0 i b D I 5 M i I g L z 4 8 R W 5 0 c n k g V H l w Z T 0 i R m l s b F N 0 Y X R 1 c y I g V m F s d W U 9 I n N D b 2 1 w b G V 0 Z S I g L z 4 8 R W 5 0 c n k g V H l w Z T 0 i U m V s Y X R p b 2 5 z a G l w S W 5 m b 0 N v b n R h a W 5 l c i I g V m F s d W U 9 I n N 7 J n F 1 b 3 Q 7 Y 2 9 s d W 1 u Q 2 9 1 b n Q m c X V v d D s 6 M z Q s J n F 1 b 3 Q 7 a 2 V 5 Q 2 9 s d W 1 u T m F t Z X M m c X V v d D s 6 W 1 0 s J n F 1 b 3 Q 7 c X V l c n l S Z W x h d G l v b n N o a X B z J n F 1 b 3 Q 7 O l t d L C Z x d W 9 0 O 2 N v b H V t b k l k Z W 5 0 a X R p Z X M m c X V v d D s 6 W y Z x d W 9 0 O 1 N l Y 3 R p b 2 4 x L 1 d T U n M g Y n k g U 3 R h d G U o c y k v U m V t b 3 Z l Z C B C b 3 R 0 b 2 0 g U m 9 3 c y 5 7 S U R f I y w w f S Z x d W 9 0 O y w m c X V v d D t T Z W N 0 a W 9 u M S 9 X U 1 J z I G J 5 I F N 0 Y X R l K H M p L 1 J l b W 9 2 Z W Q g Q m 9 0 d G 9 t I F J v d 3 M u e 0 1 h c F 9 O Y W 1 l L D F 9 J n F 1 b 3 Q 7 L C Z x d W 9 0 O 1 N l Y 3 R p b 2 4 x L 1 d T U n M g Y n k g U 3 R h d G U o c y k v U m V t b 3 Z l Z C B C b 3 R 0 b 2 0 g U m 9 3 c y 5 7 Q W d l b m N 5 K H M p X 0 F i Y n I u L D J 9 J n F 1 b 3 Q 7 L C Z x d W 9 0 O 1 N l Y 3 R p b 2 4 x L 1 d T U n M g Y n k g U 3 R h d G U o c y k v U m V t b 3 Z l Z C B C b 3 R 0 b 2 0 g U m 9 3 c y 5 7 Q k x N X 1 c s M 3 0 m c X V v d D s s J n F 1 b 3 Q 7 U 2 V j d G l v b j E v V 1 N S c y B i e S B T d G F 0 Z S h z K S 9 S Z W 1 v d m V k I E J v d H R v b S B S b 3 d z L n t C T E 1 f U y w 0 f S Z x d W 9 0 O y w m c X V v d D t T Z W N 0 a W 9 u M S 9 X U 1 J z I G J 5 I F N 0 Y X R l K H M p L 1 J l b W 9 2 Z W Q g Q m 9 0 d G 9 t I F J v d 3 M u e 0 J M T V 9 S L D V 9 J n F 1 b 3 Q 7 L C Z x d W 9 0 O 1 N l Y 3 R p b 2 4 x L 1 d T U n M g Y n k g U 3 R h d G U o c y k v U m V t b 3 Z l Z C B C b 3 R 0 b 2 0 g U m 9 3 c y 5 7 Q k x N X 1 Q s N n 0 m c X V v d D s s J n F 1 b 3 Q 7 U 2 V j d G l v b j E v V 1 N S c y B i e S B T d G F 0 Z S h z K S 9 S Z W 1 v d m V k I E J v d H R v b S B S b 3 d z L n t G V 1 N f V y w 3 f S Z x d W 9 0 O y w m c X V v d D t T Z W N 0 a W 9 u M S 9 X U 1 J z I G J 5 I F N 0 Y X R l K H M p L 1 J l b W 9 2 Z W Q g Q m 9 0 d G 9 t I F J v d 3 M u e 0 Z X U 1 9 T L D h 9 J n F 1 b 3 Q 7 L C Z x d W 9 0 O 1 N l Y 3 R p b 2 4 x L 1 d T U n M g Y n k g U 3 R h d G U o c y k v U m V t b 3 Z l Z C B C b 3 R 0 b 2 0 g U m 9 3 c y 5 7 R l d T X 1 I s O X 0 m c X V v d D s s J n F 1 b 3 Q 7 U 2 V j d G l v b j E v V 1 N S c y B i e S B T d G F 0 Z S h z K S 9 S Z W 1 v d m V k I E J v d H R v b S B S b 3 d z L n t G V 1 N f V C w x M H 0 m c X V v d D s s J n F 1 b 3 Q 7 U 2 V j d G l v b j E v V 1 N S c y B i e S B T d G F 0 Z S h z K S 9 S Z W 1 v d m V k I E J v d H R v b S B S b 3 d z L n t O U F N f V y w x M X 0 m c X V v d D s s J n F 1 b 3 Q 7 U 2 V j d G l v b j E v V 1 N S c y B i e S B T d G F 0 Z S h z K S 9 S Z W 1 v d m V k I E J v d H R v b S B S b 3 d z L n t O U F N f U y w x M n 0 m c X V v d D s s J n F 1 b 3 Q 7 U 2 V j d G l v b j E v V 1 N S c y B i e S B T d G F 0 Z S h z K S 9 S Z W 1 v d m V k I E J v d H R v b S B S b 3 d z L n t O U F N f U i w x M 3 0 m c X V v d D s s J n F 1 b 3 Q 7 U 2 V j d G l v b j E v V 1 N S c y B i e S B T d G F 0 Z S h z K S 9 S Z W 1 v d m V k I E J v d H R v b S B S b 3 d z L n t O U F N f V C w x N H 0 m c X V v d D s s J n F 1 b 3 Q 7 U 2 V j d G l v b j E v V 1 N S c y B i e S B T d G F 0 Z S h z K S 9 S Z W 1 v d m V k I E J v d H R v b S B S b 3 d z L n t V U 0 Z T X 1 c s M T V 9 J n F 1 b 3 Q 7 L C Z x d W 9 0 O 1 N l Y 3 R p b 2 4 x L 1 d T U n M g Y n k g U 3 R h d G U o c y k v U m V t b 3 Z l Z C B C b 3 R 0 b 2 0 g U m 9 3 c y 5 7 V V N G U 1 9 T L D E 2 f S Z x d W 9 0 O y w m c X V v d D t T Z W N 0 a W 9 u M S 9 X U 1 J z I G J 5 I F N 0 Y X R l K H M p L 1 J l b W 9 2 Z W Q g Q m 9 0 d G 9 t I F J v d 3 M u e 1 V T R l N f U i w x N 3 0 m c X V v d D s s J n F 1 b 3 Q 7 U 2 V j d G l v b j E v V 1 N S c y B i e S B T d G F 0 Z S h z K S 9 S Z W 1 v d m V k I E J v d H R v b S B S b 3 d z L n t V U 0 Z T X 1 Q s M T h 9 J n F 1 b 3 Q 7 L C Z x d W 9 0 O 1 N l Y 3 R p b 2 4 x L 1 d T U n M g Y n k g U 3 R h d G U o c y k v U m V t b 3 Z l Z C B C b 3 R 0 b 2 0 g U m 9 3 c y 5 7 U 3 R h d G V f V y w x O X 0 m c X V v d D s s J n F 1 b 3 Q 7 U 2 V j d G l v b j E v V 1 N S c y B i e S B T d G F 0 Z S h z K S 9 S Z W 1 v d m V k I E J v d H R v b S B S b 3 d z L n t T d G F 0 Z V 9 T L D I w f S Z x d W 9 0 O y w m c X V v d D t T Z W N 0 a W 9 u M S 9 X U 1 J z I G J 5 I F N 0 Y X R l K H M p L 1 J l b W 9 2 Z W Q g Q m 9 0 d G 9 t I F J v d 3 M u e 1 N 0 Y X R l X 1 I s M j F 9 J n F 1 b 3 Q 7 L C Z x d W 9 0 O 1 N l Y 3 R p b 2 4 x L 1 d T U n M g Y n k g U 3 R h d G U o c y k v U m V t b 3 Z l Z C B C b 3 R 0 b 2 0 g U m 9 3 c y 5 7 U 3 R h d G V f V C w y M n 0 m c X V v d D s s J n F 1 b 3 Q 7 U 2 V j d G l v b j E v V 1 N S c y B i e S B T d G F 0 Z S h z K S 9 S Z W 1 v d m V k I E J v d H R v b S B S b 3 d z L n t U T 1 R f V y w y M 3 0 m c X V v d D s s J n F 1 b 3 Q 7 U 2 V j d G l v b j E v V 1 N S c y B i e S B T d G F 0 Z S h z K S 9 S Z W 1 v d m V k I E J v d H R v b S B S b 3 d z L n t U T 1 R f U y w y N H 0 m c X V v d D s s J n F 1 b 3 Q 7 U 2 V j d G l v b j E v V 1 N S c y B i e S B T d G F 0 Z S h z K S 9 S Z W 1 v d m V k I E J v d H R v b S B S b 3 d z L n t U T 1 R f U i w y N X 0 m c X V v d D s s J n F 1 b 3 Q 7 U 2 V j d G l v b j E v V 1 N S c y B i e S B T d G F 0 Z S h z K S 9 S Z W 1 v d m V k I E J v d H R v b S B S b 3 d z L n t U T 1 R f V C w y N n 0 m c X V v d D s s J n F 1 b 3 Q 7 U 2 V j d G l v b j E v V 1 N S c y B i e S B T d G F 0 Z S h z K S 9 S Z W 1 v d m V k I E J v d H R v b S B S b 3 d z L n t T d G F 0 Z V 9 D b 3 V u d C w y N 3 0 m c X V v d D s s J n F 1 b 3 Q 7 U 2 V j d G l v b j E v V 1 N S c y B i e S B T d G F 0 Z S h z K S 9 S Z W 1 v d m V k I E J v d H R v b S B S b 3 d z L n t T d G F 0 Z S h z K V 9 G d W x s L D I 5 f S Z x d W 9 0 O y w m c X V v d D t T Z W N 0 a W 9 u M S 9 X U 1 J z I G J 5 I F N 0 Y X R l K H M p L 1 J l b W 9 2 Z W Q g Q m 9 0 d G 9 t I F J v d 3 M u e z I o Y S k o a W k p L D M x f S Z x d W 9 0 O y w m c X V v d D t T Z W N 0 a W 9 u M S 9 X U 1 J z I G J 5 I F N 0 Y X R l K H M p L 1 J l b W 9 2 Z W Q g Q m 9 0 d G 9 t I F J v d 3 M u e z I o Y S k o a W k p X 0 Z l Z F 9 M Y W 5 k L D M y f S Z x d W 9 0 O y w m c X V v d D t T Z W N 0 a W 9 u M S 9 X U 1 J z I G J 5 I F N 0 Y X R l K H M p L 1 J l b W 9 2 Z W Q g Q m 9 0 d G 9 t I F J v d 3 M u e 0 5 v d G V z X 0 d l b i 4 s M z B 9 J n F 1 b 3 Q 7 L C Z x d W 9 0 O 1 N l Y 3 R p b 2 4 x L 1 d T U n M g Y n k g U 3 R h d G U o c y k v U m V t b 3 Z l Z C B C b 3 R 0 b 2 0 g U m 9 3 c y 5 7 U 3 R 1 Z H k o c y l f T 2 5 s e S w y O H 0 m c X V v d D s s J n F 1 b 3 Q 7 U 2 V j d G l v b j E v V 1 N S c y B i e S B T d G F 0 Z S h z K S 9 S Z W 1 v d m V k I E J v d H R v b S B S b 3 d z L n t T d H V k e V 9 T d G F 0 d X M s M z N 9 J n F 1 b 3 Q 7 X S w m c X V v d D t D b 2 x 1 b W 5 D b 3 V u d C Z x d W 9 0 O z o z N C w m c X V v d D t L Z X l D b 2 x 1 b W 5 O Y W 1 l c y Z x d W 9 0 O z p b X S w m c X V v d D t D b 2 x 1 b W 5 J Z G V u d G l 0 a W V z J n F 1 b 3 Q 7 O l s m c X V v d D t T Z W N 0 a W 9 u M S 9 X U 1 J z I G J 5 I F N 0 Y X R l K H M p L 1 J l b W 9 2 Z W Q g Q m 9 0 d G 9 t I F J v d 3 M u e 0 l E X y M s M H 0 m c X V v d D s s J n F 1 b 3 Q 7 U 2 V j d G l v b j E v V 1 N S c y B i e S B T d G F 0 Z S h z K S 9 S Z W 1 v d m V k I E J v d H R v b S B S b 3 d z L n t N Y X B f T m F t Z S w x f S Z x d W 9 0 O y w m c X V v d D t T Z W N 0 a W 9 u M S 9 X U 1 J z I G J 5 I F N 0 Y X R l K H M p L 1 J l b W 9 2 Z W Q g Q m 9 0 d G 9 t I F J v d 3 M u e 0 F n Z W 5 j e S h z K V 9 B Y m J y L i w y f S Z x d W 9 0 O y w m c X V v d D t T Z W N 0 a W 9 u M S 9 X U 1 J z I G J 5 I F N 0 Y X R l K H M p L 1 J l b W 9 2 Z W Q g Q m 9 0 d G 9 t I F J v d 3 M u e 0 J M T V 9 X L D N 9 J n F 1 b 3 Q 7 L C Z x d W 9 0 O 1 N l Y 3 R p b 2 4 x L 1 d T U n M g Y n k g U 3 R h d G U o c y k v U m V t b 3 Z l Z C B C b 3 R 0 b 2 0 g U m 9 3 c y 5 7 Q k x N X 1 M s N H 0 m c X V v d D s s J n F 1 b 3 Q 7 U 2 V j d G l v b j E v V 1 N S c y B i e S B T d G F 0 Z S h z K S 9 S Z W 1 v d m V k I E J v d H R v b S B S b 3 d z L n t C T E 1 f U i w 1 f S Z x d W 9 0 O y w m c X V v d D t T Z W N 0 a W 9 u M S 9 X U 1 J z I G J 5 I F N 0 Y X R l K H M p L 1 J l b W 9 2 Z W Q g Q m 9 0 d G 9 t I F J v d 3 M u e 0 J M T V 9 U L D Z 9 J n F 1 b 3 Q 7 L C Z x d W 9 0 O 1 N l Y 3 R p b 2 4 x L 1 d T U n M g Y n k g U 3 R h d G U o c y k v U m V t b 3 Z l Z C B C b 3 R 0 b 2 0 g U m 9 3 c y 5 7 R l d T X 1 c s N 3 0 m c X V v d D s s J n F 1 b 3 Q 7 U 2 V j d G l v b j E v V 1 N S c y B i e S B T d G F 0 Z S h z K S 9 S Z W 1 v d m V k I E J v d H R v b S B S b 3 d z L n t G V 1 N f U y w 4 f S Z x d W 9 0 O y w m c X V v d D t T Z W N 0 a W 9 u M S 9 X U 1 J z I G J 5 I F N 0 Y X R l K H M p L 1 J l b W 9 2 Z W Q g Q m 9 0 d G 9 t I F J v d 3 M u e 0 Z X U 1 9 S L D l 9 J n F 1 b 3 Q 7 L C Z x d W 9 0 O 1 N l Y 3 R p b 2 4 x L 1 d T U n M g Y n k g U 3 R h d G U o c y k v U m V t b 3 Z l Z C B C b 3 R 0 b 2 0 g U m 9 3 c y 5 7 R l d T X 1 Q s M T B 9 J n F 1 b 3 Q 7 L C Z x d W 9 0 O 1 N l Y 3 R p b 2 4 x L 1 d T U n M g Y n k g U 3 R h d G U o c y k v U m V t b 3 Z l Z C B C b 3 R 0 b 2 0 g U m 9 3 c y 5 7 T l B T X 1 c s M T F 9 J n F 1 b 3 Q 7 L C Z x d W 9 0 O 1 N l Y 3 R p b 2 4 x L 1 d T U n M g Y n k g U 3 R h d G U o c y k v U m V t b 3 Z l Z C B C b 3 R 0 b 2 0 g U m 9 3 c y 5 7 T l B T X 1 M s M T J 9 J n F 1 b 3 Q 7 L C Z x d W 9 0 O 1 N l Y 3 R p b 2 4 x L 1 d T U n M g Y n k g U 3 R h d G U o c y k v U m V t b 3 Z l Z C B C b 3 R 0 b 2 0 g U m 9 3 c y 5 7 T l B T X 1 I s M T N 9 J n F 1 b 3 Q 7 L C Z x d W 9 0 O 1 N l Y 3 R p b 2 4 x L 1 d T U n M g Y n k g U 3 R h d G U o c y k v U m V t b 3 Z l Z C B C b 3 R 0 b 2 0 g U m 9 3 c y 5 7 T l B T X 1 Q s M T R 9 J n F 1 b 3 Q 7 L C Z x d W 9 0 O 1 N l Y 3 R p b 2 4 x L 1 d T U n M g Y n k g U 3 R h d G U o c y k v U m V t b 3 Z l Z C B C b 3 R 0 b 2 0 g U m 9 3 c y 5 7 V V N G U 1 9 X L D E 1 f S Z x d W 9 0 O y w m c X V v d D t T Z W N 0 a W 9 u M S 9 X U 1 J z I G J 5 I F N 0 Y X R l K H M p L 1 J l b W 9 2 Z W Q g Q m 9 0 d G 9 t I F J v d 3 M u e 1 V T R l N f U y w x N n 0 m c X V v d D s s J n F 1 b 3 Q 7 U 2 V j d G l v b j E v V 1 N S c y B i e S B T d G F 0 Z S h z K S 9 S Z W 1 v d m V k I E J v d H R v b S B S b 3 d z L n t V U 0 Z T X 1 I s M T d 9 J n F 1 b 3 Q 7 L C Z x d W 9 0 O 1 N l Y 3 R p b 2 4 x L 1 d T U n M g Y n k g U 3 R h d G U o c y k v U m V t b 3 Z l Z C B C b 3 R 0 b 2 0 g U m 9 3 c y 5 7 V V N G U 1 9 U L D E 4 f S Z x d W 9 0 O y w m c X V v d D t T Z W N 0 a W 9 u M S 9 X U 1 J z I G J 5 I F N 0 Y X R l K H M p L 1 J l b W 9 2 Z W Q g Q m 9 0 d G 9 t I F J v d 3 M u e 1 N 0 Y X R l X 1 c s M T l 9 J n F 1 b 3 Q 7 L C Z x d W 9 0 O 1 N l Y 3 R p b 2 4 x L 1 d T U n M g Y n k g U 3 R h d G U o c y k v U m V t b 3 Z l Z C B C b 3 R 0 b 2 0 g U m 9 3 c y 5 7 U 3 R h d G V f U y w y M H 0 m c X V v d D s s J n F 1 b 3 Q 7 U 2 V j d G l v b j E v V 1 N S c y B i e S B T d G F 0 Z S h z K S 9 S Z W 1 v d m V k I E J v d H R v b S B S b 3 d z L n t T d G F 0 Z V 9 S L D I x f S Z x d W 9 0 O y w m c X V v d D t T Z W N 0 a W 9 u M S 9 X U 1 J z I G J 5 I F N 0 Y X R l K H M p L 1 J l b W 9 2 Z W Q g Q m 9 0 d G 9 t I F J v d 3 M u e 1 N 0 Y X R l X 1 Q s M j J 9 J n F 1 b 3 Q 7 L C Z x d W 9 0 O 1 N l Y 3 R p b 2 4 x L 1 d T U n M g Y n k g U 3 R h d G U o c y k v U m V t b 3 Z l Z C B C b 3 R 0 b 2 0 g U m 9 3 c y 5 7 V E 9 U X 1 c s M j N 9 J n F 1 b 3 Q 7 L C Z x d W 9 0 O 1 N l Y 3 R p b 2 4 x L 1 d T U n M g Y n k g U 3 R h d G U o c y k v U m V t b 3 Z l Z C B C b 3 R 0 b 2 0 g U m 9 3 c y 5 7 V E 9 U X 1 M s M j R 9 J n F 1 b 3 Q 7 L C Z x d W 9 0 O 1 N l Y 3 R p b 2 4 x L 1 d T U n M g Y n k g U 3 R h d G U o c y k v U m V t b 3 Z l Z C B C b 3 R 0 b 2 0 g U m 9 3 c y 5 7 V E 9 U X 1 I s M j V 9 J n F 1 b 3 Q 7 L C Z x d W 9 0 O 1 N l Y 3 R p b 2 4 x L 1 d T U n M g Y n k g U 3 R h d G U o c y k v U m V t b 3 Z l Z C B C b 3 R 0 b 2 0 g U m 9 3 c y 5 7 V E 9 U X 1 Q s M j Z 9 J n F 1 b 3 Q 7 L C Z x d W 9 0 O 1 N l Y 3 R p b 2 4 x L 1 d T U n M g Y n k g U 3 R h d G U o c y k v U m V t b 3 Z l Z C B C b 3 R 0 b 2 0 g U m 9 3 c y 5 7 U 3 R h d G V f Q 2 9 1 b n Q s M j d 9 J n F 1 b 3 Q 7 L C Z x d W 9 0 O 1 N l Y 3 R p b 2 4 x L 1 d T U n M g Y n k g U 3 R h d G U o c y k v U m V t b 3 Z l Z C B C b 3 R 0 b 2 0 g U m 9 3 c y 5 7 U 3 R h d G U o c y l f R n V s b C w y O X 0 m c X V v d D s s J n F 1 b 3 Q 7 U 2 V j d G l v b j E v V 1 N S c y B i e S B T d G F 0 Z S h z K S 9 S Z W 1 v d m V k I E J v d H R v b S B S b 3 d z L n s y K G E p K G l p K S w z M X 0 m c X V v d D s s J n F 1 b 3 Q 7 U 2 V j d G l v b j E v V 1 N S c y B i e S B T d G F 0 Z S h z K S 9 S Z W 1 v d m V k I E J v d H R v b S B S b 3 d z L n s y K G E p K G l p K V 9 G Z W R f T G F u Z C w z M n 0 m c X V v d D s s J n F 1 b 3 Q 7 U 2 V j d G l v b j E v V 1 N S c y B i e S B T d G F 0 Z S h z K S 9 S Z W 1 v d m V k I E J v d H R v b S B S b 3 d z L n t O b 3 R l c 1 9 H Z W 4 u L D M w f S Z x d W 9 0 O y w m c X V v d D t T Z W N 0 a W 9 u M S 9 X U 1 J z I G J 5 I F N 0 Y X R l K H M p L 1 J l b W 9 2 Z W Q g Q m 9 0 d G 9 t I F J v d 3 M u e 1 N 0 d W R 5 K H M p X 0 9 u b H k s M j h 9 J n F 1 b 3 Q 7 L C Z x d W 9 0 O 1 N l Y 3 R p b 2 4 x L 1 d T U n M g Y n k g U 3 R h d G U o c y k v U m V t b 3 Z l Z C B C b 3 R 0 b 2 0 g U m 9 3 c y 5 7 U 3 R 1 Z H l f U 3 R h d H V z L D M z f S Z x d W 9 0 O 1 0 s J n F 1 b 3 Q 7 U m V s Y X R p b 2 5 z a G l w S W 5 m b y Z x d W 9 0 O z p b X X 0 i I C 8 + P E V u d H J 5 I F R 5 c G U 9 I k Z p b G x F c n J v c k N v Z G U i I F Z h b H V l P S J z V W 5 r b m 9 3 b i I g L z 4 8 R W 5 0 c n k g V H l w Z T 0 i R m l s b G V k Q 2 9 t c G x l d G V S Z X N 1 b H R U b 1 d v c m t z a G V l d C I g V m F s d W U 9 I m w x I i A v P j x F b n R y e S B U e X B l P S J B Z G R l Z F R v R G F 0 Y U 1 v Z G V s I i B W Y W x 1 Z T 0 i b D A i I C 8 + P E V u d H J 5 I F R 5 c G U 9 I l J l Y 2 9 2 Z X J 5 V G F y Z 2 V 0 U m 9 3 I i B W Y W x 1 Z T 0 i b D E i I C 8 + P E V u d H J 5 I F R 5 c G U 9 I l J l Y 2 9 2 Z X J 5 V G F y Z 2 V 0 Q 2 9 s d W 1 u I i B W Y W x 1 Z T 0 i b D E i I C 8 + P E V u d H J 5 I F R 5 c G U 9 I l J l Y 2 9 2 Z X J 5 V G F y Z 2 V 0 U 2 h l Z X Q i I F Z h b H V l P S J z U 2 h l Z X Q y I i A v P j x F b n R y e S B U e X B l P S J O Y W 1 l V X B k Y X R l Z E F m d G V y R m l s b C I g V m F s d W U 9 I m w w I i A v P j x F b n R y e S B U e X B l P S J G a W x s Q 2 9 s d W 1 u V H l w Z X M i I F Z h b H V l P S J z Q X d Z R 0 J R V U Z C U U 1 B Q U F N R k J R V U Z C U V V G Q l F V R k J R V U Z C U V V G Q X d Z R 0 J n W U d B d z 0 9 I i A v P j x F b n R y e S B U e X B l P S J R d W V y e U l E I i B W Y W x 1 Z T 0 i c z M x M 2 Q 5 Y z E 1 L W V k M j M t N D Z j M S 0 5 Y m J j L T I w N T M w N T A 2 Y 2 U 3 Z C I g L z 4 8 R W 5 0 c n k g V H l w Z T 0 i R m l s b E N v b H V t b k 5 h b W V z I i B W Y W x 1 Z T 0 i c 1 s m c X V v d D t J R F 8 j J n F 1 b 3 Q 7 L C Z x d W 9 0 O 0 1 h c F 9 O Y W 1 l J n F 1 b 3 Q 7 L C Z x d W 9 0 O 0 F n Z W 5 j e S h z K V 9 B Y m J y L i Z x d W 9 0 O y w m c X V v d D t C T E 1 f V y Z x d W 9 0 O y w m c X V v d D t C T E 1 f U y Z x d W 9 0 O y w m c X V v d D t C T E 1 f U i Z x d W 9 0 O y w m c X V v d D t C T E 1 f V C Z x d W 9 0 O y w m c X V v d D t G V 1 N f V y Z x d W 9 0 O y w m c X V v d D t G V 1 N f U y Z x d W 9 0 O y w m c X V v d D t G V 1 N f U i Z x d W 9 0 O y w m c X V v d D t G V 1 N f V C Z x d W 9 0 O y w m c X V v d D t O U F N f V y Z x d W 9 0 O y w m c X V v d D t O U F N f U y Z x d W 9 0 O y w m c X V v d D t O U F N f U i Z x d W 9 0 O y w m c X V v d D t O U F N f V C Z x d W 9 0 O y w m c X V v d D t V U 0 Z T X 1 c m c X V v d D s s J n F 1 b 3 Q 7 V V N G U 1 9 T J n F 1 b 3 Q 7 L C Z x d W 9 0 O 1 V T R l N f U i Z x d W 9 0 O y w m c X V v d D t V U 0 Z T X 1 Q m c X V v d D s s J n F 1 b 3 Q 7 U 3 R h d G V f V y Z x d W 9 0 O y w m c X V v d D t T d G F 0 Z V 9 T J n F 1 b 3 Q 7 L C Z x d W 9 0 O 1 N 0 Y X R l X 1 I m c X V v d D s s J n F 1 b 3 Q 7 U 3 R h d G V f V C Z x d W 9 0 O y w m c X V v d D t U T 1 R f V y Z x d W 9 0 O y w m c X V v d D t U T 1 R f U y Z x d W 9 0 O y w m c X V v d D t U T 1 R f U i Z x d W 9 0 O y w m c X V v d D t U T 1 R f V C Z x d W 9 0 O y w m c X V v d D t T d G F 0 Z V 9 D b 3 V u d C Z x d W 9 0 O y w m c X V v d D t T d G F 0 Z S h z K V 9 G d W x s J n F 1 b 3 Q 7 L C Z x d W 9 0 O z I o Y S k o a W k p J n F 1 b 3 Q 7 L C Z x d W 9 0 O z I o Y S k o a W k p X 0 Z l Z F 9 M Y W 5 k J n F 1 b 3 Q 7 L C Z x d W 9 0 O 0 5 v d G V z X 0 d l b i 4 m c X V v d D s s J n F 1 b 3 Q 7 U 3 R 1 Z H k o c y l f T 2 5 s e S Z x d W 9 0 O y w m c X V v d D t T d H V k e V 9 T d G F 0 d X M m c X V v d D t d I i A v P j x F b n R y e S B U e X B l P S J G a W x s T G F z d F V w Z G F 0 Z W Q i I F Z h b H V l P S J k M j A x N y 0 x M i 0 x M l Q x N T o 1 M j o z M i 4 2 N j g x M j c 1 W i I g L z 4 8 R W 5 0 c n k g V H l w Z T 0 i R m l s b F R h c m d l d C I g V m F s d W U 9 I n N X U 1 J z X 2 J 5 X 1 N 0 Y X R l X 3 M i I C 8 + P C 9 T d G F i b G V F b n R y a W V z P j w v S X R l b T 4 8 S X R l b T 4 8 S X R l b U x v Y 2 F 0 a W 9 u P j x J d G V t V H l w Z T 5 G b 3 J t d W x h P C 9 J d G V t V H l w Z T 4 8 S X R l b V B h d G g + U 2 V j d G l v b j E v V 1 N S c y U y M G J 5 J T I w U 3 R h d G U o c y k v U 2 9 1 c m N l P C 9 J d G V t U G F 0 a D 4 8 L 0 l 0 Z W 1 M b 2 N h d G l v b j 4 8 U 3 R h Y m x l R W 5 0 c m l l c y A v P j w v S X R l b T 4 8 S X R l b T 4 8 S X R l b U x v Y 2 F 0 a W 9 u P j x J d G V t V H l w Z T 5 G b 3 J t d W x h P C 9 J d G V t V H l w Z T 4 8 S X R l b V B h d G g + U 2 V j d G l v b j E v V 1 N S c y U y M G J 5 J T I w U 3 R h d G U o c y k v Q 2 h h b m d l Z C U y M F R 5 c G U 8 L 0 l 0 Z W 1 Q Y X R o P j w v S X R l b U x v Y 2 F 0 a W 9 u P j x T d G F i b G V F b n R y a W V z I C 8 + P C 9 J d G V t P j x J d G V t P j x J d G V t T G 9 j Y X R p b 2 4 + P E l 0 Z W 1 U e X B l P k Z v c m 1 1 b G E 8 L 0 l 0 Z W 1 U e X B l P j x J d G V t U G F 0 a D 5 T Z W N 0 a W 9 u M S 9 X U 1 J z J T I w Y n k l M j B T d G F 0 Z S h z K S 9 S Z W 1 v d m V k J T I w T 3 R o Z X I l M j B D b 2 x 1 b W 5 z P C 9 J d G V t U G F 0 a D 4 8 L 0 l 0 Z W 1 M b 2 N h d G l v b j 4 8 U 3 R h Y m x l R W 5 0 c m l l c y A v P j w v S X R l b T 4 8 S X R l b T 4 8 S X R l b U x v Y 2 F 0 a W 9 u P j x J d G V t V H l w Z T 5 G b 3 J t d W x h P C 9 J d G V t V H l w Z T 4 8 S X R l b V B h d G g + U 2 V j d G l v b j E v V 1 N S c y U y M G J 5 J T I w U 3 R h d G U o c y k v U 2 9 y d G V k J T I w U m 9 3 c z w v S X R l b V B h d G g + P C 9 J d G V t T G 9 j Y X R p b 2 4 + P F N 0 Y W J s Z U V u d H J p Z X M g L z 4 8 L 0 l 0 Z W 0 + P E l 0 Z W 0 + P E l 0 Z W 1 M b 2 N h d G l v b j 4 8 S X R l b V R 5 c G U + R m 9 y b X V s Y T w v S X R l b V R 5 c G U + P E l 0 Z W 1 Q Y X R o P l N l Y 3 R p b 2 4 x L 1 d T U n M l M j B i e S U y M F N 0 Y X R l K H M p L 1 J l b W 9 2 Z W Q l M j B U b 3 A l M j B S b 3 d z P C 9 J d G V t U G F 0 a D 4 8 L 0 l 0 Z W 1 M b 2 N h d G l v b j 4 8 U 3 R h Y m x l R W 5 0 c m l l c y A v P j w v S X R l b T 4 8 S X R l b T 4 8 S X R l b U x v Y 2 F 0 a W 9 u P j x J d G V t V H l w Z T 5 G b 3 J t d W x h P C 9 J d G V t V H l w Z T 4 8 S X R l b V B h d G g + U 2 V j d G l v b j E v V 1 N S c y U y M G J 5 J T I w U 3 R h d G U o c y k v U 2 9 y d G V k J T I w U m 9 3 c z E 8 L 0 l 0 Z W 1 Q Y X R o P j w v S X R l b U x v Y 2 F 0 a W 9 u P j x T d G F i b G V F b n R y a W V z I C 8 + P C 9 J d G V t P j x J d G V t P j x J d G V t T G 9 j Y X R p b 2 4 + P E l 0 Z W 1 U e X B l P k Z v c m 1 1 b G E 8 L 0 l 0 Z W 1 U e X B l P j x J d G V t U G F 0 a D 5 T Z W N 0 a W 9 u M S 9 X U 1 J z J T I w Y n k l M j B T d G F 0 Z S h z K S 9 S Z W 1 v d m V k J T I w V G 9 w J T I w U m 9 3 c z E 8 L 0 l 0 Z W 1 Q Y X R o P j w v S X R l b U x v Y 2 F 0 a W 9 u P j x T d G F i b G V F b n R y a W V z I C 8 + P C 9 J d G V t P j x J d G V t P j x J d G V t T G 9 j Y X R p b 2 4 + P E l 0 Z W 1 U e X B l P k Z v c m 1 1 b G E 8 L 0 l 0 Z W 1 U e X B l P j x J d G V t U G F 0 a D 5 T Z W N 0 a W 9 u M S 9 X U 1 J z J T I w Y n k l M j B T d G F 0 Z S h z K S 9 T b 3 J 0 Z W Q l M j B S b 3 d z M j w v S X R l b V B h d G g + P C 9 J d G V t T G 9 j Y X R p b 2 4 + P F N 0 Y W J s Z U V u d H J p Z X M g L z 4 8 L 0 l 0 Z W 0 + P E l 0 Z W 0 + P E l 0 Z W 1 M b 2 N h d G l v b j 4 8 S X R l b V R 5 c G U + R m 9 y b X V s Y T w v S X R l b V R 5 c G U + P E l 0 Z W 1 Q Y X R o P l N l Y 3 R p b 2 4 x L 1 d T U n M l M j B i e S U y M F N 0 Y X R l K H M p L 1 J l b W 9 2 Z W Q l M j B U b 3 A l M j B S b 3 d z M j w v S X R l b V B h d G g + P C 9 J d G V t T G 9 j Y X R p b 2 4 + P F N 0 Y W J s Z U V u d H J p Z X M g L z 4 8 L 0 l 0 Z W 0 + P E l 0 Z W 0 + P E l 0 Z W 1 M b 2 N h d G l v b j 4 8 S X R l b V R 5 c G U + R m 9 y b X V s Y T w v S X R l b V R 5 c G U + P E l 0 Z W 1 Q Y X R o P l N l Y 3 R p b 2 4 x L 1 d T U n M l M j B i e S U y M F N 0 Y X R l K H M p L 1 N v c n R l Z C U y M F J v d 3 M z P C 9 J d G V t U G F 0 a D 4 8 L 0 l 0 Z W 1 M b 2 N h d G l v b j 4 8 U 3 R h Y m x l R W 5 0 c m l l c y A v P j w v S X R l b T 4 8 S X R l b T 4 8 S X R l b U x v Y 2 F 0 a W 9 u P j x J d G V t V H l w Z T 5 G b 3 J t d W x h P C 9 J d G V t V H l w Z T 4 8 S X R l b V B h d G g + U 2 V j d G l v b j E v V 1 N S c y U y M G J 5 J T I w U 3 R h d G U o c y k v U m V t b 3 Z l Z C U y M E J v d H R v b S U y M F J v d 3 M 8 L 0 l 0 Z W 1 Q Y X R o P j w v S X R l b U x v Y 2 F 0 a W 9 u P j x T d G F i b G V F b n R y a W V z I C 8 + P C 9 J d G V t P j x J d G V t P j x J d G V t T G 9 j Y X R p b 2 4 + P E l 0 Z W 1 U e X B l P k Z v c m 1 1 b G E 8 L 0 l 0 Z W 1 U e X B l P j x J d G V t U G F 0 a D 5 T Z W N 0 a W 9 u M S 9 X U 1 J z J T I w Y n k l M j B T d G F 0 Z S h z K S 9 T b 3 J 0 Z W Q l M j B S b 3 d z N D w v S X R l b V B h d G g + P C 9 J d G V t T G 9 j Y X R p b 2 4 + P F N 0 Y W J s Z U V u d H J p Z X M g L z 4 8 L 0 l 0 Z W 0 + P E l 0 Z W 0 + P E l 0 Z W 1 M b 2 N h d G l v b j 4 8 S X R l b V R 5 c G U + R m 9 y b X V s Y T w v S X R l b V R 5 c G U + P E l 0 Z W 1 Q Y X R o P l N l Y 3 R p b 2 4 x L 1 d T U n M l M j B i e S U y M F N 0 Y X R l K H M p L 1 J l b 3 J k Z X J l Z C U y M E N v b H V t b n M 8 L 0 l 0 Z W 1 Q Y X R o P j w v S X R l b U x v Y 2 F 0 a W 9 u P j x T d G F i b G V F b n R y a W V z I C 8 + P C 9 J d G V t P j x J d G V t P j x J d G V t T G 9 j Y X R p b 2 4 + P E l 0 Z W 1 U e X B l P k Z v c m 1 1 b G E 8 L 0 l 0 Z W 1 U e X B l P j x J d G V t U G F 0 a D 5 T Z W N 0 a W 9 u M S 9 X U 1 I l M j B i e S U y M F l l Y X I v U 2 9 y d G V k J T I w U m 9 3 c z w v S X R l b V B h d G g + P C 9 J d G V t T G 9 j Y X R p b 2 4 + P F N 0 Y W J s Z U V u d H J p Z X M g L z 4 8 L 0 l 0 Z W 0 + P E l 0 Z W 0 + P E l 0 Z W 1 M b 2 N h d G l v b j 4 8 S X R l b V R 5 c G U + R m 9 y b X V s Y T w v S X R l b V R 5 c G U + P E l 0 Z W 1 Q Y X R o P l N l Y 3 R p b 2 4 x L 1 d T U i U y M G J 5 J T I w W W V h c i 9 S Z W 1 v d m V k J T I w V G 9 w J T I w U m 9 3 c z w v S X R l b V B h d G g + P C 9 J d G V t T G 9 j Y X R p b 2 4 + P F N 0 Y W J s Z U V u d H J p Z X M g L z 4 8 L 0 l 0 Z W 0 + P E l 0 Z W 0 + P E l 0 Z W 1 M b 2 N h d G l v b j 4 8 S X R l b V R 5 c G U + R m 9 y b X V s Y T w v S X R l b V R 5 c G U + P E l 0 Z W 1 Q Y X R o P l N l Y 3 R p b 2 4 x L 1 d T U i U y M G J 5 J T I w W W V h c i 9 S Z W 9 y Z G V y Z W Q l M j B D b 2 x 1 b W 5 z P C 9 J d G V t U G F 0 a D 4 8 L 0 l 0 Z W 1 M b 2 N h d G l v b j 4 8 U 3 R h Y m x l R W 5 0 c m l l c y A v P j w v S X R l b T 4 8 S X R l b T 4 8 S X R l b U x v Y 2 F 0 a W 9 u P j x J d G V t V H l w Z T 5 G b 3 J t d W x h P C 9 J d G V t V H l w Z T 4 8 S X R l b V B h d G g + U 2 V j d G l v b j E v V 1 N S J T I w Y n k l M j B Z Z W F y L 1 N v c n R l Z C U y M F J v d 3 M x P C 9 J d G V t U G F 0 a D 4 8 L 0 l 0 Z W 1 M b 2 N h d G l v b j 4 8 U 3 R h Y m x l R W 5 0 c m l l c y A v P j w v S X R l b T 4 8 S X R l b T 4 8 S X R l b U x v Y 2 F 0 a W 9 u P j x J d G V t V H l w Z T 5 G b 3 J t d W x h P C 9 J d G V t V H l w Z T 4 8 S X R l b V B h d G g + U 2 V j d G l v b j E v V 1 N S c y U y M G J 5 J T I w U 3 R h d G U o c y k v U 2 9 y d G V k J T I w U m 9 3 c z U 8 L 0 l 0 Z W 1 Q Y X R o P j w v S X R l b U x v Y 2 F 0 a W 9 u P j x T d G F i b G V F b n R y a W V z I C 8 + P C 9 J d G V t P j x J d G V t P j x J d G V t T G 9 j Y X R p b 2 4 + P E l 0 Z W 1 U e X B l P k Z v c m 1 1 b G E 8 L 0 l 0 Z W 1 U e X B l P j x J d G V t U G F 0 a D 5 T Z W N 0 a W 9 u M S 9 X U 1 J z J T I w Y n k l M j B T d G F 0 Z S h z K S 9 S Z W 1 v d m V k J T I w V G 9 w J T I w U m 9 3 c z M 8 L 0 l 0 Z W 1 Q Y X R o P j w v S X R l b U x v Y 2 F 0 a W 9 u P j x T d G F i b G V F b n R y a W V z I C 8 + P C 9 J d G V t P j x J d G V t P j x J d G V t T G 9 j Y X R p b 2 4 + P E l 0 Z W 1 U e X B l P k Z v c m 1 1 b G E 8 L 0 l 0 Z W 1 U e X B l P j x J d G V t U G F 0 a D 5 T Z W N 0 a W 9 u M S 9 X U 1 J z J T I w Y n k l M j B T d G F 0 Z S h z K S 9 T b 3 J 0 Z W Q l M j B S b 3 d z N j w v S X R l b V B h d G g + P C 9 J d G V t T G 9 j Y X R p b 2 4 + P F N 0 Y W J s Z U V u d H J p Z X M g L z 4 8 L 0 l 0 Z W 0 + P C 9 J d G V t c z 4 8 L 0 x v Y 2 F s U G F j a 2 F n Z U 1 l d G F k Y X R h R m l s Z T 4 W A A A A U E s F B g A A A A A A A A A A A A A A A A A A A A A A A N o A A A A B A A A A 0 I y d 3 w E V 0 R G M e g D A T 8 K X 6 w E A A A A k Z r g X j w q A R 7 t y O Q j Z N 9 A P A A A A A A I A A A A A A A N m A A D A A A A A E A A A A I h A K T F j v B o p D f v 0 Q 2 W C e r M A A A A A B I A A A K A A A A A Q A A A A H e Q M + M c j i q E 2 4 c + p J O R Y o V A A A A D t 2 G K z 8 H W H f M r i 9 I i q a V f 5 r 6 p m 0 H R 0 C S p c J Y 1 r b D Y i k g Q d 2 y h 2 T f D 7 Q G U I 5 I x R E 2 / C a 9 L 0 H D l B 5 i W I q 2 x k m U z B b g 3 R E a f v n X b x d r s N V L 8 P X h Q A A A B F X H w 9 6 k f p q j 3 p a / / 9 S e q W S l q T 1 Q = = < / D a t a M a s h u p > 
</file>

<file path=customXml/itemProps1.xml><?xml version="1.0" encoding="utf-8"?>
<ds:datastoreItem xmlns:ds="http://schemas.openxmlformats.org/officeDocument/2006/customXml" ds:itemID="{DE5817B3-2FC1-45AA-8D41-AD20DE4BD4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Legends</vt:lpstr>
      <vt:lpstr>Data</vt:lpstr>
      <vt:lpstr>WSR Table</vt:lpstr>
      <vt:lpstr>WSRs by Agency(s) </vt:lpstr>
      <vt:lpstr>WSRs by State(s) </vt:lpstr>
      <vt:lpstr>WSRs by Year</vt:lpstr>
      <vt:lpstr>Partnership WSRs</vt:lpstr>
      <vt:lpstr>2(a)(ii) WSRs</vt:lpstr>
      <vt:lpstr>5(a) Studies</vt:lpstr>
      <vt:lpstr>Summary</vt:lpstr>
      <vt:lpstr>'2(a)(ii) WSRs'!Print_Area</vt:lpstr>
      <vt:lpstr>'5(a) Studies'!Print_Area</vt:lpstr>
      <vt:lpstr>Instructions!Print_Area</vt:lpstr>
      <vt:lpstr>'Partnership WSRs'!Print_Area</vt:lpstr>
      <vt:lpstr>'WSR Table'!Print_Area</vt:lpstr>
      <vt:lpstr>'WSRs by Agency(s) '!Print_Area</vt:lpstr>
      <vt:lpstr>'WSRs by State(s) '!Print_Area</vt:lpstr>
      <vt:lpstr>'WSRs by Year'!Print_Area</vt:lpstr>
      <vt:lpstr>'WSR Table'!Print_Titles</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MacCartney</dc:creator>
  <cp:lastModifiedBy>jmaccartney</cp:lastModifiedBy>
  <cp:lastPrinted>2017-12-29T19:18:51Z</cp:lastPrinted>
  <dcterms:created xsi:type="dcterms:W3CDTF">2016-04-24T19:20:25Z</dcterms:created>
  <dcterms:modified xsi:type="dcterms:W3CDTF">2017-12-29T19:19:35Z</dcterms:modified>
</cp:coreProperties>
</file>